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S:\HSF\PJSM24\Timeseries\Excel\Final_Table\62280 Potential Workers\"/>
    </mc:Choice>
  </mc:AlternateContent>
  <xr:revisionPtr revIDLastSave="0" documentId="13_ncr:1_{7D2CF0AF-4916-4315-9309-33286FDE914F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ontents" sheetId="12" r:id="rId1"/>
    <sheet name="Table 5.1" sheetId="13" r:id="rId2"/>
    <sheet name="Table 5.2" sheetId="14" r:id="rId3"/>
    <sheet name="Index" sheetId="11" r:id="rId4"/>
    <sheet name="Data1" sheetId="1" r:id="rId5"/>
    <sheet name="Data2" sheetId="2" r:id="rId6"/>
    <sheet name="Data3" sheetId="3" r:id="rId7"/>
    <sheet name="Data4" sheetId="4" r:id="rId8"/>
    <sheet name="Data5" sheetId="5" r:id="rId9"/>
    <sheet name="Data6" sheetId="6" r:id="rId10"/>
    <sheet name="Data7" sheetId="7" r:id="rId11"/>
    <sheet name="Data8" sheetId="8" r:id="rId12"/>
    <sheet name="Data9" sheetId="9" r:id="rId13"/>
  </sheets>
  <definedNames>
    <definedName name="A125633800R">#REF!,#REF!</definedName>
    <definedName name="A125633802V">#REF!,#REF!</definedName>
    <definedName name="A125633808J">#REF!,#REF!</definedName>
    <definedName name="A125633810V">#REF!,#REF!</definedName>
    <definedName name="A125633816J">#REF!,#REF!</definedName>
    <definedName name="A125633818L">#REF!,#REF!</definedName>
    <definedName name="A125633824J">#REF!,#REF!</definedName>
    <definedName name="A125633826L">#REF!,#REF!</definedName>
    <definedName name="A125633832J">#REF!,#REF!</definedName>
    <definedName name="A125633834L">#REF!,#REF!</definedName>
    <definedName name="A125633840J">#REF!,#REF!</definedName>
    <definedName name="A125633842L">#REF!,#REF!</definedName>
    <definedName name="A125633848A">#REF!,#REF!</definedName>
    <definedName name="A125633850L">#REF!,#REF!</definedName>
    <definedName name="A125633856A">#REF!,#REF!</definedName>
    <definedName name="A125633858F">#REF!,#REF!</definedName>
    <definedName name="A125633864A">#REF!,#REF!</definedName>
    <definedName name="A125633866F">#REF!,#REF!</definedName>
    <definedName name="A125633872A">#REF!,#REF!</definedName>
    <definedName name="A125633874F">#REF!,#REF!</definedName>
    <definedName name="A125633880A">#REF!,#REF!</definedName>
    <definedName name="A125633882F">#REF!,#REF!</definedName>
    <definedName name="A125633888V">#REF!,#REF!</definedName>
    <definedName name="A125633890F">#REF!,#REF!</definedName>
    <definedName name="A125633896V">#REF!,#REF!</definedName>
    <definedName name="A125633898X">#REF!,#REF!</definedName>
    <definedName name="A125633904J">#REF!,#REF!</definedName>
    <definedName name="A125633906L">#REF!,#REF!</definedName>
    <definedName name="A125633912J">#REF!,#REF!</definedName>
    <definedName name="A125633914L">#REF!,#REF!</definedName>
    <definedName name="A125633920J">#REF!,#REF!</definedName>
    <definedName name="A125633922L">#REF!,#REF!</definedName>
    <definedName name="A125633928A">#REF!,#REF!</definedName>
    <definedName name="A125633930L">#REF!,#REF!</definedName>
    <definedName name="A125633936A">#REF!,#REF!</definedName>
    <definedName name="A125633938F">#REF!,#REF!</definedName>
    <definedName name="A125633944A">#REF!,#REF!</definedName>
    <definedName name="A125633946F">#REF!,#REF!</definedName>
    <definedName name="A125633952A">#REF!,#REF!</definedName>
    <definedName name="A125633954F">#REF!,#REF!</definedName>
    <definedName name="A125633960A">#REF!,#REF!</definedName>
    <definedName name="A125633962F">#REF!,#REF!</definedName>
    <definedName name="A125633968V">#REF!,#REF!</definedName>
    <definedName name="A125633970F">#REF!,#REF!</definedName>
    <definedName name="A125633976V">#REF!,#REF!</definedName>
    <definedName name="A125633978X">#REF!,#REF!</definedName>
    <definedName name="A125633984V">#REF!,#REF!</definedName>
    <definedName name="A125633986X">#REF!,#REF!</definedName>
    <definedName name="A125633992V">#REF!,#REF!</definedName>
    <definedName name="A125633994X">#REF!,#REF!</definedName>
    <definedName name="A125634000K">#REF!,#REF!</definedName>
    <definedName name="A125634002R">#REF!,#REF!</definedName>
    <definedName name="A125634008C">#REF!,#REF!</definedName>
    <definedName name="A125634010R">#REF!,#REF!</definedName>
    <definedName name="A125634016C">#REF!,#REF!</definedName>
    <definedName name="A125634018J">#REF!,#REF!</definedName>
    <definedName name="A125634024C">#REF!,#REF!</definedName>
    <definedName name="A125634026J">#REF!,#REF!</definedName>
    <definedName name="A125634032C">#REF!,#REF!</definedName>
    <definedName name="A125634034J">#REF!,#REF!</definedName>
    <definedName name="A125634040C">#REF!,#REF!</definedName>
    <definedName name="A125634042J">#REF!,#REF!</definedName>
    <definedName name="A125634048W">#REF!,#REF!</definedName>
    <definedName name="A125634050J">#REF!,#REF!</definedName>
    <definedName name="A125634056W">#REF!,#REF!</definedName>
    <definedName name="A125634058A">#REF!,#REF!</definedName>
    <definedName name="A125634064W">#REF!,#REF!</definedName>
    <definedName name="A125634066A">#REF!,#REF!</definedName>
    <definedName name="A125634072W">#REF!,#REF!</definedName>
    <definedName name="A125634074A">#REF!,#REF!</definedName>
    <definedName name="A125634080W">#REF!,#REF!</definedName>
    <definedName name="A125634082A">#REF!,#REF!</definedName>
    <definedName name="A125634088R">#REF!,#REF!</definedName>
    <definedName name="A125634090A">#REF!,#REF!</definedName>
    <definedName name="A125634096R">#REF!,#REF!</definedName>
    <definedName name="A125634098V">#REF!,#REF!</definedName>
    <definedName name="A125634104C">#REF!,#REF!</definedName>
    <definedName name="A125634106J">#REF!,#REF!</definedName>
    <definedName name="A125634112C">#REF!,#REF!</definedName>
    <definedName name="A125634114J">#REF!,#REF!</definedName>
    <definedName name="A125634120C">#REF!,#REF!</definedName>
    <definedName name="A125634122J">#REF!,#REF!</definedName>
    <definedName name="A125634128W">#REF!,#REF!</definedName>
    <definedName name="A125634130J">#REF!,#REF!</definedName>
    <definedName name="A125634136W">#REF!,#REF!</definedName>
    <definedName name="A125634138A">#REF!,#REF!</definedName>
    <definedName name="A125634144W">#REF!,#REF!</definedName>
    <definedName name="A125634146A">#REF!,#REF!</definedName>
    <definedName name="A125634152W">#REF!,#REF!</definedName>
    <definedName name="A125634154A">#REF!,#REF!</definedName>
    <definedName name="A125634160W">#REF!,#REF!</definedName>
    <definedName name="A125634162A">#REF!,#REF!</definedName>
    <definedName name="A125634168R">#REF!,#REF!</definedName>
    <definedName name="A125634170A">#REF!,#REF!</definedName>
    <definedName name="A125634176R">#REF!,#REF!</definedName>
    <definedName name="A125634178V">#REF!,#REF!</definedName>
    <definedName name="A125634184R">#REF!,#REF!</definedName>
    <definedName name="A125634186V">#REF!,#REF!</definedName>
    <definedName name="A125634192R">#REF!,#REF!</definedName>
    <definedName name="A125634194V">#REF!,#REF!</definedName>
    <definedName name="A125634200C">#REF!,#REF!</definedName>
    <definedName name="A125634202J">#REF!,#REF!</definedName>
    <definedName name="A125634208W">#REF!,#REF!</definedName>
    <definedName name="A125634210J">#REF!,#REF!</definedName>
    <definedName name="A125634216W">#REF!,#REF!</definedName>
    <definedName name="A125634218A">#REF!,#REF!</definedName>
    <definedName name="A125634224W">#REF!,#REF!</definedName>
    <definedName name="A125634226A">#REF!,#REF!</definedName>
    <definedName name="A125634232W">#REF!,#REF!</definedName>
    <definedName name="A125634234A">#REF!,#REF!</definedName>
    <definedName name="A125634240W">#REF!,#REF!</definedName>
    <definedName name="A125634242A">#REF!,#REF!</definedName>
    <definedName name="A125634248R">#REF!,#REF!</definedName>
    <definedName name="A125634250A">#REF!,#REF!</definedName>
    <definedName name="A125634256R">#REF!,#REF!</definedName>
    <definedName name="A125634258V">#REF!,#REF!</definedName>
    <definedName name="A125634264R">#REF!,#REF!</definedName>
    <definedName name="A125634266V">#REF!,#REF!</definedName>
    <definedName name="A125634272R">#REF!,#REF!</definedName>
    <definedName name="A125634274V">#REF!,#REF!</definedName>
    <definedName name="A125634280R">#REF!,#REF!</definedName>
    <definedName name="A125634282V">#REF!,#REF!</definedName>
    <definedName name="A125634288J">#REF!,#REF!</definedName>
    <definedName name="A125634290V">#REF!,#REF!</definedName>
    <definedName name="A125634296J">#REF!,#REF!</definedName>
    <definedName name="A125634298L">#REF!,#REF!</definedName>
    <definedName name="A125634304W">#REF!,#REF!</definedName>
    <definedName name="A125634306A">#REF!,#REF!</definedName>
    <definedName name="A125634312W">#REF!,#REF!</definedName>
    <definedName name="A125634314A">#REF!,#REF!</definedName>
    <definedName name="A125634320W">#REF!,#REF!</definedName>
    <definedName name="A125634322A">#REF!,#REF!</definedName>
    <definedName name="A125634328R">#REF!,#REF!</definedName>
    <definedName name="A125634330A">#REF!,#REF!</definedName>
    <definedName name="A125634336R">#REF!,#REF!</definedName>
    <definedName name="A125634338V">#REF!,#REF!</definedName>
    <definedName name="A125634344R">#REF!,#REF!</definedName>
    <definedName name="A125634346V">#REF!,#REF!</definedName>
    <definedName name="A125634352R">#REF!,#REF!</definedName>
    <definedName name="A125634354V">#REF!,#REF!</definedName>
    <definedName name="A125634360R">#REF!,#REF!</definedName>
    <definedName name="A125634362V">#REF!,#REF!</definedName>
    <definedName name="A125634368J">#REF!,#REF!</definedName>
    <definedName name="A125634370V">#REF!,#REF!</definedName>
    <definedName name="A125634376J">#REF!,#REF!</definedName>
    <definedName name="A125634378L">#REF!,#REF!</definedName>
    <definedName name="A125634384J">#REF!,#REF!</definedName>
    <definedName name="A125634386L">#REF!,#REF!</definedName>
    <definedName name="A125634392J">#REF!,#REF!</definedName>
    <definedName name="A125634394L">#REF!,#REF!</definedName>
    <definedName name="A125634400W">#REF!,#REF!</definedName>
    <definedName name="A125634402A">#REF!,#REF!</definedName>
    <definedName name="A125634408R">#REF!,#REF!</definedName>
    <definedName name="A125634410A">#REF!,#REF!</definedName>
    <definedName name="A125634416R">#REF!,#REF!</definedName>
    <definedName name="A125634418V">#REF!,#REF!</definedName>
    <definedName name="A125634424R">#REF!,#REF!</definedName>
    <definedName name="A125634426V">#REF!,#REF!</definedName>
    <definedName name="A125634432R">#REF!,#REF!</definedName>
    <definedName name="A125634434V">#REF!,#REF!</definedName>
    <definedName name="A125634440R">#REF!,#REF!</definedName>
    <definedName name="A125634442V">#REF!,#REF!</definedName>
    <definedName name="A125634448J">#REF!,#REF!</definedName>
    <definedName name="A125634450V">#REF!,#REF!</definedName>
    <definedName name="A125634456J">#REF!,#REF!</definedName>
    <definedName name="A125634458L">#REF!,#REF!</definedName>
    <definedName name="A125634464J">#REF!,#REF!</definedName>
    <definedName name="A125634466L">#REF!,#REF!</definedName>
    <definedName name="A125634472J">#REF!,#REF!</definedName>
    <definedName name="A125634474L">#REF!,#REF!</definedName>
    <definedName name="A125634480J">#REF!,#REF!</definedName>
    <definedName name="A125634482L">#REF!,#REF!</definedName>
    <definedName name="A125634488A">#REF!,#REF!</definedName>
    <definedName name="A125634490L">#REF!,#REF!</definedName>
    <definedName name="A125634496A">#REF!,#REF!</definedName>
    <definedName name="A125634498F">#REF!,#REF!</definedName>
    <definedName name="A125634504R">#REF!,#REF!</definedName>
    <definedName name="A125634506V">#REF!,#REF!</definedName>
    <definedName name="A125634512R">#REF!,#REF!</definedName>
    <definedName name="A125634514V">#REF!,#REF!</definedName>
    <definedName name="A125634520R">#REF!,#REF!</definedName>
    <definedName name="A125634522V">#REF!,#REF!</definedName>
    <definedName name="A125634528J">#REF!,#REF!</definedName>
    <definedName name="A125634530V">#REF!,#REF!</definedName>
    <definedName name="A125634536J">#REF!,#REF!</definedName>
    <definedName name="A125634538L">#REF!,#REF!</definedName>
    <definedName name="A125634544J">#REF!,#REF!</definedName>
    <definedName name="A125634546L">#REF!,#REF!</definedName>
    <definedName name="A125634552J">#REF!,#REF!</definedName>
    <definedName name="A125634554L">#REF!,#REF!</definedName>
    <definedName name="A125634560J">#REF!,#REF!</definedName>
    <definedName name="A125634562L">#REF!,#REF!</definedName>
    <definedName name="A125634568A">#REF!,#REF!</definedName>
    <definedName name="A125634570L">#REF!,#REF!</definedName>
    <definedName name="A125634576A">#REF!,#REF!</definedName>
    <definedName name="A125634578F">#REF!,#REF!</definedName>
    <definedName name="A125634584A">#REF!,#REF!</definedName>
    <definedName name="A125634586F">#REF!,#REF!</definedName>
    <definedName name="A125634592A">#REF!,#REF!</definedName>
    <definedName name="A125634594F">#REF!,#REF!</definedName>
    <definedName name="A125634600R">#REF!,#REF!</definedName>
    <definedName name="A125634602V">#REF!,#REF!</definedName>
    <definedName name="A125634608J">#REF!,#REF!</definedName>
    <definedName name="A125634610V">#REF!,#REF!</definedName>
    <definedName name="A125634616J">#REF!,#REF!</definedName>
    <definedName name="A125634618L">#REF!,#REF!</definedName>
    <definedName name="A125634624J">#REF!,#REF!</definedName>
    <definedName name="A125634626L">#REF!,#REF!</definedName>
    <definedName name="A125634632J">#REF!,#REF!</definedName>
    <definedName name="A125634634L">#REF!,#REF!</definedName>
    <definedName name="A125634640J">#REF!,#REF!</definedName>
    <definedName name="A125634642L">#REF!,#REF!</definedName>
    <definedName name="A125634648A">#REF!,#REF!</definedName>
    <definedName name="A125634650L">#REF!,#REF!</definedName>
    <definedName name="A125634656A">#REF!,#REF!</definedName>
    <definedName name="A125634658F">#REF!,#REF!</definedName>
    <definedName name="A125634664A">#REF!,#REF!</definedName>
    <definedName name="A125634666F">#REF!,#REF!</definedName>
    <definedName name="A125634672A">#REF!,#REF!</definedName>
    <definedName name="A125634674F">#REF!,#REF!</definedName>
    <definedName name="A125634680A">#REF!,#REF!</definedName>
    <definedName name="A125634682F">#REF!,#REF!</definedName>
    <definedName name="A125634688V">#REF!,#REF!</definedName>
    <definedName name="A125634690F">#REF!,#REF!</definedName>
    <definedName name="A125634696V">#REF!,#REF!</definedName>
    <definedName name="A125634698X">#REF!,#REF!</definedName>
    <definedName name="A125634704J">#REF!,#REF!</definedName>
    <definedName name="A125634706L">#REF!,#REF!</definedName>
    <definedName name="A125634712J">#REF!,#REF!</definedName>
    <definedName name="A125634714L">#REF!,#REF!</definedName>
    <definedName name="A125634720J">#REF!,#REF!</definedName>
    <definedName name="A125634722L">#REF!,#REF!</definedName>
    <definedName name="A125634728A">#REF!,#REF!</definedName>
    <definedName name="A125634730L">#REF!,#REF!</definedName>
    <definedName name="A125634736A">#REF!,#REF!</definedName>
    <definedName name="A125634738F">#REF!,#REF!</definedName>
    <definedName name="A125634744A">#REF!,#REF!</definedName>
    <definedName name="A125634746F">#REF!,#REF!</definedName>
    <definedName name="A125634752A">#REF!,#REF!</definedName>
    <definedName name="A125634754F">#REF!,#REF!</definedName>
    <definedName name="A125634760A">#REF!,#REF!</definedName>
    <definedName name="A125634762F">#REF!,#REF!</definedName>
    <definedName name="A125634768V">#REF!,#REF!</definedName>
    <definedName name="A125634770F">#REF!,#REF!</definedName>
    <definedName name="A125634776V">#REF!,#REF!</definedName>
    <definedName name="A125634778X">#REF!,#REF!</definedName>
    <definedName name="A125634784V">#REF!,#REF!</definedName>
    <definedName name="A125634786X">#REF!,#REF!</definedName>
    <definedName name="A125634792V">#REF!,#REF!</definedName>
    <definedName name="A125634794X">#REF!,#REF!</definedName>
    <definedName name="A125634800J">#REF!,#REF!</definedName>
    <definedName name="A125634802L">#REF!,#REF!</definedName>
    <definedName name="A125634808A">#REF!,#REF!</definedName>
    <definedName name="A125634810L">#REF!,#REF!</definedName>
    <definedName name="A125634816A">#REF!,#REF!</definedName>
    <definedName name="A125634818F">#REF!,#REF!</definedName>
    <definedName name="A125634824A">#REF!,#REF!</definedName>
    <definedName name="A125634826F">#REF!,#REF!</definedName>
    <definedName name="A125634832A">#REF!,#REF!</definedName>
    <definedName name="A125634834F">#REF!,#REF!</definedName>
    <definedName name="A125634840A">#REF!,#REF!</definedName>
    <definedName name="A125634842F">#REF!,#REF!</definedName>
    <definedName name="A125634848V">#REF!,#REF!</definedName>
    <definedName name="A125634850F">#REF!,#REF!</definedName>
    <definedName name="A125634856V">#REF!,#REF!</definedName>
    <definedName name="A125634858X">#REF!,#REF!</definedName>
    <definedName name="A125634864V">#REF!,#REF!</definedName>
    <definedName name="A125634866X">#REF!,#REF!</definedName>
    <definedName name="A125634872V">#REF!,#REF!</definedName>
    <definedName name="A125634874X">#REF!,#REF!</definedName>
    <definedName name="A125634880V">#REF!,#REF!</definedName>
    <definedName name="A125634882X">#REF!,#REF!</definedName>
    <definedName name="A125634888L">#REF!,#REF!</definedName>
    <definedName name="A125634890X">#REF!,#REF!</definedName>
    <definedName name="A125634896L">#REF!,#REF!</definedName>
    <definedName name="A125634898T">#REF!,#REF!</definedName>
    <definedName name="A125634904A">#REF!,#REF!</definedName>
    <definedName name="A125634906F">#REF!,#REF!</definedName>
    <definedName name="A125634912A">#REF!,#REF!</definedName>
    <definedName name="A125634914F">#REF!,#REF!</definedName>
    <definedName name="A125634920A">#REF!,#REF!</definedName>
    <definedName name="A125634922F">#REF!,#REF!</definedName>
    <definedName name="A125634928V">#REF!,#REF!</definedName>
    <definedName name="A125634930F">#REF!,#REF!</definedName>
    <definedName name="A125634936V">#REF!,#REF!</definedName>
    <definedName name="A125634938X">#REF!,#REF!</definedName>
    <definedName name="A125634944V">#REF!,#REF!</definedName>
    <definedName name="A125634946X">#REF!,#REF!</definedName>
    <definedName name="A125634952V">#REF!,#REF!</definedName>
    <definedName name="A125634954X">#REF!,#REF!</definedName>
    <definedName name="A125634960V">#REF!,#REF!</definedName>
    <definedName name="A125634962X">#REF!,#REF!</definedName>
    <definedName name="A125634968L">#REF!,#REF!</definedName>
    <definedName name="A125634970X">#REF!,#REF!</definedName>
    <definedName name="A125634976L">#REF!,#REF!</definedName>
    <definedName name="A125634978T">#REF!,#REF!</definedName>
    <definedName name="A125634984L">#REF!,#REF!</definedName>
    <definedName name="A125634986T">#REF!,#REF!</definedName>
    <definedName name="A125634992L">#REF!,#REF!</definedName>
    <definedName name="A125634994T">#REF!,#REF!</definedName>
    <definedName name="A125635000C">#REF!,#REF!</definedName>
    <definedName name="A125635002J">#REF!,#REF!</definedName>
    <definedName name="A125635008W">#REF!,#REF!</definedName>
    <definedName name="A125635010J">#REF!,#REF!</definedName>
    <definedName name="A125635016W">#REF!,#REF!</definedName>
    <definedName name="A125635018A">#REF!,#REF!</definedName>
    <definedName name="A125635024W">#REF!,#REF!</definedName>
    <definedName name="A125635026A">#REF!,#REF!</definedName>
    <definedName name="A125635032W">#REF!,#REF!</definedName>
    <definedName name="A125635034A">#REF!,#REF!</definedName>
    <definedName name="A125635040W">#REF!,#REF!</definedName>
    <definedName name="A125635042A">#REF!,#REF!</definedName>
    <definedName name="A125635048R">#REF!,#REF!</definedName>
    <definedName name="A125635050A">#REF!,#REF!</definedName>
    <definedName name="A125635056R">#REF!,#REF!</definedName>
    <definedName name="A125635058V">#REF!,#REF!</definedName>
    <definedName name="A125635064R">#REF!,#REF!</definedName>
    <definedName name="A125635066V">#REF!,#REF!</definedName>
    <definedName name="A125635072R">#REF!,#REF!</definedName>
    <definedName name="A125635074V">#REF!,#REF!</definedName>
    <definedName name="A125635080R">#REF!,#REF!</definedName>
    <definedName name="A125635082V">#REF!,#REF!</definedName>
    <definedName name="A125635088J">#REF!,#REF!</definedName>
    <definedName name="A125635090V">#REF!,#REF!</definedName>
    <definedName name="A125635096J">#REF!,#REF!</definedName>
    <definedName name="A125635098L">#REF!,#REF!</definedName>
    <definedName name="A125635104W">#REF!,#REF!</definedName>
    <definedName name="A125635106A">#REF!,#REF!</definedName>
    <definedName name="A125635112W">#REF!,#REF!</definedName>
    <definedName name="A125635114A">#REF!,#REF!</definedName>
    <definedName name="A125635120W">#REF!,#REF!</definedName>
    <definedName name="A125635122A">#REF!,#REF!</definedName>
    <definedName name="A125635128R">#REF!,#REF!</definedName>
    <definedName name="A125635130A">#REF!,#REF!</definedName>
    <definedName name="A125635136R">#REF!,#REF!</definedName>
    <definedName name="A125635138V">#REF!,#REF!</definedName>
    <definedName name="A125635144R">#REF!,#REF!</definedName>
    <definedName name="A125635146V">#REF!,#REF!</definedName>
    <definedName name="A125635152R">#REF!,#REF!</definedName>
    <definedName name="A125635154V">#REF!,#REF!</definedName>
    <definedName name="A125635160R">#REF!,#REF!</definedName>
    <definedName name="A125635162V">#REF!,#REF!</definedName>
    <definedName name="A125635168J">#REF!,#REF!</definedName>
    <definedName name="A125635170V">#REF!,#REF!</definedName>
    <definedName name="A125635176J">#REF!,#REF!</definedName>
    <definedName name="A125635178L">#REF!,#REF!</definedName>
    <definedName name="A125635184J">#REF!,#REF!</definedName>
    <definedName name="A125635186L">#REF!,#REF!</definedName>
    <definedName name="A125635192J">#REF!,#REF!</definedName>
    <definedName name="A125635194L">#REF!,#REF!</definedName>
    <definedName name="A125635200W">#REF!,#REF!</definedName>
    <definedName name="A125635202A">#REF!,#REF!</definedName>
    <definedName name="A125635208R">#REF!,#REF!</definedName>
    <definedName name="A125635210A">#REF!,#REF!</definedName>
    <definedName name="A125635216R">#REF!,#REF!</definedName>
    <definedName name="A125635218V">#REF!,#REF!</definedName>
    <definedName name="A125635224R">#REF!,#REF!</definedName>
    <definedName name="A125635226V">#REF!,#REF!</definedName>
    <definedName name="A125635232R">#REF!,#REF!</definedName>
    <definedName name="A125635234V">#REF!,#REF!</definedName>
    <definedName name="A125635240R">#REF!,#REF!</definedName>
    <definedName name="A125635242V">#REF!,#REF!</definedName>
    <definedName name="A125635248J">#REF!,#REF!</definedName>
    <definedName name="A125635250V">#REF!,#REF!</definedName>
    <definedName name="A125635256J">#REF!,#REF!</definedName>
    <definedName name="A125635258L">#REF!,#REF!</definedName>
    <definedName name="A125635264J">#REF!,#REF!</definedName>
    <definedName name="A125635266L">#REF!,#REF!</definedName>
    <definedName name="A125635272J">#REF!,#REF!</definedName>
    <definedName name="A125635274L">#REF!,#REF!</definedName>
    <definedName name="A125635280J">#REF!,#REF!</definedName>
    <definedName name="A125635282L">#REF!,#REF!</definedName>
    <definedName name="A125635288A">#REF!,#REF!</definedName>
    <definedName name="A125635290L">#REF!,#REF!</definedName>
    <definedName name="A125635296A">#REF!,#REF!</definedName>
    <definedName name="A125635298F">#REF!,#REF!</definedName>
    <definedName name="A125635304R">#REF!,#REF!</definedName>
    <definedName name="A125635306V">#REF!,#REF!</definedName>
    <definedName name="A125635312R">#REF!,#REF!</definedName>
    <definedName name="A125635314V">#REF!,#REF!</definedName>
    <definedName name="A125636536V">#REF!,#REF!</definedName>
    <definedName name="A125636538X">#REF!,#REF!</definedName>
    <definedName name="A125636544V">#REF!,#REF!</definedName>
    <definedName name="A125636546X">#REF!,#REF!</definedName>
    <definedName name="A125636552V">#REF!,#REF!</definedName>
    <definedName name="A125636554X">#REF!,#REF!</definedName>
    <definedName name="A125636560V">#REF!,#REF!</definedName>
    <definedName name="A125636562X">#REF!,#REF!</definedName>
    <definedName name="A125636568L">#REF!,#REF!</definedName>
    <definedName name="A125636570X">#REF!,#REF!</definedName>
    <definedName name="A125636576L">#REF!,#REF!</definedName>
    <definedName name="A125636578T">#REF!,#REF!</definedName>
    <definedName name="A125636584L">#REF!,#REF!</definedName>
    <definedName name="A125636586T">#REF!,#REF!</definedName>
    <definedName name="A125636592L">#REF!,#REF!</definedName>
    <definedName name="A125636594T">#REF!,#REF!</definedName>
    <definedName name="A125636600A">#REF!,#REF!</definedName>
    <definedName name="A125636602F">#REF!,#REF!</definedName>
    <definedName name="A125636608V">#REF!,#REF!</definedName>
    <definedName name="A125636610F">#REF!,#REF!</definedName>
    <definedName name="A125636616V">#REF!,#REF!</definedName>
    <definedName name="A125636618X">#REF!,#REF!</definedName>
    <definedName name="A125636624V">#REF!,#REF!</definedName>
    <definedName name="A125636626X">#REF!,#REF!</definedName>
    <definedName name="A125636632V">#REF!,#REF!</definedName>
    <definedName name="A125636634X">#REF!,#REF!</definedName>
    <definedName name="A125636640V">#REF!,#REF!</definedName>
    <definedName name="A125636642X">#REF!,#REF!</definedName>
    <definedName name="A125636648L">#REF!,#REF!</definedName>
    <definedName name="A125636650X">#REF!,#REF!</definedName>
    <definedName name="A125636656L">#REF!,#REF!</definedName>
    <definedName name="A125636658T">#REF!,#REF!</definedName>
    <definedName name="A125636664L">#REF!,#REF!</definedName>
    <definedName name="A125636666T">#REF!,#REF!</definedName>
    <definedName name="A125636672L">#REF!,#REF!</definedName>
    <definedName name="A125636674T">#REF!,#REF!</definedName>
    <definedName name="A125636680L">#REF!,#REF!</definedName>
    <definedName name="A125636682T">#REF!,#REF!</definedName>
    <definedName name="A125637904F">#REF!,#REF!</definedName>
    <definedName name="A125637906K">#REF!,#REF!</definedName>
    <definedName name="A125637912F">#REF!,#REF!</definedName>
    <definedName name="A125637914K">#REF!,#REF!</definedName>
    <definedName name="A125637920F">#REF!,#REF!</definedName>
    <definedName name="A125637922K">#REF!,#REF!</definedName>
    <definedName name="A125637928X">#REF!,#REF!</definedName>
    <definedName name="A125637930K">#REF!,#REF!</definedName>
    <definedName name="A125637936X">#REF!,#REF!</definedName>
    <definedName name="A125637938C">#REF!,#REF!</definedName>
    <definedName name="A125637944X">#REF!,#REF!</definedName>
    <definedName name="A125637946C">#REF!,#REF!</definedName>
    <definedName name="A125637952X">#REF!,#REF!</definedName>
    <definedName name="A125637954C">#REF!,#REF!</definedName>
    <definedName name="A125637960X">#REF!,#REF!</definedName>
    <definedName name="A125637962C">#REF!,#REF!</definedName>
    <definedName name="A125637968T">#REF!,#REF!</definedName>
    <definedName name="A125637970C">#REF!,#REF!</definedName>
    <definedName name="A125637976T">#REF!,#REF!</definedName>
    <definedName name="A125637978W">#REF!,#REF!</definedName>
    <definedName name="A125637984T">#REF!,#REF!</definedName>
    <definedName name="A125637986W">#REF!,#REF!</definedName>
    <definedName name="A125637992T">#REF!,#REF!</definedName>
    <definedName name="A125637994W">#REF!,#REF!</definedName>
    <definedName name="A125638000J">#REF!,#REF!</definedName>
    <definedName name="A125638002L">#REF!,#REF!</definedName>
    <definedName name="A125638008A">#REF!,#REF!</definedName>
    <definedName name="A125638010L">#REF!,#REF!</definedName>
    <definedName name="A125638016A">#REF!,#REF!</definedName>
    <definedName name="A125638018F">#REF!,#REF!</definedName>
    <definedName name="A125638024A">#REF!,#REF!</definedName>
    <definedName name="A125638026F">#REF!,#REF!</definedName>
    <definedName name="A125638032A">#REF!,#REF!</definedName>
    <definedName name="A125638034F">#REF!,#REF!</definedName>
    <definedName name="A125638040A">#REF!,#REF!</definedName>
    <definedName name="A125638042F">#REF!,#REF!</definedName>
    <definedName name="A125638048V">#REF!,#REF!</definedName>
    <definedName name="A125638050F">#REF!,#REF!</definedName>
    <definedName name="A125639272F">#REF!,#REF!</definedName>
    <definedName name="A125639274K">#REF!,#REF!</definedName>
    <definedName name="A125639280F">#REF!,#REF!</definedName>
    <definedName name="A125639282K">#REF!,#REF!</definedName>
    <definedName name="A125639288X">#REF!,#REF!</definedName>
    <definedName name="A125639290K">#REF!,#REF!</definedName>
    <definedName name="A125639296X">#REF!,#REF!</definedName>
    <definedName name="A125639298C">#REF!,#REF!</definedName>
    <definedName name="A125639304L">#REF!,#REF!</definedName>
    <definedName name="A125639306T">#REF!,#REF!</definedName>
    <definedName name="A125639312L">#REF!,#REF!</definedName>
    <definedName name="A125639314T">#REF!,#REF!</definedName>
    <definedName name="A125639320L">#REF!,#REF!</definedName>
    <definedName name="A125639322T">#REF!,#REF!</definedName>
    <definedName name="A125639328F">#REF!,#REF!</definedName>
    <definedName name="A125639330T">#REF!,#REF!</definedName>
    <definedName name="A125639336F">#REF!,#REF!</definedName>
    <definedName name="A125639338K">#REF!,#REF!</definedName>
    <definedName name="A125639344F">#REF!,#REF!</definedName>
    <definedName name="A125639346K">#REF!,#REF!</definedName>
    <definedName name="A125639352F">#REF!,#REF!</definedName>
    <definedName name="A125639354K">#REF!,#REF!</definedName>
    <definedName name="A125639360F">#REF!,#REF!</definedName>
    <definedName name="A125639362K">#REF!,#REF!</definedName>
    <definedName name="A125639368X">#REF!,#REF!</definedName>
    <definedName name="A125639370K">#REF!,#REF!</definedName>
    <definedName name="A125639376X">#REF!,#REF!</definedName>
    <definedName name="A125639378C">#REF!,#REF!</definedName>
    <definedName name="A125639384X">#REF!,#REF!</definedName>
    <definedName name="A125639386C">#REF!,#REF!</definedName>
    <definedName name="A125639392X">#REF!,#REF!</definedName>
    <definedName name="A125639394C">#REF!,#REF!</definedName>
    <definedName name="A125639400L">#REF!,#REF!</definedName>
    <definedName name="A125639402T">#REF!,#REF!</definedName>
    <definedName name="A125639408F">#REF!,#REF!</definedName>
    <definedName name="A125639410T">#REF!,#REF!</definedName>
    <definedName name="A125639416F">#REF!,#REF!</definedName>
    <definedName name="A125639418K">#REF!,#REF!</definedName>
    <definedName name="A125640640W">#REF!,#REF!</definedName>
    <definedName name="A125640642A">#REF!,#REF!</definedName>
    <definedName name="A125640648R">#REF!,#REF!</definedName>
    <definedName name="A125640650A">#REF!,#REF!</definedName>
    <definedName name="A125640656R">#REF!,#REF!</definedName>
    <definedName name="A125640658V">#REF!,#REF!</definedName>
    <definedName name="A125640664R">#REF!,#REF!</definedName>
    <definedName name="A125640666V">#REF!,#REF!</definedName>
    <definedName name="A125640672R">#REF!,#REF!</definedName>
    <definedName name="A125640674V">#REF!,#REF!</definedName>
    <definedName name="A125640680R">#REF!,#REF!</definedName>
    <definedName name="A125640682V">#REF!,#REF!</definedName>
    <definedName name="A125640688J">#REF!,#REF!</definedName>
    <definedName name="A125640690V">#REF!,#REF!</definedName>
    <definedName name="A125640696J">#REF!,#REF!</definedName>
    <definedName name="A125640698L">#REF!,#REF!</definedName>
    <definedName name="A125640704W">#REF!,#REF!</definedName>
    <definedName name="A125640706A">#REF!,#REF!</definedName>
    <definedName name="A125640712W">#REF!,#REF!</definedName>
    <definedName name="A125640714A">#REF!,#REF!</definedName>
    <definedName name="A125640720W">#REF!,#REF!</definedName>
    <definedName name="A125640722A">#REF!,#REF!</definedName>
    <definedName name="A125640728R">#REF!,#REF!</definedName>
    <definedName name="A125640730A">#REF!,#REF!</definedName>
    <definedName name="A125640736R">#REF!,#REF!</definedName>
    <definedName name="A125640738V">#REF!,#REF!</definedName>
    <definedName name="A125640744R">#REF!,#REF!</definedName>
    <definedName name="A125640746V">#REF!,#REF!</definedName>
    <definedName name="A125640752R">#REF!,#REF!</definedName>
    <definedName name="A125640754V">#REF!,#REF!</definedName>
    <definedName name="A125640760R">#REF!,#REF!</definedName>
    <definedName name="A125640762V">#REF!,#REF!</definedName>
    <definedName name="A125640768J">#REF!,#REF!</definedName>
    <definedName name="A125640770V">#REF!,#REF!</definedName>
    <definedName name="A125640776J">#REF!,#REF!</definedName>
    <definedName name="A125640778L">#REF!,#REF!</definedName>
    <definedName name="A125640784J">#REF!,#REF!</definedName>
    <definedName name="A125640786L">#REF!,#REF!</definedName>
    <definedName name="A125642008C">#REF!,#REF!</definedName>
    <definedName name="A125642010R">#REF!,#REF!</definedName>
    <definedName name="A125642016C">#REF!,#REF!</definedName>
    <definedName name="A125642018J">#REF!,#REF!</definedName>
    <definedName name="A125642024C">#REF!,#REF!</definedName>
    <definedName name="A125642026J">#REF!,#REF!</definedName>
    <definedName name="A125642032C">#REF!,#REF!</definedName>
    <definedName name="A125642034J">#REF!,#REF!</definedName>
    <definedName name="A125642040C">#REF!,#REF!</definedName>
    <definedName name="A125642042J">#REF!,#REF!</definedName>
    <definedName name="A125642048W">#REF!,#REF!</definedName>
    <definedName name="A125642050J">#REF!,#REF!</definedName>
    <definedName name="A125642056W">#REF!,#REF!</definedName>
    <definedName name="A125642058A">#REF!,#REF!</definedName>
    <definedName name="A125642064W">#REF!,#REF!</definedName>
    <definedName name="A125642066A">#REF!,#REF!</definedName>
    <definedName name="A125642072W">#REF!,#REF!</definedName>
    <definedName name="A125642074A">#REF!,#REF!</definedName>
    <definedName name="A125642080W">#REF!,#REF!</definedName>
    <definedName name="A125642082A">#REF!,#REF!</definedName>
    <definedName name="A125642088R">#REF!,#REF!</definedName>
    <definedName name="A125642090A">#REF!,#REF!</definedName>
    <definedName name="A125642096R">#REF!,#REF!</definedName>
    <definedName name="A125642098V">#REF!,#REF!</definedName>
    <definedName name="A125642104C">#REF!,#REF!</definedName>
    <definedName name="A125642106J">#REF!,#REF!</definedName>
    <definedName name="A125642112C">#REF!,#REF!</definedName>
    <definedName name="A125642114J">#REF!,#REF!</definedName>
    <definedName name="A125642120C">#REF!,#REF!</definedName>
    <definedName name="A125642122J">#REF!,#REF!</definedName>
    <definedName name="A125642128W">#REF!,#REF!</definedName>
    <definedName name="A125642130J">#REF!,#REF!</definedName>
    <definedName name="A125642136W">#REF!,#REF!</definedName>
    <definedName name="A125642138A">#REF!,#REF!</definedName>
    <definedName name="A125642144W">#REF!,#REF!</definedName>
    <definedName name="A125642146A">#REF!,#REF!</definedName>
    <definedName name="A125642152W">#REF!,#REF!</definedName>
    <definedName name="A125642154A">#REF!,#REF!</definedName>
    <definedName name="A125642160W">#REF!,#REF!</definedName>
    <definedName name="A125642162A">#REF!,#REF!</definedName>
    <definedName name="A125642168R">#REF!,#REF!</definedName>
    <definedName name="A125642170A">#REF!,#REF!</definedName>
    <definedName name="A125642176R">#REF!,#REF!</definedName>
    <definedName name="A125642178V">#REF!,#REF!</definedName>
    <definedName name="A125642184R">#REF!,#REF!</definedName>
    <definedName name="A125642186V">#REF!,#REF!</definedName>
    <definedName name="A125642192R">#REF!,#REF!</definedName>
    <definedName name="A125642194V">#REF!,#REF!</definedName>
    <definedName name="A125642200C">#REF!,#REF!</definedName>
    <definedName name="A125642202J">#REF!,#REF!</definedName>
    <definedName name="A125642208W">#REF!,#REF!</definedName>
    <definedName name="A125642210J">#REF!,#REF!</definedName>
    <definedName name="A125642216W">#REF!,#REF!</definedName>
    <definedName name="A125642218A">#REF!,#REF!</definedName>
    <definedName name="A125642224W">#REF!,#REF!</definedName>
    <definedName name="A125642226A">#REF!,#REF!</definedName>
    <definedName name="A125642232W">#REF!,#REF!</definedName>
    <definedName name="A125642234A">#REF!,#REF!</definedName>
    <definedName name="A125642240W">#REF!,#REF!</definedName>
    <definedName name="A125642242A">#REF!,#REF!</definedName>
    <definedName name="A125642248R">#REF!,#REF!</definedName>
    <definedName name="A125642250A">#REF!,#REF!</definedName>
    <definedName name="A125642256R">#REF!,#REF!</definedName>
    <definedName name="A125642258V">#REF!,#REF!</definedName>
    <definedName name="A125642264R">#REF!,#REF!</definedName>
    <definedName name="A125642266V">#REF!,#REF!</definedName>
    <definedName name="A125642272R">#REF!,#REF!</definedName>
    <definedName name="A125642274V">#REF!,#REF!</definedName>
    <definedName name="A125642280R">#REF!,#REF!</definedName>
    <definedName name="A125642282V">#REF!,#REF!</definedName>
    <definedName name="A125642288J">#REF!,#REF!</definedName>
    <definedName name="A125642290V">#REF!,#REF!</definedName>
    <definedName name="A125642296J">#REF!,#REF!</definedName>
    <definedName name="A125642298L">#REF!,#REF!</definedName>
    <definedName name="A125642304W">#REF!,#REF!</definedName>
    <definedName name="A125642306A">#REF!,#REF!</definedName>
    <definedName name="A125642312W">#REF!,#REF!</definedName>
    <definedName name="A125642314A">#REF!,#REF!</definedName>
    <definedName name="A125642320W">#REF!,#REF!</definedName>
    <definedName name="A125642322A">#REF!,#REF!</definedName>
    <definedName name="A125642328R">#REF!,#REF!</definedName>
    <definedName name="A125642330A">#REF!,#REF!</definedName>
    <definedName name="A125642336R">#REF!,#REF!</definedName>
    <definedName name="A125642338V">#REF!,#REF!</definedName>
    <definedName name="A125642344R">#REF!,#REF!</definedName>
    <definedName name="A125642346V">#REF!,#REF!</definedName>
    <definedName name="A125642352R">#REF!,#REF!</definedName>
    <definedName name="A125642354V">#REF!,#REF!</definedName>
    <definedName name="A125642360R">#REF!,#REF!</definedName>
    <definedName name="A125642362V">#REF!,#REF!</definedName>
    <definedName name="A125642368J">#REF!,#REF!</definedName>
    <definedName name="A125642370V">#REF!,#REF!</definedName>
    <definedName name="A125642376J">#REF!,#REF!</definedName>
    <definedName name="A125642378L">#REF!,#REF!</definedName>
    <definedName name="A125642384J">#REF!,#REF!</definedName>
    <definedName name="A125642386L">#REF!,#REF!</definedName>
    <definedName name="A125642392J">#REF!,#REF!</definedName>
    <definedName name="A125642394L">#REF!,#REF!</definedName>
    <definedName name="A125642400W">#REF!,#REF!</definedName>
    <definedName name="A125642402A">#REF!,#REF!</definedName>
    <definedName name="A125642408R">#REF!,#REF!</definedName>
    <definedName name="A125642410A">#REF!,#REF!</definedName>
    <definedName name="A125642416R">#REF!,#REF!</definedName>
    <definedName name="A125642418V">#REF!,#REF!</definedName>
    <definedName name="A125642424R">#REF!,#REF!</definedName>
    <definedName name="A125642426V">#REF!,#REF!</definedName>
    <definedName name="A125642432R">#REF!,#REF!</definedName>
    <definedName name="A125642434V">#REF!,#REF!</definedName>
    <definedName name="A125642440R">#REF!,#REF!</definedName>
    <definedName name="A125642442V">#REF!,#REF!</definedName>
    <definedName name="A125642448J">#REF!,#REF!</definedName>
    <definedName name="A125642450V">#REF!,#REF!</definedName>
    <definedName name="A125642456J">#REF!,#REF!</definedName>
    <definedName name="A125642458L">#REF!,#REF!</definedName>
    <definedName name="A125642464J">#REF!,#REF!</definedName>
    <definedName name="A125642466L">#REF!,#REF!</definedName>
    <definedName name="A125642472J">#REF!,#REF!</definedName>
    <definedName name="A125642474L">#REF!,#REF!</definedName>
    <definedName name="A125642480J">#REF!,#REF!</definedName>
    <definedName name="A125642482L">#REF!,#REF!</definedName>
    <definedName name="A125642488A">#REF!,#REF!</definedName>
    <definedName name="A125642490L">#REF!,#REF!</definedName>
    <definedName name="A125642496A">#REF!,#REF!</definedName>
    <definedName name="A125642498F">#REF!,#REF!</definedName>
    <definedName name="A125642504R">#REF!,#REF!</definedName>
    <definedName name="A125642506V">#REF!,#REF!</definedName>
    <definedName name="A125642512R">#REF!,#REF!</definedName>
    <definedName name="A125642514V">#REF!,#REF!</definedName>
    <definedName name="A125642520R">#REF!,#REF!</definedName>
    <definedName name="A125642522V">#REF!,#REF!</definedName>
    <definedName name="A125642528J">#REF!,#REF!</definedName>
    <definedName name="A125642530V">#REF!,#REF!</definedName>
    <definedName name="A125642536J">#REF!,#REF!</definedName>
    <definedName name="A125642538L">#REF!,#REF!</definedName>
    <definedName name="A125642544J">#REF!,#REF!</definedName>
    <definedName name="A125642546L">#REF!,#REF!</definedName>
    <definedName name="A125642552J">#REF!,#REF!</definedName>
    <definedName name="A125642554L">#REF!,#REF!</definedName>
    <definedName name="A125642560J">#REF!,#REF!</definedName>
    <definedName name="A125642562L">#REF!,#REF!</definedName>
    <definedName name="A125642568A">#REF!,#REF!</definedName>
    <definedName name="A125642570L">#REF!,#REF!</definedName>
    <definedName name="A125642576A">#REF!,#REF!</definedName>
    <definedName name="A125642578F">#REF!,#REF!</definedName>
    <definedName name="A125642584A">#REF!,#REF!</definedName>
    <definedName name="A125642586F">#REF!,#REF!</definedName>
    <definedName name="A125642592A">#REF!,#REF!</definedName>
    <definedName name="A125642594F">#REF!,#REF!</definedName>
    <definedName name="A125642600R">#REF!,#REF!</definedName>
    <definedName name="A125642602V">#REF!,#REF!</definedName>
    <definedName name="A125642608J">#REF!,#REF!</definedName>
    <definedName name="A125642610V">#REF!,#REF!</definedName>
    <definedName name="A125642616J">#REF!,#REF!</definedName>
    <definedName name="A125642618L">#REF!,#REF!</definedName>
    <definedName name="A125642624J">#REF!,#REF!</definedName>
    <definedName name="A125642626L">#REF!,#REF!</definedName>
    <definedName name="A125642632J">#REF!,#REF!</definedName>
    <definedName name="A125642634L">#REF!,#REF!</definedName>
    <definedName name="A125642640J">#REF!,#REF!</definedName>
    <definedName name="A125642642L">#REF!,#REF!</definedName>
    <definedName name="A125642648A">#REF!,#REF!</definedName>
    <definedName name="A125642650L">#REF!,#REF!</definedName>
    <definedName name="A125642656A">#REF!,#REF!</definedName>
    <definedName name="A125642658F">#REF!,#REF!</definedName>
    <definedName name="A125642664A">#REF!,#REF!</definedName>
    <definedName name="A125642666F">#REF!,#REF!</definedName>
    <definedName name="A125642672A">#REF!,#REF!</definedName>
    <definedName name="A125642674F">#REF!,#REF!</definedName>
    <definedName name="A125642680A">#REF!,#REF!</definedName>
    <definedName name="A125642682F">#REF!,#REF!</definedName>
    <definedName name="A125642688V">#REF!,#REF!</definedName>
    <definedName name="A125642690F">#REF!,#REF!</definedName>
    <definedName name="A125642696V">#REF!,#REF!</definedName>
    <definedName name="A125642698X">#REF!,#REF!</definedName>
    <definedName name="A125642704J">#REF!,#REF!</definedName>
    <definedName name="A125642706L">#REF!,#REF!</definedName>
    <definedName name="A125642712J">#REF!,#REF!</definedName>
    <definedName name="A125642714L">#REF!,#REF!</definedName>
    <definedName name="A125642720J">#REF!,#REF!</definedName>
    <definedName name="A125642722L">#REF!,#REF!</definedName>
    <definedName name="A125642728A">#REF!,#REF!</definedName>
    <definedName name="A125642730L">#REF!,#REF!</definedName>
    <definedName name="A125642736A">#REF!,#REF!</definedName>
    <definedName name="A125642738F">#REF!,#REF!</definedName>
    <definedName name="A125642744A">#REF!,#REF!</definedName>
    <definedName name="A125642746F">#REF!,#REF!</definedName>
    <definedName name="A125642752A">#REF!,#REF!</definedName>
    <definedName name="A125642754F">#REF!,#REF!</definedName>
    <definedName name="A125642760A">#REF!,#REF!</definedName>
    <definedName name="A125642762F">#REF!,#REF!</definedName>
    <definedName name="A125642768V">#REF!,#REF!</definedName>
    <definedName name="A125642770F">#REF!,#REF!</definedName>
    <definedName name="A125642776V">#REF!,#REF!</definedName>
    <definedName name="A125642778X">#REF!,#REF!</definedName>
    <definedName name="A125642784V">#REF!,#REF!</definedName>
    <definedName name="A125642786X">#REF!,#REF!</definedName>
    <definedName name="A125642792V">#REF!,#REF!</definedName>
    <definedName name="A125642794X">#REF!,#REF!</definedName>
    <definedName name="A125642800J">#REF!,#REF!</definedName>
    <definedName name="A125642802L">#REF!,#REF!</definedName>
    <definedName name="A125642808A">#REF!,#REF!</definedName>
    <definedName name="A125642810L">#REF!,#REF!</definedName>
    <definedName name="A125642816A">#REF!,#REF!</definedName>
    <definedName name="A125642818F">#REF!,#REF!</definedName>
    <definedName name="A125642824A">#REF!,#REF!</definedName>
    <definedName name="A125642826F">#REF!,#REF!</definedName>
    <definedName name="A125642832A">#REF!,#REF!</definedName>
    <definedName name="A125642834F">#REF!,#REF!</definedName>
    <definedName name="A125642840A">#REF!,#REF!</definedName>
    <definedName name="A125642842F">#REF!,#REF!</definedName>
    <definedName name="A125642848V">#REF!,#REF!</definedName>
    <definedName name="A125642850F">#REF!,#REF!</definedName>
    <definedName name="A125642856V">#REF!,#REF!</definedName>
    <definedName name="A125642858X">#REF!,#REF!</definedName>
    <definedName name="A125642864V">#REF!,#REF!</definedName>
    <definedName name="A125642866X">#REF!,#REF!</definedName>
    <definedName name="A125642872V">#REF!,#REF!</definedName>
    <definedName name="A125642874X">#REF!,#REF!</definedName>
    <definedName name="A125642880V">#REF!,#REF!</definedName>
    <definedName name="A125642882X">#REF!,#REF!</definedName>
    <definedName name="A125642888L">#REF!,#REF!</definedName>
    <definedName name="A125642890X">#REF!,#REF!</definedName>
    <definedName name="A125642896L">#REF!,#REF!</definedName>
    <definedName name="A125642898T">#REF!,#REF!</definedName>
    <definedName name="A125642904A">#REF!,#REF!</definedName>
    <definedName name="A125642906F">#REF!,#REF!</definedName>
    <definedName name="A125642912A">#REF!,#REF!</definedName>
    <definedName name="A125642914F">#REF!,#REF!</definedName>
    <definedName name="A125642920A">#REF!,#REF!</definedName>
    <definedName name="A125642922F">#REF!,#REF!</definedName>
    <definedName name="A125642928V">#REF!,#REF!</definedName>
    <definedName name="A125642930F">#REF!,#REF!</definedName>
    <definedName name="A125642936V">#REF!,#REF!</definedName>
    <definedName name="A125642938X">#REF!,#REF!</definedName>
    <definedName name="A125642944V">#REF!,#REF!</definedName>
    <definedName name="A125642946X">#REF!,#REF!</definedName>
    <definedName name="A125642952V">#REF!,#REF!</definedName>
    <definedName name="A125642954X">#REF!,#REF!</definedName>
    <definedName name="A125642960V">#REF!,#REF!</definedName>
    <definedName name="A125642962X">#REF!,#REF!</definedName>
    <definedName name="A125642968L">#REF!,#REF!</definedName>
    <definedName name="A125642970X">#REF!,#REF!</definedName>
    <definedName name="A125642976L">#REF!,#REF!</definedName>
    <definedName name="A125642978T">#REF!,#REF!</definedName>
    <definedName name="A125642984L">#REF!,#REF!</definedName>
    <definedName name="A125642986T">#REF!,#REF!</definedName>
    <definedName name="A125642992L">#REF!,#REF!</definedName>
    <definedName name="A125642994T">#REF!,#REF!</definedName>
    <definedName name="A125643000C">#REF!,#REF!</definedName>
    <definedName name="A125643002J">#REF!,#REF!</definedName>
    <definedName name="A125643008W">#REF!,#REF!</definedName>
    <definedName name="A125643010J">#REF!,#REF!</definedName>
    <definedName name="A125643016W">#REF!,#REF!</definedName>
    <definedName name="A125643018A">#REF!,#REF!</definedName>
    <definedName name="A125643024W">#REF!,#REF!</definedName>
    <definedName name="A125643026A">#REF!,#REF!</definedName>
    <definedName name="A125643032W">#REF!,#REF!</definedName>
    <definedName name="A125643034A">#REF!,#REF!</definedName>
    <definedName name="A125643040W">#REF!,#REF!</definedName>
    <definedName name="A125643042A">#REF!,#REF!</definedName>
    <definedName name="A125643048R">#REF!,#REF!</definedName>
    <definedName name="A125643050A">#REF!,#REF!</definedName>
    <definedName name="A125643056R">#REF!,#REF!</definedName>
    <definedName name="A125643058V">#REF!,#REF!</definedName>
    <definedName name="A125643064R">#REF!,#REF!</definedName>
    <definedName name="A125643066V">#REF!,#REF!</definedName>
    <definedName name="A125643072R">#REF!,#REF!</definedName>
    <definedName name="A125643074V">#REF!,#REF!</definedName>
    <definedName name="A125643080R">#REF!,#REF!</definedName>
    <definedName name="A125643082V">#REF!,#REF!</definedName>
    <definedName name="A125643088J">#REF!,#REF!</definedName>
    <definedName name="A125643090V">#REF!,#REF!</definedName>
    <definedName name="A125643096J">#REF!,#REF!</definedName>
    <definedName name="A125643098L">#REF!,#REF!</definedName>
    <definedName name="A125643104W">#REF!,#REF!</definedName>
    <definedName name="A125643106A">#REF!,#REF!</definedName>
    <definedName name="A125643112W">#REF!,#REF!</definedName>
    <definedName name="A125643114A">#REF!,#REF!</definedName>
    <definedName name="A125643120W">#REF!,#REF!</definedName>
    <definedName name="A125643122A">#REF!,#REF!</definedName>
    <definedName name="A125643128R">#REF!,#REF!</definedName>
    <definedName name="A125643130A">#REF!,#REF!</definedName>
    <definedName name="A125643136R">#REF!,#REF!</definedName>
    <definedName name="A125643138V">#REF!,#REF!</definedName>
    <definedName name="A125643144R">#REF!,#REF!</definedName>
    <definedName name="A125643146V">#REF!,#REF!</definedName>
    <definedName name="A125643152R">#REF!,#REF!</definedName>
    <definedName name="A125643154V">#REF!,#REF!</definedName>
    <definedName name="A125643160R">#REF!,#REF!</definedName>
    <definedName name="A125643162V">#REF!,#REF!</definedName>
    <definedName name="A125643168J">#REF!,#REF!</definedName>
    <definedName name="A125643170V">#REF!,#REF!</definedName>
    <definedName name="A125643176J">#REF!,#REF!</definedName>
    <definedName name="A125643178L">#REF!,#REF!</definedName>
    <definedName name="A125643184J">#REF!,#REF!</definedName>
    <definedName name="A125643186L">#REF!,#REF!</definedName>
    <definedName name="A125643192J">#REF!,#REF!</definedName>
    <definedName name="A125643194L">#REF!,#REF!</definedName>
    <definedName name="A125643200W">#REF!,#REF!</definedName>
    <definedName name="A125643202A">#REF!,#REF!</definedName>
    <definedName name="A125643208R">#REF!,#REF!</definedName>
    <definedName name="A125643210A">#REF!,#REF!</definedName>
    <definedName name="A125643216R">#REF!,#REF!</definedName>
    <definedName name="A125643218V">#REF!,#REF!</definedName>
    <definedName name="A125643224R">#REF!,#REF!</definedName>
    <definedName name="A125643226V">#REF!,#REF!</definedName>
    <definedName name="A125643232R">#REF!,#REF!</definedName>
    <definedName name="A125643234V">#REF!,#REF!</definedName>
    <definedName name="A125643240R">#REF!,#REF!</definedName>
    <definedName name="A125643242V">#REF!,#REF!</definedName>
    <definedName name="A125643248J">#REF!,#REF!</definedName>
    <definedName name="A125643250V">#REF!,#REF!</definedName>
    <definedName name="A125643256J">#REF!,#REF!</definedName>
    <definedName name="A125643258L">#REF!,#REF!</definedName>
    <definedName name="A125643264J">#REF!,#REF!</definedName>
    <definedName name="A125643266L">#REF!,#REF!</definedName>
    <definedName name="A125643272J">#REF!,#REF!</definedName>
    <definedName name="A125643274L">#REF!,#REF!</definedName>
    <definedName name="A125643280J">#REF!,#REF!</definedName>
    <definedName name="A125643282L">#REF!,#REF!</definedName>
    <definedName name="A125643288A">#REF!,#REF!</definedName>
    <definedName name="A125643290L">#REF!,#REF!</definedName>
    <definedName name="A125643296A">#REF!,#REF!</definedName>
    <definedName name="A125643298F">#REF!,#REF!</definedName>
    <definedName name="A125643304R">#REF!,#REF!</definedName>
    <definedName name="A125643306V">#REF!,#REF!</definedName>
    <definedName name="A125643312R">#REF!,#REF!</definedName>
    <definedName name="A125643314V">#REF!,#REF!</definedName>
    <definedName name="A125643320R">#REF!,#REF!</definedName>
    <definedName name="A125643322V">#REF!,#REF!</definedName>
    <definedName name="A125643328J">#REF!,#REF!</definedName>
    <definedName name="A125643330V">#REF!,#REF!</definedName>
    <definedName name="A125643336J">#REF!,#REF!</definedName>
    <definedName name="A125643338L">#REF!,#REF!</definedName>
    <definedName name="A125643344J">#REF!,#REF!</definedName>
    <definedName name="A125643346L">#REF!,#REF!</definedName>
    <definedName name="A125643352J">#REF!,#REF!</definedName>
    <definedName name="A125643354L">#REF!,#REF!</definedName>
    <definedName name="A125643360J">#REF!,#REF!</definedName>
    <definedName name="A125643362L">#REF!,#REF!</definedName>
    <definedName name="A125643368A">#REF!,#REF!</definedName>
    <definedName name="A125643370L">#REF!,#REF!</definedName>
    <definedName name="A125643376A">#REF!,#REF!</definedName>
    <definedName name="A125643378F">#REF!,#REF!</definedName>
    <definedName name="A125643384A">#REF!,#REF!</definedName>
    <definedName name="A125643386F">#REF!,#REF!</definedName>
    <definedName name="A125643392A">#REF!,#REF!</definedName>
    <definedName name="A125643394F">#REF!,#REF!</definedName>
    <definedName name="A125643400R">#REF!,#REF!</definedName>
    <definedName name="A125643402V">#REF!,#REF!</definedName>
    <definedName name="A125643408J">#REF!,#REF!</definedName>
    <definedName name="A125643410V">#REF!,#REF!</definedName>
    <definedName name="A125643416J">#REF!,#REF!</definedName>
    <definedName name="A125643418L">#REF!,#REF!</definedName>
    <definedName name="A125643424J">#REF!,#REF!</definedName>
    <definedName name="A125643426L">#REF!,#REF!</definedName>
    <definedName name="A125643432J">#REF!,#REF!</definedName>
    <definedName name="A125643434L">#REF!,#REF!</definedName>
    <definedName name="A125643440J">#REF!,#REF!</definedName>
    <definedName name="A125643442L">#REF!,#REF!</definedName>
    <definedName name="A125643448A">#REF!,#REF!</definedName>
    <definedName name="A125643450L">#REF!,#REF!</definedName>
    <definedName name="A125643456A">#REF!,#REF!</definedName>
    <definedName name="A125643458F">#REF!,#REF!</definedName>
    <definedName name="A125643464A">#REF!,#REF!</definedName>
    <definedName name="A125643466F">#REF!,#REF!</definedName>
    <definedName name="A125643472A">#REF!,#REF!</definedName>
    <definedName name="A125643474F">#REF!,#REF!</definedName>
    <definedName name="A125643480A">#REF!,#REF!</definedName>
    <definedName name="A125643482F">#REF!,#REF!</definedName>
    <definedName name="A125643488V">#REF!,#REF!</definedName>
    <definedName name="A125643490F">#REF!,#REF!</definedName>
    <definedName name="A125643496V">#REF!,#REF!</definedName>
    <definedName name="A125643498X">#REF!,#REF!</definedName>
    <definedName name="A125643504J">#REF!,#REF!</definedName>
    <definedName name="A125643506L">#REF!,#REF!</definedName>
    <definedName name="A125643512J">#REF!,#REF!</definedName>
    <definedName name="A125643514L">#REF!,#REF!</definedName>
    <definedName name="A125643520J">#REF!,#REF!</definedName>
    <definedName name="A125643522L">#REF!,#REF!</definedName>
    <definedName name="A125644744L">#REF!,#REF!</definedName>
    <definedName name="A125644746T">#REF!,#REF!</definedName>
    <definedName name="A125644752L">#REF!,#REF!</definedName>
    <definedName name="A125644754T">#REF!,#REF!</definedName>
    <definedName name="A125644760L">#REF!,#REF!</definedName>
    <definedName name="A125644762T">#REF!,#REF!</definedName>
    <definedName name="A125644768F">#REF!,#REF!</definedName>
    <definedName name="A125644770T">#REF!,#REF!</definedName>
    <definedName name="A125644776F">#REF!,#REF!</definedName>
    <definedName name="A125644778K">#REF!,#REF!</definedName>
    <definedName name="A125644784F">#REF!,#REF!</definedName>
    <definedName name="A125644786K">#REF!,#REF!</definedName>
    <definedName name="A125644792F">#REF!,#REF!</definedName>
    <definedName name="A125644794K">#REF!,#REF!</definedName>
    <definedName name="A125644800V">#REF!,#REF!</definedName>
    <definedName name="A125644802X">#REF!,#REF!</definedName>
    <definedName name="A125644808L">#REF!,#REF!</definedName>
    <definedName name="A125644810X">#REF!,#REF!</definedName>
    <definedName name="A125644816L">#REF!,#REF!</definedName>
    <definedName name="A125644818T">#REF!,#REF!</definedName>
    <definedName name="A125644824L">#REF!,#REF!</definedName>
    <definedName name="A125644826T">#REF!,#REF!</definedName>
    <definedName name="A125644832L">#REF!,#REF!</definedName>
    <definedName name="A125644834T">#REF!,#REF!</definedName>
    <definedName name="A125644840L">#REF!,#REF!</definedName>
    <definedName name="A125644842T">#REF!,#REF!</definedName>
    <definedName name="A125644848F">#REF!,#REF!</definedName>
    <definedName name="A125644850T">#REF!,#REF!</definedName>
    <definedName name="A125644856F">#REF!,#REF!</definedName>
    <definedName name="A125644858K">#REF!,#REF!</definedName>
    <definedName name="A125644864F">#REF!,#REF!</definedName>
    <definedName name="A125644866K">#REF!,#REF!</definedName>
    <definedName name="A125644872F">#REF!,#REF!</definedName>
    <definedName name="A125644874K">#REF!,#REF!</definedName>
    <definedName name="A125644880F">#REF!,#REF!</definedName>
    <definedName name="A125644882K">#REF!,#REF!</definedName>
    <definedName name="A125644888X">#REF!,#REF!</definedName>
    <definedName name="A125644890K">#REF!,#REF!</definedName>
    <definedName name="A125646112A">#REF!,#REF!</definedName>
    <definedName name="A125646114F">#REF!,#REF!</definedName>
    <definedName name="A125646120A">#REF!,#REF!</definedName>
    <definedName name="A125646122F">#REF!,#REF!</definedName>
    <definedName name="A125646128V">#REF!,#REF!</definedName>
    <definedName name="A125646130F">#REF!,#REF!</definedName>
    <definedName name="A125646136V">#REF!,#REF!</definedName>
    <definedName name="A125646138X">#REF!,#REF!</definedName>
    <definedName name="A125646144V">#REF!,#REF!</definedName>
    <definedName name="A125646146X">#REF!,#REF!</definedName>
    <definedName name="A125646152V">#REF!,#REF!</definedName>
    <definedName name="A125646154X">#REF!,#REF!</definedName>
    <definedName name="A125646160V">#REF!,#REF!</definedName>
    <definedName name="A125646162X">#REF!,#REF!</definedName>
    <definedName name="A125646168L">#REF!,#REF!</definedName>
    <definedName name="A125646170X">#REF!,#REF!</definedName>
    <definedName name="A125646176L">#REF!,#REF!</definedName>
    <definedName name="A125646178T">#REF!,#REF!</definedName>
    <definedName name="A125646184L">#REF!,#REF!</definedName>
    <definedName name="A125646186T">#REF!,#REF!</definedName>
    <definedName name="A125646192L">#REF!,#REF!</definedName>
    <definedName name="A125646194T">#REF!,#REF!</definedName>
    <definedName name="A125646200A">#REF!,#REF!</definedName>
    <definedName name="A125646202F">#REF!,#REF!</definedName>
    <definedName name="A125646208V">#REF!,#REF!</definedName>
    <definedName name="A125646210F">#REF!,#REF!</definedName>
    <definedName name="A125646216V">#REF!,#REF!</definedName>
    <definedName name="A125646218X">#REF!,#REF!</definedName>
    <definedName name="A125646224V">#REF!,#REF!</definedName>
    <definedName name="A125646226X">#REF!,#REF!</definedName>
    <definedName name="A125646232V">#REF!,#REF!</definedName>
    <definedName name="A125646234X">#REF!,#REF!</definedName>
    <definedName name="A125646240V">#REF!,#REF!</definedName>
    <definedName name="A125646242X">#REF!,#REF!</definedName>
    <definedName name="A125646248L">#REF!,#REF!</definedName>
    <definedName name="A125646250X">#REF!,#REF!</definedName>
    <definedName name="A125646256L">#REF!,#REF!</definedName>
    <definedName name="A125646258T">#REF!,#REF!</definedName>
    <definedName name="A125647480X">#REF!,#REF!</definedName>
    <definedName name="A125647482C">#REF!,#REF!</definedName>
    <definedName name="A125647488T">#REF!,#REF!</definedName>
    <definedName name="A125647490C">#REF!,#REF!</definedName>
    <definedName name="A125647496T">#REF!,#REF!</definedName>
    <definedName name="A125647498W">#REF!,#REF!</definedName>
    <definedName name="A125647504F">#REF!,#REF!</definedName>
    <definedName name="A125647506K">#REF!,#REF!</definedName>
    <definedName name="A125647512F">#REF!,#REF!</definedName>
    <definedName name="A125647514K">#REF!,#REF!</definedName>
    <definedName name="A125647520F">#REF!,#REF!</definedName>
    <definedName name="A125647522K">#REF!,#REF!</definedName>
    <definedName name="A125647528X">#REF!,#REF!</definedName>
    <definedName name="A125647530K">#REF!,#REF!</definedName>
    <definedName name="A125647536X">#REF!,#REF!</definedName>
    <definedName name="A125647538C">#REF!,#REF!</definedName>
    <definedName name="A125647544X">#REF!,#REF!</definedName>
    <definedName name="A125647546C">#REF!,#REF!</definedName>
    <definedName name="A125647552X">#REF!,#REF!</definedName>
    <definedName name="A125647554C">#REF!,#REF!</definedName>
    <definedName name="A125647560X">#REF!,#REF!</definedName>
    <definedName name="A125647562C">#REF!,#REF!</definedName>
    <definedName name="A125647568T">#REF!,#REF!</definedName>
    <definedName name="A125647570C">#REF!,#REF!</definedName>
    <definedName name="A125647576T">#REF!,#REF!</definedName>
    <definedName name="A125647578W">#REF!,#REF!</definedName>
    <definedName name="A125647584T">#REF!,#REF!</definedName>
    <definedName name="A125647586W">#REF!,#REF!</definedName>
    <definedName name="A125647592T">#REF!,#REF!</definedName>
    <definedName name="A125647594W">#REF!,#REF!</definedName>
    <definedName name="A125647600F">#REF!,#REF!</definedName>
    <definedName name="A125647602K">#REF!,#REF!</definedName>
    <definedName name="A125647608X">#REF!,#REF!</definedName>
    <definedName name="A125647610K">#REF!,#REF!</definedName>
    <definedName name="A125647616X">#REF!,#REF!</definedName>
    <definedName name="A125647618C">#REF!,#REF!</definedName>
    <definedName name="A125647624X">#REF!,#REF!</definedName>
    <definedName name="A125647626C">#REF!,#REF!</definedName>
    <definedName name="A125648848C">#REF!,#REF!</definedName>
    <definedName name="A125648850R">#REF!,#REF!</definedName>
    <definedName name="A125648856C">#REF!,#REF!</definedName>
    <definedName name="A125648858J">#REF!,#REF!</definedName>
    <definedName name="A125648864C">#REF!,#REF!</definedName>
    <definedName name="A125648866J">#REF!,#REF!</definedName>
    <definedName name="A125648872C">#REF!,#REF!</definedName>
    <definedName name="A125648874J">#REF!,#REF!</definedName>
    <definedName name="A125648880C">#REF!,#REF!</definedName>
    <definedName name="A125648882J">#REF!,#REF!</definedName>
    <definedName name="A125648888W">#REF!,#REF!</definedName>
    <definedName name="A125648890J">#REF!,#REF!</definedName>
    <definedName name="A125648896W">#REF!,#REF!</definedName>
    <definedName name="A125648898A">#REF!,#REF!</definedName>
    <definedName name="A125648904K">#REF!,#REF!</definedName>
    <definedName name="A125648906R">#REF!,#REF!</definedName>
    <definedName name="A125648912K">#REF!,#REF!</definedName>
    <definedName name="A125648914R">#REF!,#REF!</definedName>
    <definedName name="A125648920K">#REF!,#REF!</definedName>
    <definedName name="A125648922R">#REF!,#REF!</definedName>
    <definedName name="A125648928C">#REF!,#REF!</definedName>
    <definedName name="A125648930R">#REF!,#REF!</definedName>
    <definedName name="A125648936C">#REF!,#REF!</definedName>
    <definedName name="A125648938J">#REF!,#REF!</definedName>
    <definedName name="A125648944C">#REF!,#REF!</definedName>
    <definedName name="A125648946J">#REF!,#REF!</definedName>
    <definedName name="A125648952C">#REF!,#REF!</definedName>
    <definedName name="A125648954J">#REF!,#REF!</definedName>
    <definedName name="A125648960C">#REF!,#REF!</definedName>
    <definedName name="A125648962J">#REF!,#REF!</definedName>
    <definedName name="A125648968W">#REF!,#REF!</definedName>
    <definedName name="A125648970J">#REF!,#REF!</definedName>
    <definedName name="A125648976W">#REF!,#REF!</definedName>
    <definedName name="A125648978A">#REF!,#REF!</definedName>
    <definedName name="A125648984W">#REF!,#REF!</definedName>
    <definedName name="A125648986A">#REF!,#REF!</definedName>
    <definedName name="A125648992W">#REF!,#REF!</definedName>
    <definedName name="A125648994A">#REF!,#REF!</definedName>
    <definedName name="A125650216W">#REF!,#REF!</definedName>
    <definedName name="A125650218A">#REF!,#REF!</definedName>
    <definedName name="A125650224W">#REF!,#REF!</definedName>
    <definedName name="A125650226A">#REF!,#REF!</definedName>
    <definedName name="A125650232W">#REF!,#REF!</definedName>
    <definedName name="A125650234A">#REF!,#REF!</definedName>
    <definedName name="A125650240W">#REF!,#REF!</definedName>
    <definedName name="A125650242A">#REF!,#REF!</definedName>
    <definedName name="A125650248R">#REF!,#REF!</definedName>
    <definedName name="A125650250A">#REF!,#REF!</definedName>
    <definedName name="A125650256R">#REF!,#REF!</definedName>
    <definedName name="A125650258V">#REF!,#REF!</definedName>
    <definedName name="A125650264R">#REF!,#REF!</definedName>
    <definedName name="A125650266V">#REF!,#REF!</definedName>
    <definedName name="A125650272R">#REF!,#REF!</definedName>
    <definedName name="A125650274V">#REF!,#REF!</definedName>
    <definedName name="A125650280R">#REF!,#REF!</definedName>
    <definedName name="A125650282V">#REF!,#REF!</definedName>
    <definedName name="A125650288J">#REF!,#REF!</definedName>
    <definedName name="A125650290V">#REF!,#REF!</definedName>
    <definedName name="A125650296J">#REF!,#REF!</definedName>
    <definedName name="A125650298L">#REF!,#REF!</definedName>
    <definedName name="A125650304W">#REF!,#REF!</definedName>
    <definedName name="A125650306A">#REF!,#REF!</definedName>
    <definedName name="A125650312W">#REF!,#REF!</definedName>
    <definedName name="A125650314A">#REF!,#REF!</definedName>
    <definedName name="A125650320W">#REF!,#REF!</definedName>
    <definedName name="A125650322A">#REF!,#REF!</definedName>
    <definedName name="A125650328R">#REF!,#REF!</definedName>
    <definedName name="A125650330A">#REF!,#REF!</definedName>
    <definedName name="A125650336R">#REF!,#REF!</definedName>
    <definedName name="A125650338V">#REF!,#REF!</definedName>
    <definedName name="A125650344R">#REF!,#REF!</definedName>
    <definedName name="A125650346V">#REF!,#REF!</definedName>
    <definedName name="A125650352R">#REF!,#REF!</definedName>
    <definedName name="A125650354V">#REF!,#REF!</definedName>
    <definedName name="A125650360R">#REF!,#REF!</definedName>
    <definedName name="A125650362V">#REF!,#REF!</definedName>
    <definedName name="A125650368J">#REF!,#REF!</definedName>
    <definedName name="A125650370V">#REF!,#REF!</definedName>
    <definedName name="A125650376J">#REF!,#REF!</definedName>
    <definedName name="A125650378L">#REF!,#REF!</definedName>
    <definedName name="A125650384J">#REF!,#REF!</definedName>
    <definedName name="A125650386L">#REF!,#REF!</definedName>
    <definedName name="A125650392J">#REF!,#REF!</definedName>
    <definedName name="A125650394L">#REF!,#REF!</definedName>
    <definedName name="A125650400W">#REF!,#REF!</definedName>
    <definedName name="A125650402A">#REF!,#REF!</definedName>
    <definedName name="A125650408R">#REF!,#REF!</definedName>
    <definedName name="A125650410A">#REF!,#REF!</definedName>
    <definedName name="A125650416R">#REF!,#REF!</definedName>
    <definedName name="A125650418V">#REF!,#REF!</definedName>
    <definedName name="A125650424R">#REF!,#REF!</definedName>
    <definedName name="A125650426V">#REF!,#REF!</definedName>
    <definedName name="A125650432R">#REF!,#REF!</definedName>
    <definedName name="A125650434V">#REF!,#REF!</definedName>
    <definedName name="A125650440R">#REF!,#REF!</definedName>
    <definedName name="A125650442V">#REF!,#REF!</definedName>
    <definedName name="A125650448J">#REF!,#REF!</definedName>
    <definedName name="A125650450V">#REF!,#REF!</definedName>
    <definedName name="A125650456J">#REF!,#REF!</definedName>
    <definedName name="A125650458L">#REF!,#REF!</definedName>
    <definedName name="A125650464J">#REF!,#REF!</definedName>
    <definedName name="A125650466L">#REF!,#REF!</definedName>
    <definedName name="A125650472J">#REF!,#REF!</definedName>
    <definedName name="A125650474L">#REF!,#REF!</definedName>
    <definedName name="A125650480J">#REF!,#REF!</definedName>
    <definedName name="A125650482L">#REF!,#REF!</definedName>
    <definedName name="A125650488A">#REF!,#REF!</definedName>
    <definedName name="A125650490L">#REF!,#REF!</definedName>
    <definedName name="A125650496A">#REF!,#REF!</definedName>
    <definedName name="A125650498F">#REF!,#REF!</definedName>
    <definedName name="A125650504R">#REF!,#REF!</definedName>
    <definedName name="A125650506V">#REF!,#REF!</definedName>
    <definedName name="A125650512R">#REF!,#REF!</definedName>
    <definedName name="A125650514V">#REF!,#REF!</definedName>
    <definedName name="A125650520R">#REF!,#REF!</definedName>
    <definedName name="A125650522V">#REF!,#REF!</definedName>
    <definedName name="A125650528J">#REF!,#REF!</definedName>
    <definedName name="A125650530V">#REF!,#REF!</definedName>
    <definedName name="A125650536J">#REF!,#REF!</definedName>
    <definedName name="A125650538L">#REF!,#REF!</definedName>
    <definedName name="A125650544J">#REF!,#REF!</definedName>
    <definedName name="A125650546L">#REF!,#REF!</definedName>
    <definedName name="A125650552J">#REF!,#REF!</definedName>
    <definedName name="A125650554L">#REF!,#REF!</definedName>
    <definedName name="A125650560J">#REF!,#REF!</definedName>
    <definedName name="A125650562L">#REF!,#REF!</definedName>
    <definedName name="A125650568A">#REF!,#REF!</definedName>
    <definedName name="A125650570L">#REF!,#REF!</definedName>
    <definedName name="A125650576A">#REF!,#REF!</definedName>
    <definedName name="A125650578F">#REF!,#REF!</definedName>
    <definedName name="A125650584A">#REF!,#REF!</definedName>
    <definedName name="A125650586F">#REF!,#REF!</definedName>
    <definedName name="A125650592A">#REF!,#REF!</definedName>
    <definedName name="A125650594F">#REF!,#REF!</definedName>
    <definedName name="A125650600R">#REF!,#REF!</definedName>
    <definedName name="A125650602V">#REF!,#REF!</definedName>
    <definedName name="A125650608J">#REF!,#REF!</definedName>
    <definedName name="A125650610V">#REF!,#REF!</definedName>
    <definedName name="A125650616J">#REF!,#REF!</definedName>
    <definedName name="A125650618L">#REF!,#REF!</definedName>
    <definedName name="A125650624J">#REF!,#REF!</definedName>
    <definedName name="A125650626L">#REF!,#REF!</definedName>
    <definedName name="A125650632J">#REF!,#REF!</definedName>
    <definedName name="A125650634L">#REF!,#REF!</definedName>
    <definedName name="A125650640J">#REF!,#REF!</definedName>
    <definedName name="A125650642L">#REF!,#REF!</definedName>
    <definedName name="A125650648A">#REF!,#REF!</definedName>
    <definedName name="A125650650L">#REF!,#REF!</definedName>
    <definedName name="A125650656A">#REF!,#REF!</definedName>
    <definedName name="A125650658F">#REF!,#REF!</definedName>
    <definedName name="A125650664A">#REF!,#REF!</definedName>
    <definedName name="A125650666F">#REF!,#REF!</definedName>
    <definedName name="A125650672A">#REF!,#REF!</definedName>
    <definedName name="A125650674F">#REF!,#REF!</definedName>
    <definedName name="A125650680A">#REF!,#REF!</definedName>
    <definedName name="A125650682F">#REF!,#REF!</definedName>
    <definedName name="A125650688V">#REF!,#REF!</definedName>
    <definedName name="A125650690F">#REF!,#REF!</definedName>
    <definedName name="A125650696V">#REF!,#REF!</definedName>
    <definedName name="A125650698X">#REF!,#REF!</definedName>
    <definedName name="A125650704J">#REF!,#REF!</definedName>
    <definedName name="A125650706L">#REF!,#REF!</definedName>
    <definedName name="A125650712J">#REF!,#REF!</definedName>
    <definedName name="A125650714L">#REF!,#REF!</definedName>
    <definedName name="A125650720J">#REF!,#REF!</definedName>
    <definedName name="A125650722L">#REF!,#REF!</definedName>
    <definedName name="A125650728A">#REF!,#REF!</definedName>
    <definedName name="A125650730L">#REF!,#REF!</definedName>
    <definedName name="A125650736A">#REF!,#REF!</definedName>
    <definedName name="A125650738F">#REF!,#REF!</definedName>
    <definedName name="A125650744A">#REF!,#REF!</definedName>
    <definedName name="A125650746F">#REF!,#REF!</definedName>
    <definedName name="A125650752A">#REF!,#REF!</definedName>
    <definedName name="A125650754F">#REF!,#REF!</definedName>
    <definedName name="A125650760A">#REF!,#REF!</definedName>
    <definedName name="A125650762F">#REF!,#REF!</definedName>
    <definedName name="A125650768V">#REF!,#REF!</definedName>
    <definedName name="A125650770F">#REF!,#REF!</definedName>
    <definedName name="A125650776V">#REF!,#REF!</definedName>
    <definedName name="A125650778X">#REF!,#REF!</definedName>
    <definedName name="A125650784V">#REF!,#REF!</definedName>
    <definedName name="A125650786X">#REF!,#REF!</definedName>
    <definedName name="A125650792V">#REF!,#REF!</definedName>
    <definedName name="A125650794X">#REF!,#REF!</definedName>
    <definedName name="A125650800J">#REF!,#REF!</definedName>
    <definedName name="A125650802L">#REF!,#REF!</definedName>
    <definedName name="A125650808A">#REF!,#REF!</definedName>
    <definedName name="A125650810L">#REF!,#REF!</definedName>
    <definedName name="A125650816A">#REF!,#REF!</definedName>
    <definedName name="A125650818F">#REF!,#REF!</definedName>
    <definedName name="A125650824A">#REF!,#REF!</definedName>
    <definedName name="A125650826F">#REF!,#REF!</definedName>
    <definedName name="A125650832A">#REF!,#REF!</definedName>
    <definedName name="A125650834F">#REF!,#REF!</definedName>
    <definedName name="A125650840A">#REF!,#REF!</definedName>
    <definedName name="A125650842F">#REF!,#REF!</definedName>
    <definedName name="A125650848V">#REF!,#REF!</definedName>
    <definedName name="A125650850F">#REF!,#REF!</definedName>
    <definedName name="A125650856V">#REF!,#REF!</definedName>
    <definedName name="A125650858X">#REF!,#REF!</definedName>
    <definedName name="A125650864V">#REF!,#REF!</definedName>
    <definedName name="A125650866X">#REF!,#REF!</definedName>
    <definedName name="A125650872V">#REF!,#REF!</definedName>
    <definedName name="A125650874X">#REF!,#REF!</definedName>
    <definedName name="A125650880V">#REF!,#REF!</definedName>
    <definedName name="A125650882X">#REF!,#REF!</definedName>
    <definedName name="A125650888L">#REF!,#REF!</definedName>
    <definedName name="A125650890X">#REF!,#REF!</definedName>
    <definedName name="A125650896L">#REF!,#REF!</definedName>
    <definedName name="A125650898T">#REF!,#REF!</definedName>
    <definedName name="A125650904A">#REF!,#REF!</definedName>
    <definedName name="A125650906F">#REF!,#REF!</definedName>
    <definedName name="A125650912A">#REF!,#REF!</definedName>
    <definedName name="A125650914F">#REF!,#REF!</definedName>
    <definedName name="A125650920A">#REF!,#REF!</definedName>
    <definedName name="A125650922F">#REF!,#REF!</definedName>
    <definedName name="A125650928V">#REF!,#REF!</definedName>
    <definedName name="A125650930F">#REF!,#REF!</definedName>
    <definedName name="A125650936V">#REF!,#REF!</definedName>
    <definedName name="A125650938X">#REF!,#REF!</definedName>
    <definedName name="A125650944V">#REF!,#REF!</definedName>
    <definedName name="A125650946X">#REF!,#REF!</definedName>
    <definedName name="A125650952V">#REF!,#REF!</definedName>
    <definedName name="A125650954X">#REF!,#REF!</definedName>
    <definedName name="A125650960V">#REF!,#REF!</definedName>
    <definedName name="A125650962X">#REF!,#REF!</definedName>
    <definedName name="A125650968L">#REF!,#REF!</definedName>
    <definedName name="A125650970X">#REF!,#REF!</definedName>
    <definedName name="A125650976L">#REF!,#REF!</definedName>
    <definedName name="A125650978T">#REF!,#REF!</definedName>
    <definedName name="A125650984L">#REF!,#REF!</definedName>
    <definedName name="A125650986T">#REF!,#REF!</definedName>
    <definedName name="A125650992L">#REF!,#REF!</definedName>
    <definedName name="A125650994T">#REF!,#REF!</definedName>
    <definedName name="A125651000C">#REF!,#REF!</definedName>
    <definedName name="A125651002J">#REF!,#REF!</definedName>
    <definedName name="A125651008W">#REF!,#REF!</definedName>
    <definedName name="A125651010J">#REF!,#REF!</definedName>
    <definedName name="A125651016W">#REF!,#REF!</definedName>
    <definedName name="A125651018A">#REF!,#REF!</definedName>
    <definedName name="A125651024W">#REF!,#REF!</definedName>
    <definedName name="A125651026A">#REF!,#REF!</definedName>
    <definedName name="A125651032W">#REF!,#REF!</definedName>
    <definedName name="A125651034A">#REF!,#REF!</definedName>
    <definedName name="A125651040W">#REF!,#REF!</definedName>
    <definedName name="A125651042A">#REF!,#REF!</definedName>
    <definedName name="A125651048R">#REF!,#REF!</definedName>
    <definedName name="A125651050A">#REF!,#REF!</definedName>
    <definedName name="A125651056R">#REF!,#REF!</definedName>
    <definedName name="A125651058V">#REF!,#REF!</definedName>
    <definedName name="A125651064R">#REF!,#REF!</definedName>
    <definedName name="A125651066V">#REF!,#REF!</definedName>
    <definedName name="A125651072R">#REF!,#REF!</definedName>
    <definedName name="A125651074V">#REF!,#REF!</definedName>
    <definedName name="A125651080R">#REF!,#REF!</definedName>
    <definedName name="A125651082V">#REF!,#REF!</definedName>
    <definedName name="A125651088J">#REF!,#REF!</definedName>
    <definedName name="A125651090V">#REF!,#REF!</definedName>
    <definedName name="A125651096J">#REF!,#REF!</definedName>
    <definedName name="A125651098L">#REF!,#REF!</definedName>
    <definedName name="A125651104W">#REF!,#REF!</definedName>
    <definedName name="A125651106A">#REF!,#REF!</definedName>
    <definedName name="A125651112W">#REF!,#REF!</definedName>
    <definedName name="A125651114A">#REF!,#REF!</definedName>
    <definedName name="A125651120W">#REF!,#REF!</definedName>
    <definedName name="A125651122A">#REF!,#REF!</definedName>
    <definedName name="A125651128R">#REF!,#REF!</definedName>
    <definedName name="A125651130A">#REF!,#REF!</definedName>
    <definedName name="A125651136R">#REF!,#REF!</definedName>
    <definedName name="A125651138V">#REF!,#REF!</definedName>
    <definedName name="A125651144R">#REF!,#REF!</definedName>
    <definedName name="A125651146V">#REF!,#REF!</definedName>
    <definedName name="A125651152R">#REF!,#REF!</definedName>
    <definedName name="A125651154V">#REF!,#REF!</definedName>
    <definedName name="A125651160R">#REF!,#REF!</definedName>
    <definedName name="A125651162V">#REF!,#REF!</definedName>
    <definedName name="A125651168J">#REF!,#REF!</definedName>
    <definedName name="A125651170V">#REF!,#REF!</definedName>
    <definedName name="A125651176J">#REF!,#REF!</definedName>
    <definedName name="A125651178L">#REF!,#REF!</definedName>
    <definedName name="A125651184J">#REF!,#REF!</definedName>
    <definedName name="A125651186L">#REF!,#REF!</definedName>
    <definedName name="A125651192J">#REF!,#REF!</definedName>
    <definedName name="A125651194L">#REF!,#REF!</definedName>
    <definedName name="A125651200W">#REF!,#REF!</definedName>
    <definedName name="A125651202A">#REF!,#REF!</definedName>
    <definedName name="A125651208R">#REF!,#REF!</definedName>
    <definedName name="A125651210A">#REF!,#REF!</definedName>
    <definedName name="A125651216R">#REF!,#REF!</definedName>
    <definedName name="A125651218V">#REF!,#REF!</definedName>
    <definedName name="A125651224R">#REF!,#REF!</definedName>
    <definedName name="A125651226V">#REF!,#REF!</definedName>
    <definedName name="A125651232R">#REF!,#REF!</definedName>
    <definedName name="A125651234V">#REF!,#REF!</definedName>
    <definedName name="A125651240R">#REF!,#REF!</definedName>
    <definedName name="A125651242V">#REF!,#REF!</definedName>
    <definedName name="A125651248J">#REF!,#REF!</definedName>
    <definedName name="A125651250V">#REF!,#REF!</definedName>
    <definedName name="A125651256J">#REF!,#REF!</definedName>
    <definedName name="A125651258L">#REF!,#REF!</definedName>
    <definedName name="A125651264J">#REF!,#REF!</definedName>
    <definedName name="A125651266L">#REF!,#REF!</definedName>
    <definedName name="A125651272J">#REF!,#REF!</definedName>
    <definedName name="A125651274L">#REF!,#REF!</definedName>
    <definedName name="A125651280J">#REF!,#REF!</definedName>
    <definedName name="A125651282L">#REF!,#REF!</definedName>
    <definedName name="A125651288A">#REF!,#REF!</definedName>
    <definedName name="A125651290L">#REF!,#REF!</definedName>
    <definedName name="A125651296A">#REF!,#REF!</definedName>
    <definedName name="A125651298F">#REF!,#REF!</definedName>
    <definedName name="A125651304R">#REF!,#REF!</definedName>
    <definedName name="A125651306V">#REF!,#REF!</definedName>
    <definedName name="A125651312R">#REF!,#REF!</definedName>
    <definedName name="A125651314V">#REF!,#REF!</definedName>
    <definedName name="A125651320R">#REF!,#REF!</definedName>
    <definedName name="A125651322V">#REF!,#REF!</definedName>
    <definedName name="A125651328J">#REF!,#REF!</definedName>
    <definedName name="A125651330V">#REF!,#REF!</definedName>
    <definedName name="A125651336J">#REF!,#REF!</definedName>
    <definedName name="A125651338L">#REF!,#REF!</definedName>
    <definedName name="A125651344J">#REF!,#REF!</definedName>
    <definedName name="A125651346L">#REF!,#REF!</definedName>
    <definedName name="A125651352J">#REF!,#REF!</definedName>
    <definedName name="A125651354L">#REF!,#REF!</definedName>
    <definedName name="A125651360J">#REF!,#REF!</definedName>
    <definedName name="A125651362L">#REF!,#REF!</definedName>
    <definedName name="A125651368A">#REF!,#REF!</definedName>
    <definedName name="A125651370L">#REF!,#REF!</definedName>
    <definedName name="A125651376A">#REF!,#REF!</definedName>
    <definedName name="A125651378F">#REF!,#REF!</definedName>
    <definedName name="A125651384A">#REF!,#REF!</definedName>
    <definedName name="A125651386F">#REF!,#REF!</definedName>
    <definedName name="A125651392A">#REF!,#REF!</definedName>
    <definedName name="A125651394F">#REF!,#REF!</definedName>
    <definedName name="A125651400R">#REF!,#REF!</definedName>
    <definedName name="A125651402V">#REF!,#REF!</definedName>
    <definedName name="A125651408J">#REF!,#REF!</definedName>
    <definedName name="A125651410V">#REF!,#REF!</definedName>
    <definedName name="A125651416J">#REF!,#REF!</definedName>
    <definedName name="A125651418L">#REF!,#REF!</definedName>
    <definedName name="A125651424J">#REF!,#REF!</definedName>
    <definedName name="A125651426L">#REF!,#REF!</definedName>
    <definedName name="A125651432J">#REF!,#REF!</definedName>
    <definedName name="A125651434L">#REF!,#REF!</definedName>
    <definedName name="A125651440J">#REF!,#REF!</definedName>
    <definedName name="A125651442L">#REF!,#REF!</definedName>
    <definedName name="A125651448A">#REF!,#REF!</definedName>
    <definedName name="A125651450L">#REF!,#REF!</definedName>
    <definedName name="A125651456A">#REF!,#REF!</definedName>
    <definedName name="A125651458F">#REF!,#REF!</definedName>
    <definedName name="A125651464A">#REF!,#REF!</definedName>
    <definedName name="A125651466F">#REF!,#REF!</definedName>
    <definedName name="A125651472A">#REF!,#REF!</definedName>
    <definedName name="A125651474F">#REF!,#REF!</definedName>
    <definedName name="A125651480A">#REF!,#REF!</definedName>
    <definedName name="A125651482F">#REF!,#REF!</definedName>
    <definedName name="A125651488V">#REF!,#REF!</definedName>
    <definedName name="A125651490F">#REF!,#REF!</definedName>
    <definedName name="A125651496V">#REF!,#REF!</definedName>
    <definedName name="A125651498X">#REF!,#REF!</definedName>
    <definedName name="A125651504J">#REF!,#REF!</definedName>
    <definedName name="A125651506L">#REF!,#REF!</definedName>
    <definedName name="A125651512J">#REF!,#REF!</definedName>
    <definedName name="A125651514L">#REF!,#REF!</definedName>
    <definedName name="A125651520J">#REF!,#REF!</definedName>
    <definedName name="A125651522L">#REF!,#REF!</definedName>
    <definedName name="A125651528A">#REF!,#REF!</definedName>
    <definedName name="A125651530L">#REF!,#REF!</definedName>
    <definedName name="A125651536A">#REF!,#REF!</definedName>
    <definedName name="A125651538F">#REF!,#REF!</definedName>
    <definedName name="A125651544A">#REF!,#REF!</definedName>
    <definedName name="A125651546F">#REF!,#REF!</definedName>
    <definedName name="A125651552A">#REF!,#REF!</definedName>
    <definedName name="A125651554F">#REF!,#REF!</definedName>
    <definedName name="A125651560A">#REF!,#REF!</definedName>
    <definedName name="A125651562F">#REF!,#REF!</definedName>
    <definedName name="A125651568V">#REF!,#REF!</definedName>
    <definedName name="A125651570F">#REF!,#REF!</definedName>
    <definedName name="A125651576V">#REF!,#REF!</definedName>
    <definedName name="A125651578X">#REF!,#REF!</definedName>
    <definedName name="A125651584V">#REF!,#REF!</definedName>
    <definedName name="A125651586X">#REF!,#REF!</definedName>
    <definedName name="A125651592V">#REF!,#REF!</definedName>
    <definedName name="A125651594X">#REF!,#REF!</definedName>
    <definedName name="A125651600J">#REF!,#REF!</definedName>
    <definedName name="A125651602L">#REF!,#REF!</definedName>
    <definedName name="A125651608A">#REF!,#REF!</definedName>
    <definedName name="A125651610L">#REF!,#REF!</definedName>
    <definedName name="A125651616A">#REF!,#REF!</definedName>
    <definedName name="A125651618F">#REF!,#REF!</definedName>
    <definedName name="A125651624A">#REF!,#REF!</definedName>
    <definedName name="A125651626F">#REF!,#REF!</definedName>
    <definedName name="A125651632A">#REF!,#REF!</definedName>
    <definedName name="A125651634F">#REF!,#REF!</definedName>
    <definedName name="A125651640A">#REF!,#REF!</definedName>
    <definedName name="A125651642F">#REF!,#REF!</definedName>
    <definedName name="A125651648V">#REF!,#REF!</definedName>
    <definedName name="A125651650F">#REF!,#REF!</definedName>
    <definedName name="A125651656V">#REF!,#REF!</definedName>
    <definedName name="A125651658X">#REF!,#REF!</definedName>
    <definedName name="A125651664V">#REF!,#REF!</definedName>
    <definedName name="A125651666X">#REF!,#REF!</definedName>
    <definedName name="A125651672V">#REF!,#REF!</definedName>
    <definedName name="A125651674X">#REF!,#REF!</definedName>
    <definedName name="A125651680V">#REF!,#REF!</definedName>
    <definedName name="A125651682X">#REF!,#REF!</definedName>
    <definedName name="A125651688L">#REF!,#REF!</definedName>
    <definedName name="A125651690X">#REF!,#REF!</definedName>
    <definedName name="A125651696L">#REF!,#REF!</definedName>
    <definedName name="A125651698T">#REF!,#REF!</definedName>
    <definedName name="A125651704A">#REF!,#REF!</definedName>
    <definedName name="A125651706F">#REF!,#REF!</definedName>
    <definedName name="A125651712A">#REF!,#REF!</definedName>
    <definedName name="A125651714F">#REF!,#REF!</definedName>
    <definedName name="A125651720A">#REF!,#REF!</definedName>
    <definedName name="A125651722F">#REF!,#REF!</definedName>
    <definedName name="A125651728V">#REF!,#REF!</definedName>
    <definedName name="A125651730F">#REF!,#REF!</definedName>
    <definedName name="A125652952F">#REF!,#REF!</definedName>
    <definedName name="A125652954K">#REF!,#REF!</definedName>
    <definedName name="A125652960F">#REF!,#REF!</definedName>
    <definedName name="A125652962K">#REF!,#REF!</definedName>
    <definedName name="A125652968X">#REF!,#REF!</definedName>
    <definedName name="A125652970K">#REF!,#REF!</definedName>
    <definedName name="A125652976X">#REF!,#REF!</definedName>
    <definedName name="A125652978C">#REF!,#REF!</definedName>
    <definedName name="A125652984X">#REF!,#REF!</definedName>
    <definedName name="A125652986C">#REF!,#REF!</definedName>
    <definedName name="A125652992X">#REF!,#REF!</definedName>
    <definedName name="A125652994C">#REF!,#REF!</definedName>
    <definedName name="A125653000R">#REF!,#REF!</definedName>
    <definedName name="A125653002V">#REF!,#REF!</definedName>
    <definedName name="A125653008J">#REF!,#REF!</definedName>
    <definedName name="A125653010V">#REF!,#REF!</definedName>
    <definedName name="A125653016J">#REF!,#REF!</definedName>
    <definedName name="A125653018L">#REF!,#REF!</definedName>
    <definedName name="A125653024J">#REF!,#REF!</definedName>
    <definedName name="A125653026L">#REF!,#REF!</definedName>
    <definedName name="A125653032J">#REF!,#REF!</definedName>
    <definedName name="A125653034L">#REF!,#REF!</definedName>
    <definedName name="A125653040J">#REF!,#REF!</definedName>
    <definedName name="A125653042L">#REF!,#REF!</definedName>
    <definedName name="A125653048A">#REF!,#REF!</definedName>
    <definedName name="A125653050L">#REF!,#REF!</definedName>
    <definedName name="A125653056A">#REF!,#REF!</definedName>
    <definedName name="A125653058F">#REF!,#REF!</definedName>
    <definedName name="A125653064A">#REF!,#REF!</definedName>
    <definedName name="A125653066F">#REF!,#REF!</definedName>
    <definedName name="A125653072A">#REF!,#REF!</definedName>
    <definedName name="A125653074F">#REF!,#REF!</definedName>
    <definedName name="A125653080A">#REF!,#REF!</definedName>
    <definedName name="A125653082F">#REF!,#REF!</definedName>
    <definedName name="A125653088V">#REF!,#REF!</definedName>
    <definedName name="A125653090F">#REF!,#REF!</definedName>
    <definedName name="A125653096V">#REF!,#REF!</definedName>
    <definedName name="A125653098X">#REF!,#REF!</definedName>
    <definedName name="A125654320V">#REF!,#REF!</definedName>
    <definedName name="A125654322X">#REF!,#REF!</definedName>
    <definedName name="A125654328L">#REF!,#REF!</definedName>
    <definedName name="A125654330X">#REF!,#REF!</definedName>
    <definedName name="A125654336L">#REF!,#REF!</definedName>
    <definedName name="A125654338T">#REF!,#REF!</definedName>
    <definedName name="A125654344L">#REF!,#REF!</definedName>
    <definedName name="A125654346T">#REF!,#REF!</definedName>
    <definedName name="A125654352L">#REF!,#REF!</definedName>
    <definedName name="A125654354T">#REF!,#REF!</definedName>
    <definedName name="A125654360L">#REF!,#REF!</definedName>
    <definedName name="A125654362T">#REF!,#REF!</definedName>
    <definedName name="A125654368F">#REF!,#REF!</definedName>
    <definedName name="A125654370T">#REF!,#REF!</definedName>
    <definedName name="A125654376F">#REF!,#REF!</definedName>
    <definedName name="A125654378K">#REF!,#REF!</definedName>
    <definedName name="A125654384F">#REF!,#REF!</definedName>
    <definedName name="A125654386K">#REF!,#REF!</definedName>
    <definedName name="A125654392F">#REF!,#REF!</definedName>
    <definedName name="A125654394K">#REF!,#REF!</definedName>
    <definedName name="A125654400V">#REF!,#REF!</definedName>
    <definedName name="A125654402X">#REF!,#REF!</definedName>
    <definedName name="A125654408L">#REF!,#REF!</definedName>
    <definedName name="A125654410X">#REF!,#REF!</definedName>
    <definedName name="A125654416L">#REF!,#REF!</definedName>
    <definedName name="A125654418T">#REF!,#REF!</definedName>
    <definedName name="A125654424L">#REF!,#REF!</definedName>
    <definedName name="A125654426T">#REF!,#REF!</definedName>
    <definedName name="A125654432L">#REF!,#REF!</definedName>
    <definedName name="A125654434T">#REF!,#REF!</definedName>
    <definedName name="A125654440L">#REF!,#REF!</definedName>
    <definedName name="A125654442T">#REF!,#REF!</definedName>
    <definedName name="A125654448F">#REF!,#REF!</definedName>
    <definedName name="A125654450T">#REF!,#REF!</definedName>
    <definedName name="A125654456F">#REF!,#REF!</definedName>
    <definedName name="A125654458K">#REF!,#REF!</definedName>
    <definedName name="A125654464F">#REF!,#REF!</definedName>
    <definedName name="A125654466K">#REF!,#REF!</definedName>
    <definedName name="A125655688K">#REF!,#REF!</definedName>
    <definedName name="A125655690W">#REF!,#REF!</definedName>
    <definedName name="A125655696K">#REF!,#REF!</definedName>
    <definedName name="A125655698R">#REF!,#REF!</definedName>
    <definedName name="A125655704X">#REF!,#REF!</definedName>
    <definedName name="A125655706C">#REF!,#REF!</definedName>
    <definedName name="A125655712X">#REF!,#REF!</definedName>
    <definedName name="A125655714C">#REF!,#REF!</definedName>
    <definedName name="A125655720X">#REF!,#REF!</definedName>
    <definedName name="A125655722C">#REF!,#REF!</definedName>
    <definedName name="A125655728T">#REF!,#REF!</definedName>
    <definedName name="A125655730C">#REF!,#REF!</definedName>
    <definedName name="A125655736T">#REF!,#REF!</definedName>
    <definedName name="A125655738W">#REF!,#REF!</definedName>
    <definedName name="A125655744T">#REF!,#REF!</definedName>
    <definedName name="A125655746W">#REF!,#REF!</definedName>
    <definedName name="A125655752T">#REF!,#REF!</definedName>
    <definedName name="A125655754W">#REF!,#REF!</definedName>
    <definedName name="A125655760T">#REF!,#REF!</definedName>
    <definedName name="A125655762W">#REF!,#REF!</definedName>
    <definedName name="A125655768K">#REF!,#REF!</definedName>
    <definedName name="A125655770W">#REF!,#REF!</definedName>
    <definedName name="A125655776K">#REF!,#REF!</definedName>
    <definedName name="A125655778R">#REF!,#REF!</definedName>
    <definedName name="A125655784K">#REF!,#REF!</definedName>
    <definedName name="A125655786R">#REF!,#REF!</definedName>
    <definedName name="A125655792K">#REF!,#REF!</definedName>
    <definedName name="A125655794R">#REF!,#REF!</definedName>
    <definedName name="A125655800X">#REF!,#REF!</definedName>
    <definedName name="A125655802C">#REF!,#REF!</definedName>
    <definedName name="A125655808T">#REF!,#REF!</definedName>
    <definedName name="A125655810C">#REF!,#REF!</definedName>
    <definedName name="A125655816T">#REF!,#REF!</definedName>
    <definedName name="A125655818W">#REF!,#REF!</definedName>
    <definedName name="A125655824T">#REF!,#REF!</definedName>
    <definedName name="A125655826W">#REF!,#REF!</definedName>
    <definedName name="A125655832T">#REF!,#REF!</definedName>
    <definedName name="A125655834W">#REF!,#REF!</definedName>
    <definedName name="A125657056X">#REF!,#REF!</definedName>
    <definedName name="A125657058C">#REF!,#REF!</definedName>
    <definedName name="A125657064X">#REF!,#REF!</definedName>
    <definedName name="A125657066C">#REF!,#REF!</definedName>
    <definedName name="A125657072X">#REF!,#REF!</definedName>
    <definedName name="A125657074C">#REF!,#REF!</definedName>
    <definedName name="A125657080X">#REF!,#REF!</definedName>
    <definedName name="A125657082C">#REF!,#REF!</definedName>
    <definedName name="A125657088T">#REF!,#REF!</definedName>
    <definedName name="A125657090C">#REF!,#REF!</definedName>
    <definedName name="A125657096T">#REF!,#REF!</definedName>
    <definedName name="A125657098W">#REF!,#REF!</definedName>
    <definedName name="A125657104F">#REF!,#REF!</definedName>
    <definedName name="A125657106K">#REF!,#REF!</definedName>
    <definedName name="A125657112F">#REF!,#REF!</definedName>
    <definedName name="A125657114K">#REF!,#REF!</definedName>
    <definedName name="A125657120F">#REF!,#REF!</definedName>
    <definedName name="A125657122K">#REF!,#REF!</definedName>
    <definedName name="A125657128X">#REF!,#REF!</definedName>
    <definedName name="A125657130K">#REF!,#REF!</definedName>
    <definedName name="A125657136X">#REF!,#REF!</definedName>
    <definedName name="A125657138C">#REF!,#REF!</definedName>
    <definedName name="A125657144X">#REF!,#REF!</definedName>
    <definedName name="A125657146C">#REF!,#REF!</definedName>
    <definedName name="A125657152X">#REF!,#REF!</definedName>
    <definedName name="A125657154C">#REF!,#REF!</definedName>
    <definedName name="A125657160X">#REF!,#REF!</definedName>
    <definedName name="A125657162C">#REF!,#REF!</definedName>
    <definedName name="A125657168T">#REF!,#REF!</definedName>
    <definedName name="A125657170C">#REF!,#REF!</definedName>
    <definedName name="A125657176T">#REF!,#REF!</definedName>
    <definedName name="A125657178W">#REF!,#REF!</definedName>
    <definedName name="A125657184T">#REF!,#REF!</definedName>
    <definedName name="A125657186W">#REF!,#REF!</definedName>
    <definedName name="A125657192T">#REF!,#REF!</definedName>
    <definedName name="A125657194W">#REF!,#REF!</definedName>
    <definedName name="A125657200F">#REF!,#REF!</definedName>
    <definedName name="A125657202K">#REF!,#REF!</definedName>
    <definedName name="A125958256C">Data1!$BS$1:$BS$10,Data1!$BS$11:$BS$20</definedName>
    <definedName name="A125958256C_Data">Data1!$BS$11:$BS$20</definedName>
    <definedName name="A125958256C_Latest">Data1!$BS$20</definedName>
    <definedName name="A125958257F">Data1!$EM$1:$EM$10,Data1!$EM$11:$EM$20</definedName>
    <definedName name="A125958257F_Data">Data1!$EM$11:$EM$20</definedName>
    <definedName name="A125958257F_Latest">Data1!$EM$20</definedName>
    <definedName name="A125958264C">Data1!$AO$1:$AO$10,Data1!$AO$11:$AO$20</definedName>
    <definedName name="A125958264C_Data">Data1!$AO$11:$AO$20</definedName>
    <definedName name="A125958264C_Latest">Data1!$AO$20</definedName>
    <definedName name="A125958265F">Data1!$DI$1:$DI$10,Data1!$DI$11:$DI$20</definedName>
    <definedName name="A125958265F_Data">Data1!$DI$11:$DI$20</definedName>
    <definedName name="A125958265F_Latest">Data1!$DI$20</definedName>
    <definedName name="A125958272C">Data1!$BJ$1:$BJ$10,Data1!$BJ$11:$BJ$20</definedName>
    <definedName name="A125958272C_Data">Data1!$BJ$11:$BJ$20</definedName>
    <definedName name="A125958272C_Latest">Data1!$BJ$20</definedName>
    <definedName name="A125958273F">Data1!$ED$1:$ED$10,Data1!$ED$11:$ED$20</definedName>
    <definedName name="A125958273F_Data">Data1!$ED$11:$ED$20</definedName>
    <definedName name="A125958273F_Latest">Data1!$ED$20</definedName>
    <definedName name="A125958280C">Data1!$AR$1:$AR$10,Data1!$AR$11:$AR$20</definedName>
    <definedName name="A125958280C_Data">Data1!$AR$11:$AR$20</definedName>
    <definedName name="A125958280C_Latest">Data1!$AR$20</definedName>
    <definedName name="A125958281F">Data1!$DL$1:$DL$10,Data1!$DL$11:$DL$20</definedName>
    <definedName name="A125958281F_Data">Data1!$DL$11:$DL$20</definedName>
    <definedName name="A125958281F_Latest">Data1!$DL$20</definedName>
    <definedName name="A125958288W">Data1!$AX$1:$AX$10,Data1!$AX$11:$AX$20</definedName>
    <definedName name="A125958288W_Data">Data1!$AX$11:$AX$20</definedName>
    <definedName name="A125958288W_Latest">Data1!$AX$20</definedName>
    <definedName name="A125958289X">Data1!$DR$1:$DR$10,Data1!$DR$11:$DR$20</definedName>
    <definedName name="A125958289X_Data">Data1!$DR$11:$DR$20</definedName>
    <definedName name="A125958289X_Latest">Data1!$DR$20</definedName>
    <definedName name="A125958296W">Data1!$BV$1:$BV$10,Data1!$BV$11:$BV$20</definedName>
    <definedName name="A125958296W_Data">Data1!$BV$11:$BV$20</definedName>
    <definedName name="A125958296W_Latest">Data1!$BV$20</definedName>
    <definedName name="A125958297X">Data1!$EP$1:$EP$10,Data1!$EP$11:$EP$20</definedName>
    <definedName name="A125958297X_Data">Data1!$EP$11:$EP$20</definedName>
    <definedName name="A125958297X_Latest">Data1!$EP$20</definedName>
    <definedName name="A125958304K">Data1!$Z$1:$Z$10,Data1!$Z$11:$Z$20</definedName>
    <definedName name="A125958304K_Data">Data1!$Z$11:$Z$20</definedName>
    <definedName name="A125958304K_Latest">Data1!$Z$20</definedName>
    <definedName name="A125958305L">Data1!$CT$1:$CT$10,Data1!$CT$11:$CT$20</definedName>
    <definedName name="A125958305L_Data">Data1!$CT$11:$CT$20</definedName>
    <definedName name="A125958305L_Latest">Data1!$CT$20</definedName>
    <definedName name="A125958312K">Data1!$AL$1:$AL$10,Data1!$AL$11:$AL$20</definedName>
    <definedName name="A125958312K_Data">Data1!$AL$11:$AL$20</definedName>
    <definedName name="A125958312K_Latest">Data1!$AL$20</definedName>
    <definedName name="A125958313L">Data1!$DF$1:$DF$10,Data1!$DF$11:$DF$20</definedName>
    <definedName name="A125958313L_Data">Data1!$DF$11:$DF$20</definedName>
    <definedName name="A125958313L_Latest">Data1!$DF$20</definedName>
    <definedName name="A125958320K">Data1!$B$1:$B$10,Data1!$B$11:$B$20</definedName>
    <definedName name="A125958320K_Data">Data1!$B$11:$B$20</definedName>
    <definedName name="A125958320K_Latest">Data1!$B$20</definedName>
    <definedName name="A125958321L">#REF!,#REF!</definedName>
    <definedName name="A125958328C">Data1!$H$1:$H$10,Data1!$H$11:$H$20</definedName>
    <definedName name="A125958328C_Data">Data1!$H$11:$H$20</definedName>
    <definedName name="A125958328C_Latest">Data1!$H$20</definedName>
    <definedName name="A125958329F">Data1!$CB$1:$CB$10,Data1!$CB$11:$CB$20</definedName>
    <definedName name="A125958329F_Data">Data1!$CB$11:$CB$20</definedName>
    <definedName name="A125958329F_Latest">Data1!$CB$20</definedName>
    <definedName name="A125958336C">Data1!$Q$1:$Q$10,Data1!$Q$11:$Q$20</definedName>
    <definedName name="A125958336C_Data">Data1!$Q$11:$Q$20</definedName>
    <definedName name="A125958336C_Latest">Data1!$Q$20</definedName>
    <definedName name="A125958337F">Data1!$CK$1:$CK$10,Data1!$CK$11:$CK$20</definedName>
    <definedName name="A125958337F_Data">Data1!$CK$11:$CK$20</definedName>
    <definedName name="A125958337F_Latest">Data1!$CK$20</definedName>
    <definedName name="A125958344C">Data1!$T$1:$T$10,Data1!$T$11:$T$20</definedName>
    <definedName name="A125958344C_Data">Data1!$T$11:$T$20</definedName>
    <definedName name="A125958344C_Latest">Data1!$T$20</definedName>
    <definedName name="A125958345F">Data1!$CN$1:$CN$10,Data1!$CN$11:$CN$20</definedName>
    <definedName name="A125958345F_Data">Data1!$CN$11:$CN$20</definedName>
    <definedName name="A125958345F_Latest">Data1!$CN$20</definedName>
    <definedName name="A125958352C">Data1!$AU$1:$AU$10,Data1!$AU$11:$AU$20</definedName>
    <definedName name="A125958352C_Data">Data1!$AU$11:$AU$20</definedName>
    <definedName name="A125958352C_Latest">Data1!$AU$20</definedName>
    <definedName name="A125958353F">Data1!$DO$1:$DO$10,Data1!$DO$11:$DO$20</definedName>
    <definedName name="A125958353F_Data">Data1!$DO$11:$DO$20</definedName>
    <definedName name="A125958353F_Latest">Data1!$DO$20</definedName>
    <definedName name="A125958360C">Data1!$BA$1:$BA$10,Data1!$BA$11:$BA$20</definedName>
    <definedName name="A125958360C_Data">Data1!$BA$11:$BA$20</definedName>
    <definedName name="A125958360C_Latest">Data1!$BA$20</definedName>
    <definedName name="A125958361F">Data1!$DU$1:$DU$10,Data1!$DU$11:$DU$20</definedName>
    <definedName name="A125958361F_Data">Data1!$DU$11:$DU$20</definedName>
    <definedName name="A125958361F_Latest">Data1!$DU$20</definedName>
    <definedName name="A125958368W">Data1!$BD$1:$BD$10,Data1!$BD$11:$BD$20</definedName>
    <definedName name="A125958368W_Data">Data1!$BD$11:$BD$20</definedName>
    <definedName name="A125958368W_Latest">Data1!$BD$20</definedName>
    <definedName name="A125958369X">Data1!$DX$1:$DX$10,Data1!$DX$11:$DX$20</definedName>
    <definedName name="A125958369X_Data">Data1!$DX$11:$DX$20</definedName>
    <definedName name="A125958369X_Latest">Data1!$DX$20</definedName>
    <definedName name="A125958376W">Data1!$W$1:$W$10,Data1!$W$11:$W$20</definedName>
    <definedName name="A125958376W_Data">Data1!$W$11:$W$20</definedName>
    <definedName name="A125958376W_Latest">Data1!$W$20</definedName>
    <definedName name="A125958377X">Data1!$CQ$1:$CQ$10,Data1!$CQ$11:$CQ$20</definedName>
    <definedName name="A125958377X_Data">Data1!$CQ$11:$CQ$20</definedName>
    <definedName name="A125958377X_Latest">Data1!$CQ$20</definedName>
    <definedName name="A125958384W">Data1!$AF$1:$AF$10,Data1!$AF$11:$AF$20</definedName>
    <definedName name="A125958384W_Data">Data1!$AF$11:$AF$20</definedName>
    <definedName name="A125958384W_Latest">Data1!$AF$20</definedName>
    <definedName name="A125958385X">Data1!$CZ$1:$CZ$10,Data1!$CZ$11:$CZ$20</definedName>
    <definedName name="A125958385X_Data">Data1!$CZ$11:$CZ$20</definedName>
    <definedName name="A125958385X_Latest">Data1!$CZ$20</definedName>
    <definedName name="A125958392W">Data1!$E$1:$E$10,Data1!$E$11:$E$20</definedName>
    <definedName name="A125958392W_Data">Data1!$E$11:$E$20</definedName>
    <definedName name="A125958392W_Latest">Data1!$E$20</definedName>
    <definedName name="A125958393X">Data1!$BY$1:$BY$10,Data1!$BY$11:$BY$20</definedName>
    <definedName name="A125958393X_Data">Data1!$BY$11:$BY$20</definedName>
    <definedName name="A125958393X_Latest">Data1!$BY$20</definedName>
    <definedName name="A125958400K">Data1!$K$1:$K$10,Data1!$K$11:$K$20</definedName>
    <definedName name="A125958400K_Data">Data1!$K$11:$K$20</definedName>
    <definedName name="A125958400K_Latest">Data1!$K$20</definedName>
    <definedName name="A125958401L">Data1!$CE$1:$CE$10,Data1!$CE$11:$CE$20</definedName>
    <definedName name="A125958401L_Data">Data1!$CE$11:$CE$20</definedName>
    <definedName name="A125958401L_Latest">Data1!$CE$20</definedName>
    <definedName name="A125958408C">Data1!$N$1:$N$10,Data1!$N$11:$N$20</definedName>
    <definedName name="A125958408C_Data">Data1!$N$11:$N$20</definedName>
    <definedName name="A125958408C_Latest">Data1!$N$20</definedName>
    <definedName name="A125958409F">Data1!$CH$1:$CH$10,Data1!$CH$11:$CH$20</definedName>
    <definedName name="A125958409F_Data">Data1!$CH$11:$CH$20</definedName>
    <definedName name="A125958409F_Latest">Data1!$CH$20</definedName>
    <definedName name="A125958416C">Data1!$AC$1:$AC$10,Data1!$AC$11:$AC$20</definedName>
    <definedName name="A125958416C_Data">Data1!$AC$11:$AC$20</definedName>
    <definedName name="A125958416C_Latest">Data1!$AC$20</definedName>
    <definedName name="A125958417F">Data1!$CW$1:$CW$10,Data1!$CW$11:$CW$20</definedName>
    <definedName name="A125958417F_Data">Data1!$CW$11:$CW$20</definedName>
    <definedName name="A125958417F_Latest">Data1!$CW$20</definedName>
    <definedName name="A125958424C">Data1!$BM$1:$BM$10,Data1!$BM$11:$BM$20</definedName>
    <definedName name="A125958424C_Data">Data1!$BM$11:$BM$20</definedName>
    <definedName name="A125958424C_Latest">Data1!$BM$20</definedName>
    <definedName name="A125958425F">Data1!$EG$1:$EG$10,Data1!$EG$11:$EG$20</definedName>
    <definedName name="A125958425F_Data">Data1!$EG$11:$EG$20</definedName>
    <definedName name="A125958425F_Latest">Data1!$EG$20</definedName>
    <definedName name="A125958432C">Data1!$BP$1:$BP$10,Data1!$BP$11:$BP$20</definedName>
    <definedName name="A125958432C_Data">Data1!$BP$11:$BP$20</definedName>
    <definedName name="A125958432C_Latest">Data1!$BP$20</definedName>
    <definedName name="A125958433F">Data1!$EJ$1:$EJ$10,Data1!$EJ$11:$EJ$20</definedName>
    <definedName name="A125958433F_Data">Data1!$EJ$11:$EJ$20</definedName>
    <definedName name="A125958433F_Latest">Data1!$EJ$20</definedName>
    <definedName name="A125958440C">Data1!$AI$1:$AI$10,Data1!$AI$11:$AI$20</definedName>
    <definedName name="A125958440C_Data">Data1!$AI$11:$AI$20</definedName>
    <definedName name="A125958440C_Latest">Data1!$AI$20</definedName>
    <definedName name="A125958441F">Data1!$DC$1:$DC$10,Data1!$DC$11:$DC$20</definedName>
    <definedName name="A125958441F_Data">Data1!$DC$11:$DC$20</definedName>
    <definedName name="A125958441F_Latest">Data1!$DC$20</definedName>
    <definedName name="A125958448W">Data1!$BG$1:$BG$10,Data1!$BG$11:$BG$20</definedName>
    <definedName name="A125958448W_Data">Data1!$BG$11:$BG$20</definedName>
    <definedName name="A125958448W_Latest">Data1!$BG$20</definedName>
    <definedName name="A125958449X">Data1!$EA$1:$EA$10,Data1!$EA$11:$EA$20</definedName>
    <definedName name="A125958449X_Data">Data1!$EA$11:$EA$20</definedName>
    <definedName name="A125958449X_Latest">Data1!$EA$20</definedName>
    <definedName name="A125958456W">Data8!$HX$1:$HX$10,Data8!$HX$11:$HX$20</definedName>
    <definedName name="A125958456W_Data">Data8!$HX$11:$HX$20</definedName>
    <definedName name="A125958456W_Latest">Data8!$HX$20</definedName>
    <definedName name="A125958457X">Data9!$BB$1:$BB$10,Data9!$BB$11:$BB$20</definedName>
    <definedName name="A125958457X_Data">Data9!$BB$11:$BB$20</definedName>
    <definedName name="A125958457X_Latest">Data9!$BB$20</definedName>
    <definedName name="A125958464W">Data8!$GT$1:$GT$10,Data8!$GT$11:$GT$20</definedName>
    <definedName name="A125958464W_Data">Data8!$GT$11:$GT$20</definedName>
    <definedName name="A125958464W_Latest">Data8!$GT$20</definedName>
    <definedName name="A125958465X">Data9!$X$1:$X$10,Data9!$X$11:$X$20</definedName>
    <definedName name="A125958465X_Data">Data9!$X$11:$X$20</definedName>
    <definedName name="A125958465X_Latest">Data9!$X$20</definedName>
    <definedName name="A125958472W">Data8!$HO$1:$HO$10,Data8!$HO$11:$HO$20</definedName>
    <definedName name="A125958472W_Data">Data8!$HO$11:$HO$20</definedName>
    <definedName name="A125958472W_Latest">Data8!$HO$20</definedName>
    <definedName name="A125958473X">Data9!$AS$1:$AS$10,Data9!$AS$11:$AS$20</definedName>
    <definedName name="A125958473X_Data">Data9!$AS$11:$AS$20</definedName>
    <definedName name="A125958473X_Latest">Data9!$AS$20</definedName>
    <definedName name="A125958480W">Data8!$GW$1:$GW$10,Data8!$GW$11:$GW$20</definedName>
    <definedName name="A125958480W_Data">Data8!$GW$11:$GW$20</definedName>
    <definedName name="A125958480W_Latest">Data8!$GW$20</definedName>
    <definedName name="A125958481X">Data9!$AA$1:$AA$10,Data9!$AA$11:$AA$20</definedName>
    <definedName name="A125958481X_Data">Data9!$AA$11:$AA$20</definedName>
    <definedName name="A125958481X_Latest">Data9!$AA$20</definedName>
    <definedName name="A125958488R">Data8!$HC$1:$HC$10,Data8!$HC$11:$HC$20</definedName>
    <definedName name="A125958488R_Data">Data8!$HC$11:$HC$20</definedName>
    <definedName name="A125958488R_Latest">Data8!$HC$20</definedName>
    <definedName name="A125958489T">Data9!$AG$1:$AG$10,Data9!$AG$11:$AG$20</definedName>
    <definedName name="A125958489T_Data">Data9!$AG$11:$AG$20</definedName>
    <definedName name="A125958489T_Latest">Data9!$AG$20</definedName>
    <definedName name="A125958496R">Data8!$IA$1:$IA$10,Data8!$IA$11:$IA$20</definedName>
    <definedName name="A125958496R_Data">Data8!$IA$11:$IA$20</definedName>
    <definedName name="A125958496R_Latest">Data8!$IA$20</definedName>
    <definedName name="A125958497T">Data9!$BE$1:$BE$10,Data9!$BE$11:$BE$20</definedName>
    <definedName name="A125958497T_Data">Data9!$BE$11:$BE$20</definedName>
    <definedName name="A125958497T_Latest">Data9!$BE$20</definedName>
    <definedName name="A125958504C">Data8!$GE$1:$GE$10,Data8!$GE$11:$GE$20</definedName>
    <definedName name="A125958504C_Data">Data8!$GE$11:$GE$20</definedName>
    <definedName name="A125958504C_Latest">Data8!$GE$20</definedName>
    <definedName name="A125958505F">Data9!$I$1:$I$10,Data9!$I$11:$I$20</definedName>
    <definedName name="A125958505F_Data">Data9!$I$11:$I$20</definedName>
    <definedName name="A125958505F_Latest">Data9!$I$20</definedName>
    <definedName name="A125958512C">Data8!$GQ$1:$GQ$10,Data8!$GQ$11:$GQ$20</definedName>
    <definedName name="A125958512C_Data">Data8!$GQ$11:$GQ$20</definedName>
    <definedName name="A125958512C_Latest">Data8!$GQ$20</definedName>
    <definedName name="A125958513F">Data9!$U$1:$U$10,Data9!$U$11:$U$20</definedName>
    <definedName name="A125958513F_Data">Data9!$U$11:$U$20</definedName>
    <definedName name="A125958513F_Latest">Data9!$U$20</definedName>
    <definedName name="A125958520C">Data8!$FG$1:$FG$10,Data8!$FG$11:$FG$20</definedName>
    <definedName name="A125958520C_Data">Data8!$FG$11:$FG$20</definedName>
    <definedName name="A125958520C_Latest">Data8!$FG$20</definedName>
    <definedName name="A125958521F">#REF!,#REF!</definedName>
    <definedName name="A125958528W">Data8!$FM$1:$FM$10,Data8!$FM$11:$FM$20</definedName>
    <definedName name="A125958528W_Data">Data8!$FM$11:$FM$20</definedName>
    <definedName name="A125958528W_Latest">Data8!$FM$20</definedName>
    <definedName name="A125958529X">Data8!$IG$1:$IG$10,Data8!$IG$11:$IG$20</definedName>
    <definedName name="A125958529X_Data">Data8!$IG$11:$IG$20</definedName>
    <definedName name="A125958529X_Latest">Data8!$IG$20</definedName>
    <definedName name="A125958536W">Data8!$FV$1:$FV$10,Data8!$FV$11:$FV$20</definedName>
    <definedName name="A125958536W_Data">Data8!$FV$11:$FV$20</definedName>
    <definedName name="A125958536W_Latest">Data8!$FV$20</definedName>
    <definedName name="A125958537X">Data8!$IP$1:$IP$10,Data8!$IP$11:$IP$20</definedName>
    <definedName name="A125958537X_Data">Data8!$IP$11:$IP$20</definedName>
    <definedName name="A125958537X_Latest">Data8!$IP$20</definedName>
    <definedName name="A125958544W">Data8!$FY$1:$FY$10,Data8!$FY$11:$FY$20</definedName>
    <definedName name="A125958544W_Data">Data8!$FY$11:$FY$20</definedName>
    <definedName name="A125958544W_Latest">Data8!$FY$20</definedName>
    <definedName name="A125958545X">Data9!$C$1:$C$10,Data9!$C$11:$C$20</definedName>
    <definedName name="A125958545X_Data">Data9!$C$11:$C$20</definedName>
    <definedName name="A125958545X_Latest">Data9!$C$20</definedName>
    <definedName name="A125958552W">Data8!$GZ$1:$GZ$10,Data8!$GZ$11:$GZ$20</definedName>
    <definedName name="A125958552W_Data">Data8!$GZ$11:$GZ$20</definedName>
    <definedName name="A125958552W_Latest">Data8!$GZ$20</definedName>
    <definedName name="A125958553X">Data9!$AD$1:$AD$10,Data9!$AD$11:$AD$20</definedName>
    <definedName name="A125958553X_Data">Data9!$AD$11:$AD$20</definedName>
    <definedName name="A125958553X_Latest">Data9!$AD$20</definedName>
    <definedName name="A125958560W">Data8!$HF$1:$HF$10,Data8!$HF$11:$HF$20</definedName>
    <definedName name="A125958560W_Data">Data8!$HF$11:$HF$20</definedName>
    <definedName name="A125958560W_Latest">Data8!$HF$20</definedName>
    <definedName name="A125958561X">Data9!$AJ$1:$AJ$10,Data9!$AJ$11:$AJ$20</definedName>
    <definedName name="A125958561X_Data">Data9!$AJ$11:$AJ$20</definedName>
    <definedName name="A125958561X_Latest">Data9!$AJ$20</definedName>
    <definedName name="A125958568R">Data8!$HI$1:$HI$10,Data8!$HI$11:$HI$20</definedName>
    <definedName name="A125958568R_Data">Data8!$HI$11:$HI$20</definedName>
    <definedName name="A125958568R_Latest">Data8!$HI$20</definedName>
    <definedName name="A125958569T">Data9!$AM$1:$AM$10,Data9!$AM$11:$AM$20</definedName>
    <definedName name="A125958569T_Data">Data9!$AM$11:$AM$20</definedName>
    <definedName name="A125958569T_Latest">Data9!$AM$20</definedName>
    <definedName name="A125958576R">Data8!$GB$1:$GB$10,Data8!$GB$11:$GB$20</definedName>
    <definedName name="A125958576R_Data">Data8!$GB$11:$GB$20</definedName>
    <definedName name="A125958576R_Latest">Data8!$GB$20</definedName>
    <definedName name="A125958577T">Data9!$F$1:$F$10,Data9!$F$11:$F$20</definedName>
    <definedName name="A125958577T_Data">Data9!$F$11:$F$20</definedName>
    <definedName name="A125958577T_Latest">Data9!$F$20</definedName>
    <definedName name="A125958584R">Data8!$GK$1:$GK$10,Data8!$GK$11:$GK$20</definedName>
    <definedName name="A125958584R_Data">Data8!$GK$11:$GK$20</definedName>
    <definedName name="A125958584R_Latest">Data8!$GK$20</definedName>
    <definedName name="A125958585T">Data9!$O$1:$O$10,Data9!$O$11:$O$20</definedName>
    <definedName name="A125958585T_Data">Data9!$O$11:$O$20</definedName>
    <definedName name="A125958585T_Latest">Data9!$O$20</definedName>
    <definedName name="A125958592R">Data8!$FJ$1:$FJ$10,Data8!$FJ$11:$FJ$20</definedName>
    <definedName name="A125958592R_Data">Data8!$FJ$11:$FJ$20</definedName>
    <definedName name="A125958592R_Latest">Data8!$FJ$20</definedName>
    <definedName name="A125958593T">Data8!$ID$1:$ID$10,Data8!$ID$11:$ID$20</definedName>
    <definedName name="A125958593T_Data">Data8!$ID$11:$ID$20</definedName>
    <definedName name="A125958593T_Latest">Data8!$ID$20</definedName>
    <definedName name="A125958600C">Data8!$FP$1:$FP$10,Data8!$FP$11:$FP$20</definedName>
    <definedName name="A125958600C_Data">Data8!$FP$11:$FP$20</definedName>
    <definedName name="A125958600C_Latest">Data8!$FP$20</definedName>
    <definedName name="A125958601F">Data8!$IJ$1:$IJ$10,Data8!$IJ$11:$IJ$20</definedName>
    <definedName name="A125958601F_Data">Data8!$IJ$11:$IJ$20</definedName>
    <definedName name="A125958601F_Latest">Data8!$IJ$20</definedName>
    <definedName name="A125958608W">Data8!$FS$1:$FS$10,Data8!$FS$11:$FS$20</definedName>
    <definedName name="A125958608W_Data">Data8!$FS$11:$FS$20</definedName>
    <definedName name="A125958608W_Latest">Data8!$FS$20</definedName>
    <definedName name="A125958609X">Data8!$IM$1:$IM$10,Data8!$IM$11:$IM$20</definedName>
    <definedName name="A125958609X_Data">Data8!$IM$11:$IM$20</definedName>
    <definedName name="A125958609X_Latest">Data8!$IM$20</definedName>
    <definedName name="A125958616W">Data8!$GH$1:$GH$10,Data8!$GH$11:$GH$20</definedName>
    <definedName name="A125958616W_Data">Data8!$GH$11:$GH$20</definedName>
    <definedName name="A125958616W_Latest">Data8!$GH$20</definedName>
    <definedName name="A125958617X">Data9!$L$1:$L$10,Data9!$L$11:$L$20</definedName>
    <definedName name="A125958617X_Data">Data9!$L$11:$L$20</definedName>
    <definedName name="A125958617X_Latest">Data9!$L$20</definedName>
    <definedName name="A125958624W">Data8!$HR$1:$HR$10,Data8!$HR$11:$HR$20</definedName>
    <definedName name="A125958624W_Data">Data8!$HR$11:$HR$20</definedName>
    <definedName name="A125958624W_Latest">Data8!$HR$20</definedName>
    <definedName name="A125958625X">Data9!$AV$1:$AV$10,Data9!$AV$11:$AV$20</definedName>
    <definedName name="A125958625X_Data">Data9!$AV$11:$AV$20</definedName>
    <definedName name="A125958625X_Latest">Data9!$AV$20</definedName>
    <definedName name="A125958632W">Data8!$HU$1:$HU$10,Data8!$HU$11:$HU$20</definedName>
    <definedName name="A125958632W_Data">Data8!$HU$11:$HU$20</definedName>
    <definedName name="A125958632W_Latest">Data8!$HU$20</definedName>
    <definedName name="A125958633X">Data9!$AY$1:$AY$10,Data9!$AY$11:$AY$20</definedName>
    <definedName name="A125958633X_Data">Data9!$AY$11:$AY$20</definedName>
    <definedName name="A125958633X_Latest">Data9!$AY$20</definedName>
    <definedName name="A125958640W">Data8!$GN$1:$GN$10,Data8!$GN$11:$GN$20</definedName>
    <definedName name="A125958640W_Data">Data8!$GN$11:$GN$20</definedName>
    <definedName name="A125958640W_Latest">Data8!$GN$20</definedName>
    <definedName name="A125958641X">Data9!$R$1:$R$10,Data9!$R$11:$R$20</definedName>
    <definedName name="A125958641X_Data">Data9!$R$11:$R$20</definedName>
    <definedName name="A125958641X_Latest">Data9!$R$20</definedName>
    <definedName name="A125958648R">Data8!$HL$1:$HL$10,Data8!$HL$11:$HL$20</definedName>
    <definedName name="A125958648R_Data">Data8!$HL$11:$HL$20</definedName>
    <definedName name="A125958648R_Latest">Data8!$HL$20</definedName>
    <definedName name="A125958649T">Data9!$AP$1:$AP$10,Data9!$AP$11:$AP$20</definedName>
    <definedName name="A125958649T_Data">Data9!$AP$11:$AP$20</definedName>
    <definedName name="A125958649T_Latest">Data9!$AP$20</definedName>
    <definedName name="A125958656R">Data5!$CV$1:$CV$10,Data5!$CV$11:$CV$20</definedName>
    <definedName name="A125958656R_Data">Data5!$CV$11:$CV$20</definedName>
    <definedName name="A125958656R_Latest">Data5!$CV$20</definedName>
    <definedName name="A125958657T">Data5!$FP$1:$FP$10,Data5!$FP$11:$FP$20</definedName>
    <definedName name="A125958657T_Data">Data5!$FP$11:$FP$20</definedName>
    <definedName name="A125958657T_Latest">Data5!$FP$20</definedName>
    <definedName name="A125958664R">Data5!$BR$1:$BR$10,Data5!$BR$11:$BR$20</definedName>
    <definedName name="A125958664R_Data">Data5!$BR$11:$BR$20</definedName>
    <definedName name="A125958664R_Latest">Data5!$BR$20</definedName>
    <definedName name="A125958665T">Data5!$EL$1:$EL$10,Data5!$EL$11:$EL$20</definedName>
    <definedName name="A125958665T_Data">Data5!$EL$11:$EL$20</definedName>
    <definedName name="A125958665T_Latest">Data5!$EL$20</definedName>
    <definedName name="A125958672R">Data5!$CM$1:$CM$10,Data5!$CM$11:$CM$20</definedName>
    <definedName name="A125958672R_Data">Data5!$CM$11:$CM$20</definedName>
    <definedName name="A125958672R_Latest">Data5!$CM$20</definedName>
    <definedName name="A125958673T">Data5!$FG$1:$FG$10,Data5!$FG$11:$FG$20</definedName>
    <definedName name="A125958673T_Data">Data5!$FG$11:$FG$20</definedName>
    <definedName name="A125958673T_Latest">Data5!$FG$20</definedName>
    <definedName name="A125958680R">Data5!$BU$1:$BU$10,Data5!$BU$11:$BU$20</definedName>
    <definedName name="A125958680R_Data">Data5!$BU$11:$BU$20</definedName>
    <definedName name="A125958680R_Latest">Data5!$BU$20</definedName>
    <definedName name="A125958681T">Data5!$EO$1:$EO$10,Data5!$EO$11:$EO$20</definedName>
    <definedName name="A125958681T_Data">Data5!$EO$11:$EO$20</definedName>
    <definedName name="A125958681T_Latest">Data5!$EO$20</definedName>
    <definedName name="A125958688J">Data5!$CA$1:$CA$10,Data5!$CA$11:$CA$20</definedName>
    <definedName name="A125958688J_Data">Data5!$CA$11:$CA$20</definedName>
    <definedName name="A125958688J_Latest">Data5!$CA$20</definedName>
    <definedName name="A125958689K">Data5!$EU$1:$EU$10,Data5!$EU$11:$EU$20</definedName>
    <definedName name="A125958689K_Data">Data5!$EU$11:$EU$20</definedName>
    <definedName name="A125958689K_Latest">Data5!$EU$20</definedName>
    <definedName name="A125958696J">Data5!$CY$1:$CY$10,Data5!$CY$11:$CY$20</definedName>
    <definedName name="A125958696J_Data">Data5!$CY$11:$CY$20</definedName>
    <definedName name="A125958696J_Latest">Data5!$CY$20</definedName>
    <definedName name="A125958697K">Data5!$FS$1:$FS$10,Data5!$FS$11:$FS$20</definedName>
    <definedName name="A125958697K_Data">Data5!$FS$11:$FS$20</definedName>
    <definedName name="A125958697K_Latest">Data5!$FS$20</definedName>
    <definedName name="A125958704W">Data5!$BC$1:$BC$10,Data5!$BC$11:$BC$20</definedName>
    <definedName name="A125958704W_Data">Data5!$BC$11:$BC$20</definedName>
    <definedName name="A125958704W_Latest">Data5!$BC$20</definedName>
    <definedName name="A125958705X">Data5!$DW$1:$DW$10,Data5!$DW$11:$DW$20</definedName>
    <definedName name="A125958705X_Data">Data5!$DW$11:$DW$20</definedName>
    <definedName name="A125958705X_Latest">Data5!$DW$20</definedName>
    <definedName name="A125958712W">Data5!$BO$1:$BO$10,Data5!$BO$11:$BO$20</definedName>
    <definedName name="A125958712W_Data">Data5!$BO$11:$BO$20</definedName>
    <definedName name="A125958712W_Latest">Data5!$BO$20</definedName>
    <definedName name="A125958713X">Data5!$EI$1:$EI$10,Data5!$EI$11:$EI$20</definedName>
    <definedName name="A125958713X_Data">Data5!$EI$11:$EI$20</definedName>
    <definedName name="A125958713X_Latest">Data5!$EI$20</definedName>
    <definedName name="A125958720W">Data5!$AE$1:$AE$10,Data5!$AE$11:$AE$20</definedName>
    <definedName name="A125958720W_Data">Data5!$AE$11:$AE$20</definedName>
    <definedName name="A125958720W_Latest">Data5!$AE$20</definedName>
    <definedName name="A125958721X">#REF!,#REF!</definedName>
    <definedName name="A125958728R">Data5!$AK$1:$AK$10,Data5!$AK$11:$AK$20</definedName>
    <definedName name="A125958728R_Data">Data5!$AK$11:$AK$20</definedName>
    <definedName name="A125958728R_Latest">Data5!$AK$20</definedName>
    <definedName name="A125958729T">Data5!$DE$1:$DE$10,Data5!$DE$11:$DE$20</definedName>
    <definedName name="A125958729T_Data">Data5!$DE$11:$DE$20</definedName>
    <definedName name="A125958729T_Latest">Data5!$DE$20</definedName>
    <definedName name="A125958736R">Data5!$AT$1:$AT$10,Data5!$AT$11:$AT$20</definedName>
    <definedName name="A125958736R_Data">Data5!$AT$11:$AT$20</definedName>
    <definedName name="A125958736R_Latest">Data5!$AT$20</definedName>
    <definedName name="A125958737T">Data5!$DN$1:$DN$10,Data5!$DN$11:$DN$20</definedName>
    <definedName name="A125958737T_Data">Data5!$DN$11:$DN$20</definedName>
    <definedName name="A125958737T_Latest">Data5!$DN$20</definedName>
    <definedName name="A125958744R">Data5!$AW$1:$AW$10,Data5!$AW$11:$AW$20</definedName>
    <definedName name="A125958744R_Data">Data5!$AW$11:$AW$20</definedName>
    <definedName name="A125958744R_Latest">Data5!$AW$20</definedName>
    <definedName name="A125958745T">Data5!$DQ$1:$DQ$10,Data5!$DQ$11:$DQ$20</definedName>
    <definedName name="A125958745T_Data">Data5!$DQ$11:$DQ$20</definedName>
    <definedName name="A125958745T_Latest">Data5!$DQ$20</definedName>
    <definedName name="A125958752R">Data5!$BX$1:$BX$10,Data5!$BX$11:$BX$20</definedName>
    <definedName name="A125958752R_Data">Data5!$BX$11:$BX$20</definedName>
    <definedName name="A125958752R_Latest">Data5!$BX$20</definedName>
    <definedName name="A125958753T">Data5!$ER$1:$ER$10,Data5!$ER$11:$ER$20</definedName>
    <definedName name="A125958753T_Data">Data5!$ER$11:$ER$20</definedName>
    <definedName name="A125958753T_Latest">Data5!$ER$20</definedName>
    <definedName name="A125958760R">Data5!$CD$1:$CD$10,Data5!$CD$11:$CD$20</definedName>
    <definedName name="A125958760R_Data">Data5!$CD$11:$CD$20</definedName>
    <definedName name="A125958760R_Latest">Data5!$CD$20</definedName>
    <definedName name="A125958761T">Data5!$EX$1:$EX$10,Data5!$EX$11:$EX$20</definedName>
    <definedName name="A125958761T_Data">Data5!$EX$11:$EX$20</definedName>
    <definedName name="A125958761T_Latest">Data5!$EX$20</definedName>
    <definedName name="A125958768J">Data5!$CG$1:$CG$10,Data5!$CG$11:$CG$20</definedName>
    <definedName name="A125958768J_Data">Data5!$CG$11:$CG$20</definedName>
    <definedName name="A125958768J_Latest">Data5!$CG$20</definedName>
    <definedName name="A125958769K">Data5!$FA$1:$FA$10,Data5!$FA$11:$FA$20</definedName>
    <definedName name="A125958769K_Data">Data5!$FA$11:$FA$20</definedName>
    <definedName name="A125958769K_Latest">Data5!$FA$20</definedName>
    <definedName name="A125958776J">Data5!$AZ$1:$AZ$10,Data5!$AZ$11:$AZ$20</definedName>
    <definedName name="A125958776J_Data">Data5!$AZ$11:$AZ$20</definedName>
    <definedName name="A125958776J_Latest">Data5!$AZ$20</definedName>
    <definedName name="A125958777K">Data5!$DT$1:$DT$10,Data5!$DT$11:$DT$20</definedName>
    <definedName name="A125958777K_Data">Data5!$DT$11:$DT$20</definedName>
    <definedName name="A125958777K_Latest">Data5!$DT$20</definedName>
    <definedName name="A125958784J">Data5!$BI$1:$BI$10,Data5!$BI$11:$BI$20</definedName>
    <definedName name="A125958784J_Data">Data5!$BI$11:$BI$20</definedName>
    <definedName name="A125958784J_Latest">Data5!$BI$20</definedName>
    <definedName name="A125958785K">Data5!$EC$1:$EC$10,Data5!$EC$11:$EC$20</definedName>
    <definedName name="A125958785K_Data">Data5!$EC$11:$EC$20</definedName>
    <definedName name="A125958785K_Latest">Data5!$EC$20</definedName>
    <definedName name="A125958792J">Data5!$AH$1:$AH$10,Data5!$AH$11:$AH$20</definedName>
    <definedName name="A125958792J_Data">Data5!$AH$11:$AH$20</definedName>
    <definedName name="A125958792J_Latest">Data5!$AH$20</definedName>
    <definedName name="A125958793K">Data5!$DB$1:$DB$10,Data5!$DB$11:$DB$20</definedName>
    <definedName name="A125958793K_Data">Data5!$DB$11:$DB$20</definedName>
    <definedName name="A125958793K_Latest">Data5!$DB$20</definedName>
    <definedName name="A125958800W">Data5!$AN$1:$AN$10,Data5!$AN$11:$AN$20</definedName>
    <definedName name="A125958800W_Data">Data5!$AN$11:$AN$20</definedName>
    <definedName name="A125958800W_Latest">Data5!$AN$20</definedName>
    <definedName name="A125958801X">Data5!$DH$1:$DH$10,Data5!$DH$11:$DH$20</definedName>
    <definedName name="A125958801X_Data">Data5!$DH$11:$DH$20</definedName>
    <definedName name="A125958801X_Latest">Data5!$DH$20</definedName>
    <definedName name="A125958808R">Data5!$AQ$1:$AQ$10,Data5!$AQ$11:$AQ$20</definedName>
    <definedName name="A125958808R_Data">Data5!$AQ$11:$AQ$20</definedName>
    <definedName name="A125958808R_Latest">Data5!$AQ$20</definedName>
    <definedName name="A125958809T">Data5!$DK$1:$DK$10,Data5!$DK$11:$DK$20</definedName>
    <definedName name="A125958809T_Data">Data5!$DK$11:$DK$20</definedName>
    <definedName name="A125958809T_Latest">Data5!$DK$20</definedName>
    <definedName name="A125958816R">Data5!$BF$1:$BF$10,Data5!$BF$11:$BF$20</definedName>
    <definedName name="A125958816R_Data">Data5!$BF$11:$BF$20</definedName>
    <definedName name="A125958816R_Latest">Data5!$BF$20</definedName>
    <definedName name="A125958817T">Data5!$DZ$1:$DZ$10,Data5!$DZ$11:$DZ$20</definedName>
    <definedName name="A125958817T_Data">Data5!$DZ$11:$DZ$20</definedName>
    <definedName name="A125958817T_Latest">Data5!$DZ$20</definedName>
    <definedName name="A125958824R">Data5!$CP$1:$CP$10,Data5!$CP$11:$CP$20</definedName>
    <definedName name="A125958824R_Data">Data5!$CP$11:$CP$20</definedName>
    <definedName name="A125958824R_Latest">Data5!$CP$20</definedName>
    <definedName name="A125958825T">Data5!$FJ$1:$FJ$10,Data5!$FJ$11:$FJ$20</definedName>
    <definedName name="A125958825T_Data">Data5!$FJ$11:$FJ$20</definedName>
    <definedName name="A125958825T_Latest">Data5!$FJ$20</definedName>
    <definedName name="A125958832R">Data5!$CS$1:$CS$10,Data5!$CS$11:$CS$20</definedName>
    <definedName name="A125958832R_Data">Data5!$CS$11:$CS$20</definedName>
    <definedName name="A125958832R_Latest">Data5!$CS$20</definedName>
    <definedName name="A125958833T">Data5!$FM$1:$FM$10,Data5!$FM$11:$FM$20</definedName>
    <definedName name="A125958833T_Data">Data5!$FM$11:$FM$20</definedName>
    <definedName name="A125958833T_Latest">Data5!$FM$20</definedName>
    <definedName name="A125958840R">Data5!$BL$1:$BL$10,Data5!$BL$11:$BL$20</definedName>
    <definedName name="A125958840R_Data">Data5!$BL$11:$BL$20</definedName>
    <definedName name="A125958840R_Latest">Data5!$BL$20</definedName>
    <definedName name="A125958841T">Data5!$EF$1:$EF$10,Data5!$EF$11:$EF$20</definedName>
    <definedName name="A125958841T_Data">Data5!$EF$11:$EF$20</definedName>
    <definedName name="A125958841T_Latest">Data5!$EF$20</definedName>
    <definedName name="A125958848J">Data5!$CJ$1:$CJ$10,Data5!$CJ$11:$CJ$20</definedName>
    <definedName name="A125958848J_Data">Data5!$CJ$11:$CJ$20</definedName>
    <definedName name="A125958848J_Latest">Data5!$CJ$20</definedName>
    <definedName name="A125958849K">Data5!$FD$1:$FD$10,Data5!$FD$11:$FD$20</definedName>
    <definedName name="A125958849K_Data">Data5!$FD$11:$FD$20</definedName>
    <definedName name="A125958849K_Latest">Data5!$FD$20</definedName>
    <definedName name="A125958856J">Data7!$AO$1:$AO$10,Data7!$AO$11:$AO$20</definedName>
    <definedName name="A125958856J_Data">Data7!$AO$11:$AO$20</definedName>
    <definedName name="A125958856J_Latest">Data7!$AO$20</definedName>
    <definedName name="A125958857K">Data7!$DI$1:$DI$10,Data7!$DI$11:$DI$20</definedName>
    <definedName name="A125958857K_Data">Data7!$DI$11:$DI$20</definedName>
    <definedName name="A125958857K_Latest">Data7!$DI$20</definedName>
    <definedName name="A125958864J">Data7!$K$1:$K$10,Data7!$K$11:$K$20</definedName>
    <definedName name="A125958864J_Data">Data7!$K$11:$K$20</definedName>
    <definedName name="A125958864J_Latest">Data7!$K$20</definedName>
    <definedName name="A125958865K">Data7!$CE$1:$CE$10,Data7!$CE$11:$CE$20</definedName>
    <definedName name="A125958865K_Data">Data7!$CE$11:$CE$20</definedName>
    <definedName name="A125958865K_Latest">Data7!$CE$20</definedName>
    <definedName name="A125958872J">Data7!$AF$1:$AF$10,Data7!$AF$11:$AF$20</definedName>
    <definedName name="A125958872J_Data">Data7!$AF$11:$AF$20</definedName>
    <definedName name="A125958872J_Latest">Data7!$AF$20</definedName>
    <definedName name="A125958873K">Data7!$CZ$1:$CZ$10,Data7!$CZ$11:$CZ$20</definedName>
    <definedName name="A125958873K_Data">Data7!$CZ$11:$CZ$20</definedName>
    <definedName name="A125958873K_Latest">Data7!$CZ$20</definedName>
    <definedName name="A125958880J">Data7!$N$1:$N$10,Data7!$N$11:$N$20</definedName>
    <definedName name="A125958880J_Data">Data7!$N$11:$N$20</definedName>
    <definedName name="A125958880J_Latest">Data7!$N$20</definedName>
    <definedName name="A125958881K">Data7!$CH$1:$CH$10,Data7!$CH$11:$CH$20</definedName>
    <definedName name="A125958881K_Data">Data7!$CH$11:$CH$20</definedName>
    <definedName name="A125958881K_Latest">Data7!$CH$20</definedName>
    <definedName name="A125958888A">Data7!$T$1:$T$10,Data7!$T$11:$T$20</definedName>
    <definedName name="A125958888A_Data">Data7!$T$11:$T$20</definedName>
    <definedName name="A125958888A_Latest">Data7!$T$20</definedName>
    <definedName name="A125958889C">Data7!$CN$1:$CN$10,Data7!$CN$11:$CN$20</definedName>
    <definedName name="A125958889C_Data">Data7!$CN$11:$CN$20</definedName>
    <definedName name="A125958889C_Latest">Data7!$CN$20</definedName>
    <definedName name="A125958896A">Data7!$AR$1:$AR$10,Data7!$AR$11:$AR$20</definedName>
    <definedName name="A125958896A_Data">Data7!$AR$11:$AR$20</definedName>
    <definedName name="A125958896A_Latest">Data7!$AR$20</definedName>
    <definedName name="A125958897C">Data7!$DL$1:$DL$10,Data7!$DL$11:$DL$20</definedName>
    <definedName name="A125958897C_Data">Data7!$DL$11:$DL$20</definedName>
    <definedName name="A125958897C_Latest">Data7!$DL$20</definedName>
    <definedName name="A125958904R">Data6!$IL$1:$IL$10,Data6!$IL$11:$IL$20</definedName>
    <definedName name="A125958904R_Data">Data6!$IL$11:$IL$20</definedName>
    <definedName name="A125958904R_Latest">Data6!$IL$20</definedName>
    <definedName name="A125958905T">Data7!$BP$1:$BP$10,Data7!$BP$11:$BP$20</definedName>
    <definedName name="A125958905T_Data">Data7!$BP$11:$BP$20</definedName>
    <definedName name="A125958905T_Latest">Data7!$BP$20</definedName>
    <definedName name="A125958912R">Data7!$H$1:$H$10,Data7!$H$11:$H$20</definedName>
    <definedName name="A125958912R_Data">Data7!$H$11:$H$20</definedName>
    <definedName name="A125958912R_Latest">Data7!$H$20</definedName>
    <definedName name="A125958913T">Data7!$CB$1:$CB$10,Data7!$CB$11:$CB$20</definedName>
    <definedName name="A125958913T_Data">Data7!$CB$11:$CB$20</definedName>
    <definedName name="A125958913T_Latest">Data7!$CB$20</definedName>
    <definedName name="A125958920R">Data6!$HN$1:$HN$10,Data6!$HN$11:$HN$20</definedName>
    <definedName name="A125958920R_Data">Data6!$HN$11:$HN$20</definedName>
    <definedName name="A125958920R_Latest">Data6!$HN$20</definedName>
    <definedName name="A125958921T">#REF!,#REF!</definedName>
    <definedName name="A125958928J">Data6!$HT$1:$HT$10,Data6!$HT$11:$HT$20</definedName>
    <definedName name="A125958928J_Data">Data6!$HT$11:$HT$20</definedName>
    <definedName name="A125958928J_Latest">Data6!$HT$20</definedName>
    <definedName name="A125958929K">Data7!$AX$1:$AX$10,Data7!$AX$11:$AX$20</definedName>
    <definedName name="A125958929K_Data">Data7!$AX$11:$AX$20</definedName>
    <definedName name="A125958929K_Latest">Data7!$AX$20</definedName>
    <definedName name="A125958936J">Data6!$IC$1:$IC$10,Data6!$IC$11:$IC$20</definedName>
    <definedName name="A125958936J_Data">Data6!$IC$11:$IC$20</definedName>
    <definedName name="A125958936J_Latest">Data6!$IC$20</definedName>
    <definedName name="A125958937K">Data7!$BG$1:$BG$10,Data7!$BG$11:$BG$20</definedName>
    <definedName name="A125958937K_Data">Data7!$BG$11:$BG$20</definedName>
    <definedName name="A125958937K_Latest">Data7!$BG$20</definedName>
    <definedName name="A125958944J">Data6!$IF$1:$IF$10,Data6!$IF$11:$IF$20</definedName>
    <definedName name="A125958944J_Data">Data6!$IF$11:$IF$20</definedName>
    <definedName name="A125958944J_Latest">Data6!$IF$20</definedName>
    <definedName name="A125958945K">Data7!$BJ$1:$BJ$10,Data7!$BJ$11:$BJ$20</definedName>
    <definedName name="A125958945K_Data">Data7!$BJ$11:$BJ$20</definedName>
    <definedName name="A125958945K_Latest">Data7!$BJ$20</definedName>
    <definedName name="A125958952J">Data7!$Q$1:$Q$10,Data7!$Q$11:$Q$20</definedName>
    <definedName name="A125958952J_Data">Data7!$Q$11:$Q$20</definedName>
    <definedName name="A125958952J_Latest">Data7!$Q$20</definedName>
    <definedName name="A125958953K">Data7!$CK$1:$CK$10,Data7!$CK$11:$CK$20</definedName>
    <definedName name="A125958953K_Data">Data7!$CK$11:$CK$20</definedName>
    <definedName name="A125958953K_Latest">Data7!$CK$20</definedName>
    <definedName name="A125958960J">Data7!$W$1:$W$10,Data7!$W$11:$W$20</definedName>
    <definedName name="A125958960J_Data">Data7!$W$11:$W$20</definedName>
    <definedName name="A125958960J_Latest">Data7!$W$20</definedName>
    <definedName name="A125958961K">Data7!$CQ$1:$CQ$10,Data7!$CQ$11:$CQ$20</definedName>
    <definedName name="A125958961K_Data">Data7!$CQ$11:$CQ$20</definedName>
    <definedName name="A125958961K_Latest">Data7!$CQ$20</definedName>
    <definedName name="A125958968A">Data7!$Z$1:$Z$10,Data7!$Z$11:$Z$20</definedName>
    <definedName name="A125958968A_Data">Data7!$Z$11:$Z$20</definedName>
    <definedName name="A125958968A_Latest">Data7!$Z$20</definedName>
    <definedName name="A125958969C">Data7!$CT$1:$CT$10,Data7!$CT$11:$CT$20</definedName>
    <definedName name="A125958969C_Data">Data7!$CT$11:$CT$20</definedName>
    <definedName name="A125958969C_Latest">Data7!$CT$20</definedName>
    <definedName name="A125958976A">Data6!$II$1:$II$10,Data6!$II$11:$II$20</definedName>
    <definedName name="A125958976A_Data">Data6!$II$11:$II$20</definedName>
    <definedName name="A125958976A_Latest">Data6!$II$20</definedName>
    <definedName name="A125958977C">Data7!$BM$1:$BM$10,Data7!$BM$11:$BM$20</definedName>
    <definedName name="A125958977C_Data">Data7!$BM$11:$BM$20</definedName>
    <definedName name="A125958977C_Latest">Data7!$BM$20</definedName>
    <definedName name="A125958984A">Data7!$B$1:$B$10,Data7!$B$11:$B$20</definedName>
    <definedName name="A125958984A_Data">Data7!$B$11:$B$20</definedName>
    <definedName name="A125958984A_Latest">Data7!$B$20</definedName>
    <definedName name="A125958985C">Data7!$BV$1:$BV$10,Data7!$BV$11:$BV$20</definedName>
    <definedName name="A125958985C_Data">Data7!$BV$11:$BV$20</definedName>
    <definedName name="A125958985C_Latest">Data7!$BV$20</definedName>
    <definedName name="A125958992A">Data6!$HQ$1:$HQ$10,Data6!$HQ$11:$HQ$20</definedName>
    <definedName name="A125958992A_Data">Data6!$HQ$11:$HQ$20</definedName>
    <definedName name="A125958992A_Latest">Data6!$HQ$20</definedName>
    <definedName name="A125958993C">Data7!$AU$1:$AU$10,Data7!$AU$11:$AU$20</definedName>
    <definedName name="A125958993C_Data">Data7!$AU$11:$AU$20</definedName>
    <definedName name="A125958993C_Latest">Data7!$AU$20</definedName>
    <definedName name="A125959000T">Data6!$HW$1:$HW$10,Data6!$HW$11:$HW$20</definedName>
    <definedName name="A125959000T_Data">Data6!$HW$11:$HW$20</definedName>
    <definedName name="A125959000T_Latest">Data6!$HW$20</definedName>
    <definedName name="A125959001V">Data7!$BA$1:$BA$10,Data7!$BA$11:$BA$20</definedName>
    <definedName name="A125959001V_Data">Data7!$BA$11:$BA$20</definedName>
    <definedName name="A125959001V_Latest">Data7!$BA$20</definedName>
    <definedName name="A125959008K">Data6!$HZ$1:$HZ$10,Data6!$HZ$11:$HZ$20</definedName>
    <definedName name="A125959008K_Data">Data6!$HZ$11:$HZ$20</definedName>
    <definedName name="A125959008K_Latest">Data6!$HZ$20</definedName>
    <definedName name="A125959009L">Data7!$BD$1:$BD$10,Data7!$BD$11:$BD$20</definedName>
    <definedName name="A125959009L_Data">Data7!$BD$11:$BD$20</definedName>
    <definedName name="A125959009L_Latest">Data7!$BD$20</definedName>
    <definedName name="A125959016K">Data6!$IO$1:$IO$10,Data6!$IO$11:$IO$20</definedName>
    <definedName name="A125959016K_Data">Data6!$IO$11:$IO$20</definedName>
    <definedName name="A125959016K_Latest">Data6!$IO$20</definedName>
    <definedName name="A125959017L">Data7!$BS$1:$BS$10,Data7!$BS$11:$BS$20</definedName>
    <definedName name="A125959017L_Data">Data7!$BS$11:$BS$20</definedName>
    <definedName name="A125959017L_Latest">Data7!$BS$20</definedName>
    <definedName name="A125959024K">Data7!$AI$1:$AI$10,Data7!$AI$11:$AI$20</definedName>
    <definedName name="A125959024K_Data">Data7!$AI$11:$AI$20</definedName>
    <definedName name="A125959024K_Latest">Data7!$AI$20</definedName>
    <definedName name="A125959025L">Data7!$DC$1:$DC$10,Data7!$DC$11:$DC$20</definedName>
    <definedName name="A125959025L_Data">Data7!$DC$11:$DC$20</definedName>
    <definedName name="A125959025L_Latest">Data7!$DC$20</definedName>
    <definedName name="A125959032K">Data7!$AL$1:$AL$10,Data7!$AL$11:$AL$20</definedName>
    <definedName name="A125959032K_Data">Data7!$AL$11:$AL$20</definedName>
    <definedName name="A125959032K_Latest">Data7!$AL$20</definedName>
    <definedName name="A125959033L">Data7!$DF$1:$DF$10,Data7!$DF$11:$DF$20</definedName>
    <definedName name="A125959033L_Data">Data7!$DF$11:$DF$20</definedName>
    <definedName name="A125959033L_Latest">Data7!$DF$20</definedName>
    <definedName name="A125959040K">Data7!$E$1:$E$10,Data7!$E$11:$E$20</definedName>
    <definedName name="A125959040K_Data">Data7!$E$11:$E$20</definedName>
    <definedName name="A125959040K_Latest">Data7!$E$20</definedName>
    <definedName name="A125959041L">Data7!$BY$1:$BY$10,Data7!$BY$11:$BY$20</definedName>
    <definedName name="A125959041L_Data">Data7!$BY$11:$BY$20</definedName>
    <definedName name="A125959041L_Latest">Data7!$BY$20</definedName>
    <definedName name="A125959048C">Data7!$AC$1:$AC$10,Data7!$AC$11:$AC$20</definedName>
    <definedName name="A125959048C_Data">Data7!$AC$11:$AC$20</definedName>
    <definedName name="A125959048C_Latest">Data7!$AC$20</definedName>
    <definedName name="A125959049F">Data7!$CW$1:$CW$10,Data7!$CW$11:$CW$20</definedName>
    <definedName name="A125959049F_Data">Data7!$CW$11:$CW$20</definedName>
    <definedName name="A125959049F_Latest">Data7!$CW$20</definedName>
    <definedName name="A125959056C">Data7!$GF$1:$GF$10,Data7!$GF$11:$GF$20</definedName>
    <definedName name="A125959056C_Data">Data7!$GF$11:$GF$20</definedName>
    <definedName name="A125959056C_Latest">Data7!$GF$20</definedName>
    <definedName name="A125959057F">Data8!$J$1:$J$10,Data8!$J$11:$J$20</definedName>
    <definedName name="A125959057F_Data">Data8!$J$11:$J$20</definedName>
    <definedName name="A125959057F_Latest">Data8!$J$20</definedName>
    <definedName name="A125959064C">Data7!$FB$1:$FB$10,Data7!$FB$11:$FB$20</definedName>
    <definedName name="A125959064C_Data">Data7!$FB$11:$FB$20</definedName>
    <definedName name="A125959064C_Latest">Data7!$FB$20</definedName>
    <definedName name="A125959065F">Data7!$HV$1:$HV$10,Data7!$HV$11:$HV$20</definedName>
    <definedName name="A125959065F_Data">Data7!$HV$11:$HV$20</definedName>
    <definedName name="A125959065F_Latest">Data7!$HV$20</definedName>
    <definedName name="A125959072C">Data7!$FW$1:$FW$10,Data7!$FW$11:$FW$20</definedName>
    <definedName name="A125959072C_Data">Data7!$FW$11:$FW$20</definedName>
    <definedName name="A125959072C_Latest">Data7!$FW$20</definedName>
    <definedName name="A125959073F">Data7!$IQ$1:$IQ$10,Data7!$IQ$11:$IQ$20</definedName>
    <definedName name="A125959073F_Data">Data7!$IQ$11:$IQ$20</definedName>
    <definedName name="A125959073F_Latest">Data7!$IQ$20</definedName>
    <definedName name="A125959080C">Data7!$FE$1:$FE$10,Data7!$FE$11:$FE$20</definedName>
    <definedName name="A125959080C_Data">Data7!$FE$11:$FE$20</definedName>
    <definedName name="A125959080C_Latest">Data7!$FE$20</definedName>
    <definedName name="A125959081F">Data7!$HY$1:$HY$10,Data7!$HY$11:$HY$20</definedName>
    <definedName name="A125959081F_Data">Data7!$HY$11:$HY$20</definedName>
    <definedName name="A125959081F_Latest">Data7!$HY$20</definedName>
    <definedName name="A125959088W">Data7!$FK$1:$FK$10,Data7!$FK$11:$FK$20</definedName>
    <definedName name="A125959088W_Data">Data7!$FK$11:$FK$20</definedName>
    <definedName name="A125959088W_Latest">Data7!$FK$20</definedName>
    <definedName name="A125959089X">Data7!$IE$1:$IE$10,Data7!$IE$11:$IE$20</definedName>
    <definedName name="A125959089X_Data">Data7!$IE$11:$IE$20</definedName>
    <definedName name="A125959089X_Latest">Data7!$IE$20</definedName>
    <definedName name="A125959096W">Data7!$GI$1:$GI$10,Data7!$GI$11:$GI$20</definedName>
    <definedName name="A125959096W_Data">Data7!$GI$11:$GI$20</definedName>
    <definedName name="A125959096W_Latest">Data7!$GI$20</definedName>
    <definedName name="A125959097X">Data8!$M$1:$M$10,Data8!$M$11:$M$20</definedName>
    <definedName name="A125959097X_Data">Data8!$M$11:$M$20</definedName>
    <definedName name="A125959097X_Latest">Data8!$M$20</definedName>
    <definedName name="A125959104K">Data7!$EM$1:$EM$10,Data7!$EM$11:$EM$20</definedName>
    <definedName name="A125959104K_Data">Data7!$EM$11:$EM$20</definedName>
    <definedName name="A125959104K_Latest">Data7!$EM$20</definedName>
    <definedName name="A125959105L">Data7!$HG$1:$HG$10,Data7!$HG$11:$HG$20</definedName>
    <definedName name="A125959105L_Data">Data7!$HG$11:$HG$20</definedName>
    <definedName name="A125959105L_Latest">Data7!$HG$20</definedName>
    <definedName name="A125959112K">Data7!$EY$1:$EY$10,Data7!$EY$11:$EY$20</definedName>
    <definedName name="A125959112K_Data">Data7!$EY$11:$EY$20</definedName>
    <definedName name="A125959112K_Latest">Data7!$EY$20</definedName>
    <definedName name="A125959113L">Data7!$HS$1:$HS$10,Data7!$HS$11:$HS$20</definedName>
    <definedName name="A125959113L_Data">Data7!$HS$11:$HS$20</definedName>
    <definedName name="A125959113L_Latest">Data7!$HS$20</definedName>
    <definedName name="A125959120K">Data7!$DO$1:$DO$10,Data7!$DO$11:$DO$20</definedName>
    <definedName name="A125959120K_Data">Data7!$DO$11:$DO$20</definedName>
    <definedName name="A125959120K_Latest">Data7!$DO$20</definedName>
    <definedName name="A125959121L">#REF!,#REF!</definedName>
    <definedName name="A125959128C">Data7!$DU$1:$DU$10,Data7!$DU$11:$DU$20</definedName>
    <definedName name="A125959128C_Data">Data7!$DU$11:$DU$20</definedName>
    <definedName name="A125959128C_Latest">Data7!$DU$20</definedName>
    <definedName name="A125959129F">Data7!$GO$1:$GO$10,Data7!$GO$11:$GO$20</definedName>
    <definedName name="A125959129F_Data">Data7!$GO$11:$GO$20</definedName>
    <definedName name="A125959129F_Latest">Data7!$GO$20</definedName>
    <definedName name="A125959136C">Data7!$ED$1:$ED$10,Data7!$ED$11:$ED$20</definedName>
    <definedName name="A125959136C_Data">Data7!$ED$11:$ED$20</definedName>
    <definedName name="A125959136C_Latest">Data7!$ED$20</definedName>
    <definedName name="A125959137F">Data7!$GX$1:$GX$10,Data7!$GX$11:$GX$20</definedName>
    <definedName name="A125959137F_Data">Data7!$GX$11:$GX$20</definedName>
    <definedName name="A125959137F_Latest">Data7!$GX$20</definedName>
    <definedName name="A125959144C">Data7!$EG$1:$EG$10,Data7!$EG$11:$EG$20</definedName>
    <definedName name="A125959144C_Data">Data7!$EG$11:$EG$20</definedName>
    <definedName name="A125959144C_Latest">Data7!$EG$20</definedName>
    <definedName name="A125959145F">Data7!$HA$1:$HA$10,Data7!$HA$11:$HA$20</definedName>
    <definedName name="A125959145F_Data">Data7!$HA$11:$HA$20</definedName>
    <definedName name="A125959145F_Latest">Data7!$HA$20</definedName>
    <definedName name="A125959152C">Data7!$FH$1:$FH$10,Data7!$FH$11:$FH$20</definedName>
    <definedName name="A125959152C_Data">Data7!$FH$11:$FH$20</definedName>
    <definedName name="A125959152C_Latest">Data7!$FH$20</definedName>
    <definedName name="A125959153F">Data7!$IB$1:$IB$10,Data7!$IB$11:$IB$20</definedName>
    <definedName name="A125959153F_Data">Data7!$IB$11:$IB$20</definedName>
    <definedName name="A125959153F_Latest">Data7!$IB$20</definedName>
    <definedName name="A125959160C">Data7!$FN$1:$FN$10,Data7!$FN$11:$FN$20</definedName>
    <definedName name="A125959160C_Data">Data7!$FN$11:$FN$20</definedName>
    <definedName name="A125959160C_Latest">Data7!$FN$20</definedName>
    <definedName name="A125959161F">Data7!$IH$1:$IH$10,Data7!$IH$11:$IH$20</definedName>
    <definedName name="A125959161F_Data">Data7!$IH$11:$IH$20</definedName>
    <definedName name="A125959161F_Latest">Data7!$IH$20</definedName>
    <definedName name="A125959168W">Data7!$FQ$1:$FQ$10,Data7!$FQ$11:$FQ$20</definedName>
    <definedName name="A125959168W_Data">Data7!$FQ$11:$FQ$20</definedName>
    <definedName name="A125959168W_Latest">Data7!$FQ$20</definedName>
    <definedName name="A125959169X">Data7!$IK$1:$IK$10,Data7!$IK$11:$IK$20</definedName>
    <definedName name="A125959169X_Data">Data7!$IK$11:$IK$20</definedName>
    <definedName name="A125959169X_Latest">Data7!$IK$20</definedName>
    <definedName name="A125959176W">Data7!$EJ$1:$EJ$10,Data7!$EJ$11:$EJ$20</definedName>
    <definedName name="A125959176W_Data">Data7!$EJ$11:$EJ$20</definedName>
    <definedName name="A125959176W_Latest">Data7!$EJ$20</definedName>
    <definedName name="A125959177X">Data7!$HD$1:$HD$10,Data7!$HD$11:$HD$20</definedName>
    <definedName name="A125959177X_Data">Data7!$HD$11:$HD$20</definedName>
    <definedName name="A125959177X_Latest">Data7!$HD$20</definedName>
    <definedName name="A125959184W">Data7!$ES$1:$ES$10,Data7!$ES$11:$ES$20</definedName>
    <definedName name="A125959184W_Data">Data7!$ES$11:$ES$20</definedName>
    <definedName name="A125959184W_Latest">Data7!$ES$20</definedName>
    <definedName name="A125959185X">Data7!$HM$1:$HM$10,Data7!$HM$11:$HM$20</definedName>
    <definedName name="A125959185X_Data">Data7!$HM$11:$HM$20</definedName>
    <definedName name="A125959185X_Latest">Data7!$HM$20</definedName>
    <definedName name="A125959192W">Data7!$DR$1:$DR$10,Data7!$DR$11:$DR$20</definedName>
    <definedName name="A125959192W_Data">Data7!$DR$11:$DR$20</definedName>
    <definedName name="A125959192W_Latest">Data7!$DR$20</definedName>
    <definedName name="A125959193X">Data7!$GL$1:$GL$10,Data7!$GL$11:$GL$20</definedName>
    <definedName name="A125959193X_Data">Data7!$GL$11:$GL$20</definedName>
    <definedName name="A125959193X_Latest">Data7!$GL$20</definedName>
    <definedName name="A125959200K">Data7!$DX$1:$DX$10,Data7!$DX$11:$DX$20</definedName>
    <definedName name="A125959200K_Data">Data7!$DX$11:$DX$20</definedName>
    <definedName name="A125959200K_Latest">Data7!$DX$20</definedName>
    <definedName name="A125959201L">Data7!$GR$1:$GR$10,Data7!$GR$11:$GR$20</definedName>
    <definedName name="A125959201L_Data">Data7!$GR$11:$GR$20</definedName>
    <definedName name="A125959201L_Latest">Data7!$GR$20</definedName>
    <definedName name="A125959208C">Data7!$EA$1:$EA$10,Data7!$EA$11:$EA$20</definedName>
    <definedName name="A125959208C_Data">Data7!$EA$11:$EA$20</definedName>
    <definedName name="A125959208C_Latest">Data7!$EA$20</definedName>
    <definedName name="A125959209F">Data7!$GU$1:$GU$10,Data7!$GU$11:$GU$20</definedName>
    <definedName name="A125959209F_Data">Data7!$GU$11:$GU$20</definedName>
    <definedName name="A125959209F_Latest">Data7!$GU$20</definedName>
    <definedName name="A125959216C">Data7!$EP$1:$EP$10,Data7!$EP$11:$EP$20</definedName>
    <definedName name="A125959216C_Data">Data7!$EP$11:$EP$20</definedName>
    <definedName name="A125959216C_Latest">Data7!$EP$20</definedName>
    <definedName name="A125959217F">Data7!$HJ$1:$HJ$10,Data7!$HJ$11:$HJ$20</definedName>
    <definedName name="A125959217F_Data">Data7!$HJ$11:$HJ$20</definedName>
    <definedName name="A125959217F_Latest">Data7!$HJ$20</definedName>
    <definedName name="A125959224C">Data7!$FZ$1:$FZ$10,Data7!$FZ$11:$FZ$20</definedName>
    <definedName name="A125959224C_Data">Data7!$FZ$11:$FZ$20</definedName>
    <definedName name="A125959224C_Latest">Data7!$FZ$20</definedName>
    <definedName name="A125959225F">Data8!$D$1:$D$10,Data8!$D$11:$D$20</definedName>
    <definedName name="A125959225F_Data">Data8!$D$11:$D$20</definedName>
    <definedName name="A125959225F_Latest">Data8!$D$20</definedName>
    <definedName name="A125959232C">Data7!$GC$1:$GC$10,Data7!$GC$11:$GC$20</definedName>
    <definedName name="A125959232C_Data">Data7!$GC$11:$GC$20</definedName>
    <definedName name="A125959232C_Latest">Data7!$GC$20</definedName>
    <definedName name="A125959233F">Data8!$G$1:$G$10,Data8!$G$11:$G$20</definedName>
    <definedName name="A125959233F_Data">Data8!$G$11:$G$20</definedName>
    <definedName name="A125959233F_Latest">Data8!$G$20</definedName>
    <definedName name="A125959240C">Data7!$EV$1:$EV$10,Data7!$EV$11:$EV$20</definedName>
    <definedName name="A125959240C_Data">Data7!$EV$11:$EV$20</definedName>
    <definedName name="A125959240C_Latest">Data7!$EV$20</definedName>
    <definedName name="A125959241F">Data7!$HP$1:$HP$10,Data7!$HP$11:$HP$20</definedName>
    <definedName name="A125959241F_Data">Data7!$HP$11:$HP$20</definedName>
    <definedName name="A125959241F_Latest">Data7!$HP$20</definedName>
    <definedName name="A125959248W">Data7!$FT$1:$FT$10,Data7!$FT$11:$FT$20</definedName>
    <definedName name="A125959248W_Data">Data7!$FT$11:$FT$20</definedName>
    <definedName name="A125959248W_Latest">Data7!$FT$20</definedName>
    <definedName name="A125959249X">Data7!$IN$1:$IN$10,Data7!$IN$11:$IN$20</definedName>
    <definedName name="A125959249X_Data">Data7!$IN$11:$IN$20</definedName>
    <definedName name="A125959249X_Latest">Data7!$IN$20</definedName>
    <definedName name="A125959256W">Data8!$CG$1:$CG$10,Data8!$CG$11:$CG$20</definedName>
    <definedName name="A125959256W_Data">Data8!$CG$11:$CG$20</definedName>
    <definedName name="A125959256W_Latest">Data8!$CG$20</definedName>
    <definedName name="A125959257X">Data8!$FA$1:$FA$10,Data8!$FA$11:$FA$20</definedName>
    <definedName name="A125959257X_Data">Data8!$FA$11:$FA$20</definedName>
    <definedName name="A125959257X_Latest">Data8!$FA$20</definedName>
    <definedName name="A125959264W">Data8!$BC$1:$BC$10,Data8!$BC$11:$BC$20</definedName>
    <definedName name="A125959264W_Data">Data8!$BC$11:$BC$20</definedName>
    <definedName name="A125959264W_Latest">Data8!$BC$20</definedName>
    <definedName name="A125959265X">Data8!$DW$1:$DW$10,Data8!$DW$11:$DW$20</definedName>
    <definedName name="A125959265X_Data">Data8!$DW$11:$DW$20</definedName>
    <definedName name="A125959265X_Latest">Data8!$DW$20</definedName>
    <definedName name="A125959272W">Data8!$BX$1:$BX$10,Data8!$BX$11:$BX$20</definedName>
    <definedName name="A125959272W_Data">Data8!$BX$11:$BX$20</definedName>
    <definedName name="A125959272W_Latest">Data8!$BX$20</definedName>
    <definedName name="A125959273X">Data8!$ER$1:$ER$10,Data8!$ER$11:$ER$20</definedName>
    <definedName name="A125959273X_Data">Data8!$ER$11:$ER$20</definedName>
    <definedName name="A125959273X_Latest">Data8!$ER$20</definedName>
    <definedName name="A125959280W">Data8!$BF$1:$BF$10,Data8!$BF$11:$BF$20</definedName>
    <definedName name="A125959280W_Data">Data8!$BF$11:$BF$20</definedName>
    <definedName name="A125959280W_Latest">Data8!$BF$20</definedName>
    <definedName name="A125959281X">Data8!$DZ$1:$DZ$10,Data8!$DZ$11:$DZ$20</definedName>
    <definedName name="A125959281X_Data">Data8!$DZ$11:$DZ$20</definedName>
    <definedName name="A125959281X_Latest">Data8!$DZ$20</definedName>
    <definedName name="A125959288R">Data8!$BL$1:$BL$10,Data8!$BL$11:$BL$20</definedName>
    <definedName name="A125959288R_Data">Data8!$BL$11:$BL$20</definedName>
    <definedName name="A125959288R_Latest">Data8!$BL$20</definedName>
    <definedName name="A125959289T">Data8!$EF$1:$EF$10,Data8!$EF$11:$EF$20</definedName>
    <definedName name="A125959289T_Data">Data8!$EF$11:$EF$20</definedName>
    <definedName name="A125959289T_Latest">Data8!$EF$20</definedName>
    <definedName name="A125959296R">Data8!$CJ$1:$CJ$10,Data8!$CJ$11:$CJ$20</definedName>
    <definedName name="A125959296R_Data">Data8!$CJ$11:$CJ$20</definedName>
    <definedName name="A125959296R_Latest">Data8!$CJ$20</definedName>
    <definedName name="A125959297T">Data8!$FD$1:$FD$10,Data8!$FD$11:$FD$20</definedName>
    <definedName name="A125959297T_Data">Data8!$FD$11:$FD$20</definedName>
    <definedName name="A125959297T_Latest">Data8!$FD$20</definedName>
    <definedName name="A125959304C">Data8!$AN$1:$AN$10,Data8!$AN$11:$AN$20</definedName>
    <definedName name="A125959304C_Data">Data8!$AN$11:$AN$20</definedName>
    <definedName name="A125959304C_Latest">Data8!$AN$20</definedName>
    <definedName name="A125959305F">Data8!$DH$1:$DH$10,Data8!$DH$11:$DH$20</definedName>
    <definedName name="A125959305F_Data">Data8!$DH$11:$DH$20</definedName>
    <definedName name="A125959305F_Latest">Data8!$DH$20</definedName>
    <definedName name="A125959312C">Data8!$AZ$1:$AZ$10,Data8!$AZ$11:$AZ$20</definedName>
    <definedName name="A125959312C_Data">Data8!$AZ$11:$AZ$20</definedName>
    <definedName name="A125959312C_Latest">Data8!$AZ$20</definedName>
    <definedName name="A125959313F">Data8!$DT$1:$DT$10,Data8!$DT$11:$DT$20</definedName>
    <definedName name="A125959313F_Data">Data8!$DT$11:$DT$20</definedName>
    <definedName name="A125959313F_Latest">Data8!$DT$20</definedName>
    <definedName name="A125959320C">Data8!$P$1:$P$10,Data8!$P$11:$P$20</definedName>
    <definedName name="A125959320C_Data">Data8!$P$11:$P$20</definedName>
    <definedName name="A125959320C_Latest">Data8!$P$20</definedName>
    <definedName name="A125959321F">#REF!,#REF!</definedName>
    <definedName name="A125959328W">Data8!$V$1:$V$10,Data8!$V$11:$V$20</definedName>
    <definedName name="A125959328W_Data">Data8!$V$11:$V$20</definedName>
    <definedName name="A125959328W_Latest">Data8!$V$20</definedName>
    <definedName name="A125959329X">Data8!$CP$1:$CP$10,Data8!$CP$11:$CP$20</definedName>
    <definedName name="A125959329X_Data">Data8!$CP$11:$CP$20</definedName>
    <definedName name="A125959329X_Latest">Data8!$CP$20</definedName>
    <definedName name="A125959336W">Data8!$AE$1:$AE$10,Data8!$AE$11:$AE$20</definedName>
    <definedName name="A125959336W_Data">Data8!$AE$11:$AE$20</definedName>
    <definedName name="A125959336W_Latest">Data8!$AE$20</definedName>
    <definedName name="A125959337X">Data8!$CY$1:$CY$10,Data8!$CY$11:$CY$20</definedName>
    <definedName name="A125959337X_Data">Data8!$CY$11:$CY$20</definedName>
    <definedName name="A125959337X_Latest">Data8!$CY$20</definedName>
    <definedName name="A125959344W">Data8!$AH$1:$AH$10,Data8!$AH$11:$AH$20</definedName>
    <definedName name="A125959344W_Data">Data8!$AH$11:$AH$20</definedName>
    <definedName name="A125959344W_Latest">Data8!$AH$20</definedName>
    <definedName name="A125959345X">Data8!$DB$1:$DB$10,Data8!$DB$11:$DB$20</definedName>
    <definedName name="A125959345X_Data">Data8!$DB$11:$DB$20</definedName>
    <definedName name="A125959345X_Latest">Data8!$DB$20</definedName>
    <definedName name="A125959352W">Data8!$BI$1:$BI$10,Data8!$BI$11:$BI$20</definedName>
    <definedName name="A125959352W_Data">Data8!$BI$11:$BI$20</definedName>
    <definedName name="A125959352W_Latest">Data8!$BI$20</definedName>
    <definedName name="A125959353X">Data8!$EC$1:$EC$10,Data8!$EC$11:$EC$20</definedName>
    <definedName name="A125959353X_Data">Data8!$EC$11:$EC$20</definedName>
    <definedName name="A125959353X_Latest">Data8!$EC$20</definedName>
    <definedName name="A125959360W">Data8!$BO$1:$BO$10,Data8!$BO$11:$BO$20</definedName>
    <definedName name="A125959360W_Data">Data8!$BO$11:$BO$20</definedName>
    <definedName name="A125959360W_Latest">Data8!$BO$20</definedName>
    <definedName name="A125959361X">Data8!$EI$1:$EI$10,Data8!$EI$11:$EI$20</definedName>
    <definedName name="A125959361X_Data">Data8!$EI$11:$EI$20</definedName>
    <definedName name="A125959361X_Latest">Data8!$EI$20</definedName>
    <definedName name="A125959368R">Data8!$BR$1:$BR$10,Data8!$BR$11:$BR$20</definedName>
    <definedName name="A125959368R_Data">Data8!$BR$11:$BR$20</definedName>
    <definedName name="A125959368R_Latest">Data8!$BR$20</definedName>
    <definedName name="A125959369T">Data8!$EL$1:$EL$10,Data8!$EL$11:$EL$20</definedName>
    <definedName name="A125959369T_Data">Data8!$EL$11:$EL$20</definedName>
    <definedName name="A125959369T_Latest">Data8!$EL$20</definedName>
    <definedName name="A125959376R">Data8!$AK$1:$AK$10,Data8!$AK$11:$AK$20</definedName>
    <definedName name="A125959376R_Data">Data8!$AK$11:$AK$20</definedName>
    <definedName name="A125959376R_Latest">Data8!$AK$20</definedName>
    <definedName name="A125959377T">Data8!$DE$1:$DE$10,Data8!$DE$11:$DE$20</definedName>
    <definedName name="A125959377T_Data">Data8!$DE$11:$DE$20</definedName>
    <definedName name="A125959377T_Latest">Data8!$DE$20</definedName>
    <definedName name="A125959384R">Data8!$AT$1:$AT$10,Data8!$AT$11:$AT$20</definedName>
    <definedName name="A125959384R_Data">Data8!$AT$11:$AT$20</definedName>
    <definedName name="A125959384R_Latest">Data8!$AT$20</definedName>
    <definedName name="A125959385T">Data8!$DN$1:$DN$10,Data8!$DN$11:$DN$20</definedName>
    <definedName name="A125959385T_Data">Data8!$DN$11:$DN$20</definedName>
    <definedName name="A125959385T_Latest">Data8!$DN$20</definedName>
    <definedName name="A125959392R">Data8!$S$1:$S$10,Data8!$S$11:$S$20</definedName>
    <definedName name="A125959392R_Data">Data8!$S$11:$S$20</definedName>
    <definedName name="A125959392R_Latest">Data8!$S$20</definedName>
    <definedName name="A125959393T">Data8!$CM$1:$CM$10,Data8!$CM$11:$CM$20</definedName>
    <definedName name="A125959393T_Data">Data8!$CM$11:$CM$20</definedName>
    <definedName name="A125959393T_Latest">Data8!$CM$20</definedName>
    <definedName name="A125959400C">Data8!$Y$1:$Y$10,Data8!$Y$11:$Y$20</definedName>
    <definedName name="A125959400C_Data">Data8!$Y$11:$Y$20</definedName>
    <definedName name="A125959400C_Latest">Data8!$Y$20</definedName>
    <definedName name="A125959401F">Data8!$CS$1:$CS$10,Data8!$CS$11:$CS$20</definedName>
    <definedName name="A125959401F_Data">Data8!$CS$11:$CS$20</definedName>
    <definedName name="A125959401F_Latest">Data8!$CS$20</definedName>
    <definedName name="A125959408W">Data8!$AB$1:$AB$10,Data8!$AB$11:$AB$20</definedName>
    <definedName name="A125959408W_Data">Data8!$AB$11:$AB$20</definedName>
    <definedName name="A125959408W_Latest">Data8!$AB$20</definedName>
    <definedName name="A125959409X">Data8!$CV$1:$CV$10,Data8!$CV$11:$CV$20</definedName>
    <definedName name="A125959409X_Data">Data8!$CV$11:$CV$20</definedName>
    <definedName name="A125959409X_Latest">Data8!$CV$20</definedName>
    <definedName name="A125959416W">Data8!$AQ$1:$AQ$10,Data8!$AQ$11:$AQ$20</definedName>
    <definedName name="A125959416W_Data">Data8!$AQ$11:$AQ$20</definedName>
    <definedName name="A125959416W_Latest">Data8!$AQ$20</definedName>
    <definedName name="A125959417X">Data8!$DK$1:$DK$10,Data8!$DK$11:$DK$20</definedName>
    <definedName name="A125959417X_Data">Data8!$DK$11:$DK$20</definedName>
    <definedName name="A125959417X_Latest">Data8!$DK$20</definedName>
    <definedName name="A125959424W">Data8!$CA$1:$CA$10,Data8!$CA$11:$CA$20</definedName>
    <definedName name="A125959424W_Data">Data8!$CA$11:$CA$20</definedName>
    <definedName name="A125959424W_Latest">Data8!$CA$20</definedName>
    <definedName name="A125959425X">Data8!$EU$1:$EU$10,Data8!$EU$11:$EU$20</definedName>
    <definedName name="A125959425X_Data">Data8!$EU$11:$EU$20</definedName>
    <definedName name="A125959425X_Latest">Data8!$EU$20</definedName>
    <definedName name="A125959432W">Data8!$CD$1:$CD$10,Data8!$CD$11:$CD$20</definedName>
    <definedName name="A125959432W_Data">Data8!$CD$11:$CD$20</definedName>
    <definedName name="A125959432W_Latest">Data8!$CD$20</definedName>
    <definedName name="A125959433X">Data8!$EX$1:$EX$10,Data8!$EX$11:$EX$20</definedName>
    <definedName name="A125959433X_Data">Data8!$EX$11:$EX$20</definedName>
    <definedName name="A125959433X_Latest">Data8!$EX$20</definedName>
    <definedName name="A125959440W">Data8!$AW$1:$AW$10,Data8!$AW$11:$AW$20</definedName>
    <definedName name="A125959440W_Data">Data8!$AW$11:$AW$20</definedName>
    <definedName name="A125959440W_Latest">Data8!$AW$20</definedName>
    <definedName name="A125959441X">Data8!$DQ$1:$DQ$10,Data8!$DQ$11:$DQ$20</definedName>
    <definedName name="A125959441X_Data">Data8!$DQ$11:$DQ$20</definedName>
    <definedName name="A125959441X_Latest">Data8!$DQ$20</definedName>
    <definedName name="A125959448R">Data8!$BU$1:$BU$10,Data8!$BU$11:$BU$20</definedName>
    <definedName name="A125959448R_Data">Data8!$BU$11:$BU$20</definedName>
    <definedName name="A125959448R_Latest">Data8!$BU$20</definedName>
    <definedName name="A125959449T">Data8!$EO$1:$EO$10,Data8!$EO$11:$EO$20</definedName>
    <definedName name="A125959449T_Data">Data8!$EO$11:$EO$20</definedName>
    <definedName name="A125959449T_Latest">Data8!$EO$20</definedName>
    <definedName name="A125959456R">Data4!$GU$1:$GU$10,Data4!$GU$11:$GU$20</definedName>
    <definedName name="A125959456R_Data">Data4!$GU$11:$GU$20</definedName>
    <definedName name="A125959456R_Latest">Data4!$GU$20</definedName>
    <definedName name="A125959457T">Data5!$Y$1:$Y$10,Data5!$Y$11:$Y$20</definedName>
    <definedName name="A125959457T_Data">Data5!$Y$11:$Y$20</definedName>
    <definedName name="A125959457T_Latest">Data5!$Y$20</definedName>
    <definedName name="A125959464R">Data4!$FQ$1:$FQ$10,Data4!$FQ$11:$FQ$20</definedName>
    <definedName name="A125959464R_Data">Data4!$FQ$11:$FQ$20</definedName>
    <definedName name="A125959464R_Latest">Data4!$FQ$20</definedName>
    <definedName name="A125959465T">Data4!$IK$1:$IK$10,Data4!$IK$11:$IK$20</definedName>
    <definedName name="A125959465T_Data">Data4!$IK$11:$IK$20</definedName>
    <definedName name="A125959465T_Latest">Data4!$IK$20</definedName>
    <definedName name="A125959472R">Data4!$GL$1:$GL$10,Data4!$GL$11:$GL$20</definedName>
    <definedName name="A125959472R_Data">Data4!$GL$11:$GL$20</definedName>
    <definedName name="A125959472R_Latest">Data4!$GL$20</definedName>
    <definedName name="A125959473T">Data5!$P$1:$P$10,Data5!$P$11:$P$20</definedName>
    <definedName name="A125959473T_Data">Data5!$P$11:$P$20</definedName>
    <definedName name="A125959473T_Latest">Data5!$P$20</definedName>
    <definedName name="A125959480R">Data4!$FT$1:$FT$10,Data4!$FT$11:$FT$20</definedName>
    <definedName name="A125959480R_Data">Data4!$FT$11:$FT$20</definedName>
    <definedName name="A125959480R_Latest">Data4!$FT$20</definedName>
    <definedName name="A125959481T">Data4!$IN$1:$IN$10,Data4!$IN$11:$IN$20</definedName>
    <definedName name="A125959481T_Data">Data4!$IN$11:$IN$20</definedName>
    <definedName name="A125959481T_Latest">Data4!$IN$20</definedName>
    <definedName name="A125959488J">Data4!$FZ$1:$FZ$10,Data4!$FZ$11:$FZ$20</definedName>
    <definedName name="A125959488J_Data">Data4!$FZ$11:$FZ$20</definedName>
    <definedName name="A125959488J_Latest">Data4!$FZ$20</definedName>
    <definedName name="A125959489K">Data5!$D$1:$D$10,Data5!$D$11:$D$20</definedName>
    <definedName name="A125959489K_Data">Data5!$D$11:$D$20</definedName>
    <definedName name="A125959489K_Latest">Data5!$D$20</definedName>
    <definedName name="A125959496J">Data4!$GX$1:$GX$10,Data4!$GX$11:$GX$20</definedName>
    <definedName name="A125959496J_Data">Data4!$GX$11:$GX$20</definedName>
    <definedName name="A125959496J_Latest">Data4!$GX$20</definedName>
    <definedName name="A125959497K">Data5!$AB$1:$AB$10,Data5!$AB$11:$AB$20</definedName>
    <definedName name="A125959497K_Data">Data5!$AB$11:$AB$20</definedName>
    <definedName name="A125959497K_Latest">Data5!$AB$20</definedName>
    <definedName name="A125959504W">Data4!$FB$1:$FB$10,Data4!$FB$11:$FB$20</definedName>
    <definedName name="A125959504W_Data">Data4!$FB$11:$FB$20</definedName>
    <definedName name="A125959504W_Latest">Data4!$FB$20</definedName>
    <definedName name="A125959505X">Data4!$HV$1:$HV$10,Data4!$HV$11:$HV$20</definedName>
    <definedName name="A125959505X_Data">Data4!$HV$11:$HV$20</definedName>
    <definedName name="A125959505X_Latest">Data4!$HV$20</definedName>
    <definedName name="A125959512W">Data4!$FN$1:$FN$10,Data4!$FN$11:$FN$20</definedName>
    <definedName name="A125959512W_Data">Data4!$FN$11:$FN$20</definedName>
    <definedName name="A125959512W_Latest">Data4!$FN$20</definedName>
    <definedName name="A125959513X">Data4!$IH$1:$IH$10,Data4!$IH$11:$IH$20</definedName>
    <definedName name="A125959513X_Data">Data4!$IH$11:$IH$20</definedName>
    <definedName name="A125959513X_Latest">Data4!$IH$20</definedName>
    <definedName name="A125959520W">Data4!$ED$1:$ED$10,Data4!$ED$11:$ED$20</definedName>
    <definedName name="A125959520W_Data">Data4!$ED$11:$ED$20</definedName>
    <definedName name="A125959520W_Latest">Data4!$ED$20</definedName>
    <definedName name="A125959521X">#REF!,#REF!</definedName>
    <definedName name="A125959528R">Data4!$EJ$1:$EJ$10,Data4!$EJ$11:$EJ$20</definedName>
    <definedName name="A125959528R_Data">Data4!$EJ$11:$EJ$20</definedName>
    <definedName name="A125959528R_Latest">Data4!$EJ$20</definedName>
    <definedName name="A125959529T">Data4!$HD$1:$HD$10,Data4!$HD$11:$HD$20</definedName>
    <definedName name="A125959529T_Data">Data4!$HD$11:$HD$20</definedName>
    <definedName name="A125959529T_Latest">Data4!$HD$20</definedName>
    <definedName name="A125959536R">Data4!$ES$1:$ES$10,Data4!$ES$11:$ES$20</definedName>
    <definedName name="A125959536R_Data">Data4!$ES$11:$ES$20</definedName>
    <definedName name="A125959536R_Latest">Data4!$ES$20</definedName>
    <definedName name="A125959537T">Data4!$HM$1:$HM$10,Data4!$HM$11:$HM$20</definedName>
    <definedName name="A125959537T_Data">Data4!$HM$11:$HM$20</definedName>
    <definedName name="A125959537T_Latest">Data4!$HM$20</definedName>
    <definedName name="A125959544R">Data4!$EV$1:$EV$10,Data4!$EV$11:$EV$20</definedName>
    <definedName name="A125959544R_Data">Data4!$EV$11:$EV$20</definedName>
    <definedName name="A125959544R_Latest">Data4!$EV$20</definedName>
    <definedName name="A125959545T">Data4!$HP$1:$HP$10,Data4!$HP$11:$HP$20</definedName>
    <definedName name="A125959545T_Data">Data4!$HP$11:$HP$20</definedName>
    <definedName name="A125959545T_Latest">Data4!$HP$20</definedName>
    <definedName name="A125959552R">Data4!$FW$1:$FW$10,Data4!$FW$11:$FW$20</definedName>
    <definedName name="A125959552R_Data">Data4!$FW$11:$FW$20</definedName>
    <definedName name="A125959552R_Latest">Data4!$FW$20</definedName>
    <definedName name="A125959553T">Data4!$IQ$1:$IQ$10,Data4!$IQ$11:$IQ$20</definedName>
    <definedName name="A125959553T_Data">Data4!$IQ$11:$IQ$20</definedName>
    <definedName name="A125959553T_Latest">Data4!$IQ$20</definedName>
    <definedName name="A125959560R">Data4!$GC$1:$GC$10,Data4!$GC$11:$GC$20</definedName>
    <definedName name="A125959560R_Data">Data4!$GC$11:$GC$20</definedName>
    <definedName name="A125959560R_Latest">Data4!$GC$20</definedName>
    <definedName name="A125959561T">Data5!$G$1:$G$10,Data5!$G$11:$G$20</definedName>
    <definedName name="A125959561T_Data">Data5!$G$11:$G$20</definedName>
    <definedName name="A125959561T_Latest">Data5!$G$20</definedName>
    <definedName name="A125959568J">Data4!$GF$1:$GF$10,Data4!$GF$11:$GF$20</definedName>
    <definedName name="A125959568J_Data">Data4!$GF$11:$GF$20</definedName>
    <definedName name="A125959568J_Latest">Data4!$GF$20</definedName>
    <definedName name="A125959569K">Data5!$J$1:$J$10,Data5!$J$11:$J$20</definedName>
    <definedName name="A125959569K_Data">Data5!$J$11:$J$20</definedName>
    <definedName name="A125959569K_Latest">Data5!$J$20</definedName>
    <definedName name="A125959576J">Data4!$EY$1:$EY$10,Data4!$EY$11:$EY$20</definedName>
    <definedName name="A125959576J_Data">Data4!$EY$11:$EY$20</definedName>
    <definedName name="A125959576J_Latest">Data4!$EY$20</definedName>
    <definedName name="A125959577K">Data4!$HS$1:$HS$10,Data4!$HS$11:$HS$20</definedName>
    <definedName name="A125959577K_Data">Data4!$HS$11:$HS$20</definedName>
    <definedName name="A125959577K_Latest">Data4!$HS$20</definedName>
    <definedName name="A125959584J">Data4!$FH$1:$FH$10,Data4!$FH$11:$FH$20</definedName>
    <definedName name="A125959584J_Data">Data4!$FH$11:$FH$20</definedName>
    <definedName name="A125959584J_Latest">Data4!$FH$20</definedName>
    <definedName name="A125959585K">Data4!$IB$1:$IB$10,Data4!$IB$11:$IB$20</definedName>
    <definedName name="A125959585K_Data">Data4!$IB$11:$IB$20</definedName>
    <definedName name="A125959585K_Latest">Data4!$IB$20</definedName>
    <definedName name="A125959592J">Data4!$EG$1:$EG$10,Data4!$EG$11:$EG$20</definedName>
    <definedName name="A125959592J_Data">Data4!$EG$11:$EG$20</definedName>
    <definedName name="A125959592J_Latest">Data4!$EG$20</definedName>
    <definedName name="A125959593K">Data4!$HA$1:$HA$10,Data4!$HA$11:$HA$20</definedName>
    <definedName name="A125959593K_Data">Data4!$HA$11:$HA$20</definedName>
    <definedName name="A125959593K_Latest">Data4!$HA$20</definedName>
    <definedName name="A125959600W">Data4!$EM$1:$EM$10,Data4!$EM$11:$EM$20</definedName>
    <definedName name="A125959600W_Data">Data4!$EM$11:$EM$20</definedName>
    <definedName name="A125959600W_Latest">Data4!$EM$20</definedName>
    <definedName name="A125959601X">Data4!$HG$1:$HG$10,Data4!$HG$11:$HG$20</definedName>
    <definedName name="A125959601X_Data">Data4!$HG$11:$HG$20</definedName>
    <definedName name="A125959601X_Latest">Data4!$HG$20</definedName>
    <definedName name="A125959608R">Data4!$EP$1:$EP$10,Data4!$EP$11:$EP$20</definedName>
    <definedName name="A125959608R_Data">Data4!$EP$11:$EP$20</definedName>
    <definedName name="A125959608R_Latest">Data4!$EP$20</definedName>
    <definedName name="A125959609T">Data4!$HJ$1:$HJ$10,Data4!$HJ$11:$HJ$20</definedName>
    <definedName name="A125959609T_Data">Data4!$HJ$11:$HJ$20</definedName>
    <definedName name="A125959609T_Latest">Data4!$HJ$20</definedName>
    <definedName name="A125959616R">Data4!$FE$1:$FE$10,Data4!$FE$11:$FE$20</definedName>
    <definedName name="A125959616R_Data">Data4!$FE$11:$FE$20</definedName>
    <definedName name="A125959616R_Latest">Data4!$FE$20</definedName>
    <definedName name="A125959617T">Data4!$HY$1:$HY$10,Data4!$HY$11:$HY$20</definedName>
    <definedName name="A125959617T_Data">Data4!$HY$11:$HY$20</definedName>
    <definedName name="A125959617T_Latest">Data4!$HY$20</definedName>
    <definedName name="A125959624R">Data4!$GO$1:$GO$10,Data4!$GO$11:$GO$20</definedName>
    <definedName name="A125959624R_Data">Data4!$GO$11:$GO$20</definedName>
    <definedName name="A125959624R_Latest">Data4!$GO$20</definedName>
    <definedName name="A125959625T">Data5!$S$1:$S$10,Data5!$S$11:$S$20</definedName>
    <definedName name="A125959625T_Data">Data5!$S$11:$S$20</definedName>
    <definedName name="A125959625T_Latest">Data5!$S$20</definedName>
    <definedName name="A125959632R">Data4!$GR$1:$GR$10,Data4!$GR$11:$GR$20</definedName>
    <definedName name="A125959632R_Data">Data4!$GR$11:$GR$20</definedName>
    <definedName name="A125959632R_Latest">Data4!$GR$20</definedName>
    <definedName name="A125959633T">Data5!$V$1:$V$10,Data5!$V$11:$V$20</definedName>
    <definedName name="A125959633T_Data">Data5!$V$11:$V$20</definedName>
    <definedName name="A125959633T_Latest">Data5!$V$20</definedName>
    <definedName name="A125959640R">Data4!$FK$1:$FK$10,Data4!$FK$11:$FK$20</definedName>
    <definedName name="A125959640R_Data">Data4!$FK$11:$FK$20</definedName>
    <definedName name="A125959640R_Latest">Data4!$FK$20</definedName>
    <definedName name="A125959641T">Data4!$IE$1:$IE$10,Data4!$IE$11:$IE$20</definedName>
    <definedName name="A125959641T_Data">Data4!$IE$11:$IE$20</definedName>
    <definedName name="A125959641T_Latest">Data4!$IE$20</definedName>
    <definedName name="A125959648J">Data4!$GI$1:$GI$10,Data4!$GI$11:$GI$20</definedName>
    <definedName name="A125959648J_Data">Data4!$GI$11:$GI$20</definedName>
    <definedName name="A125959648J_Latest">Data4!$GI$20</definedName>
    <definedName name="A125959649K">Data5!$M$1:$M$10,Data5!$M$11:$M$20</definedName>
    <definedName name="A125959649K_Data">Data5!$M$11:$M$20</definedName>
    <definedName name="A125959649K_Latest">Data5!$M$20</definedName>
    <definedName name="A125959656J">Data5!$IM$1:$IM$10,Data5!$IM$11:$IM$20</definedName>
    <definedName name="A125959656J_Data">Data5!$IM$11:$IM$20</definedName>
    <definedName name="A125959656J_Latest">Data5!$IM$20</definedName>
    <definedName name="A125959657K">Data6!$BQ$1:$BQ$10,Data6!$BQ$11:$BQ$20</definedName>
    <definedName name="A125959657K_Data">Data6!$BQ$11:$BQ$20</definedName>
    <definedName name="A125959657K_Latest">Data6!$BQ$20</definedName>
    <definedName name="A125959664J">Data5!$HI$1:$HI$10,Data5!$HI$11:$HI$20</definedName>
    <definedName name="A125959664J_Data">Data5!$HI$11:$HI$20</definedName>
    <definedName name="A125959664J_Latest">Data5!$HI$20</definedName>
    <definedName name="A125959665K">Data6!$AM$1:$AM$10,Data6!$AM$11:$AM$20</definedName>
    <definedName name="A125959665K_Data">Data6!$AM$11:$AM$20</definedName>
    <definedName name="A125959665K_Latest">Data6!$AM$20</definedName>
    <definedName name="A125959672J">Data5!$ID$1:$ID$10,Data5!$ID$11:$ID$20</definedName>
    <definedName name="A125959672J_Data">Data5!$ID$11:$ID$20</definedName>
    <definedName name="A125959672J_Latest">Data5!$ID$20</definedName>
    <definedName name="A125959673K">Data6!$BH$1:$BH$10,Data6!$BH$11:$BH$20</definedName>
    <definedName name="A125959673K_Data">Data6!$BH$11:$BH$20</definedName>
    <definedName name="A125959673K_Latest">Data6!$BH$20</definedName>
    <definedName name="A125959680J">Data5!$HL$1:$HL$10,Data5!$HL$11:$HL$20</definedName>
    <definedName name="A125959680J_Data">Data5!$HL$11:$HL$20</definedName>
    <definedName name="A125959680J_Latest">Data5!$HL$20</definedName>
    <definedName name="A125959681K">Data6!$AP$1:$AP$10,Data6!$AP$11:$AP$20</definedName>
    <definedName name="A125959681K_Data">Data6!$AP$11:$AP$20</definedName>
    <definedName name="A125959681K_Latest">Data6!$AP$20</definedName>
    <definedName name="A125959688A">Data5!$HR$1:$HR$10,Data5!$HR$11:$HR$20</definedName>
    <definedName name="A125959688A_Data">Data5!$HR$11:$HR$20</definedName>
    <definedName name="A125959688A_Latest">Data5!$HR$20</definedName>
    <definedName name="A125959689C">Data6!$AV$1:$AV$10,Data6!$AV$11:$AV$20</definedName>
    <definedName name="A125959689C_Data">Data6!$AV$11:$AV$20</definedName>
    <definedName name="A125959689C_Latest">Data6!$AV$20</definedName>
    <definedName name="A125959696A">Data5!$IP$1:$IP$10,Data5!$IP$11:$IP$20</definedName>
    <definedName name="A125959696A_Data">Data5!$IP$11:$IP$20</definedName>
    <definedName name="A125959696A_Latest">Data5!$IP$20</definedName>
    <definedName name="A125959697C">Data6!$BT$1:$BT$10,Data6!$BT$11:$BT$20</definedName>
    <definedName name="A125959697C_Data">Data6!$BT$11:$BT$20</definedName>
    <definedName name="A125959697C_Latest">Data6!$BT$20</definedName>
    <definedName name="A125959704R">Data5!$GT$1:$GT$10,Data5!$GT$11:$GT$20</definedName>
    <definedName name="A125959704R_Data">Data5!$GT$11:$GT$20</definedName>
    <definedName name="A125959704R_Latest">Data5!$GT$20</definedName>
    <definedName name="A125959705T">Data6!$X$1:$X$10,Data6!$X$11:$X$20</definedName>
    <definedName name="A125959705T_Data">Data6!$X$11:$X$20</definedName>
    <definedName name="A125959705T_Latest">Data6!$X$20</definedName>
    <definedName name="A125959712R">Data5!$HF$1:$HF$10,Data5!$HF$11:$HF$20</definedName>
    <definedName name="A125959712R_Data">Data5!$HF$11:$HF$20</definedName>
    <definedName name="A125959712R_Latest">Data5!$HF$20</definedName>
    <definedName name="A125959713T">Data6!$AJ$1:$AJ$10,Data6!$AJ$11:$AJ$20</definedName>
    <definedName name="A125959713T_Data">Data6!$AJ$11:$AJ$20</definedName>
    <definedName name="A125959713T_Latest">Data6!$AJ$20</definedName>
    <definedName name="A125959720R">Data5!$FV$1:$FV$10,Data5!$FV$11:$FV$20</definedName>
    <definedName name="A125959720R_Data">Data5!$FV$11:$FV$20</definedName>
    <definedName name="A125959720R_Latest">Data5!$FV$20</definedName>
    <definedName name="A125959721T">#REF!,#REF!</definedName>
    <definedName name="A125959728J">Data5!$GB$1:$GB$10,Data5!$GB$11:$GB$20</definedName>
    <definedName name="A125959728J_Data">Data5!$GB$11:$GB$20</definedName>
    <definedName name="A125959728J_Latest">Data5!$GB$20</definedName>
    <definedName name="A125959729K">Data6!$F$1:$F$10,Data6!$F$11:$F$20</definedName>
    <definedName name="A125959729K_Data">Data6!$F$11:$F$20</definedName>
    <definedName name="A125959729K_Latest">Data6!$F$20</definedName>
    <definedName name="A125959736J">Data5!$GK$1:$GK$10,Data5!$GK$11:$GK$20</definedName>
    <definedName name="A125959736J_Data">Data5!$GK$11:$GK$20</definedName>
    <definedName name="A125959736J_Latest">Data5!$GK$20</definedName>
    <definedName name="A125959737K">Data6!$O$1:$O$10,Data6!$O$11:$O$20</definedName>
    <definedName name="A125959737K_Data">Data6!$O$11:$O$20</definedName>
    <definedName name="A125959737K_Latest">Data6!$O$20</definedName>
    <definedName name="A125959744J">Data5!$GN$1:$GN$10,Data5!$GN$11:$GN$20</definedName>
    <definedName name="A125959744J_Data">Data5!$GN$11:$GN$20</definedName>
    <definedName name="A125959744J_Latest">Data5!$GN$20</definedName>
    <definedName name="A125959745K">Data6!$R$1:$R$10,Data6!$R$11:$R$20</definedName>
    <definedName name="A125959745K_Data">Data6!$R$11:$R$20</definedName>
    <definedName name="A125959745K_Latest">Data6!$R$20</definedName>
    <definedName name="A125959752J">Data5!$HO$1:$HO$10,Data5!$HO$11:$HO$20</definedName>
    <definedName name="A125959752J_Data">Data5!$HO$11:$HO$20</definedName>
    <definedName name="A125959752J_Latest">Data5!$HO$20</definedName>
    <definedName name="A125959753K">Data6!$AS$1:$AS$10,Data6!$AS$11:$AS$20</definedName>
    <definedName name="A125959753K_Data">Data6!$AS$11:$AS$20</definedName>
    <definedName name="A125959753K_Latest">Data6!$AS$20</definedName>
    <definedName name="A125959760J">Data5!$HU$1:$HU$10,Data5!$HU$11:$HU$20</definedName>
    <definedName name="A125959760J_Data">Data5!$HU$11:$HU$20</definedName>
    <definedName name="A125959760J_Latest">Data5!$HU$20</definedName>
    <definedName name="A125959761K">Data6!$AY$1:$AY$10,Data6!$AY$11:$AY$20</definedName>
    <definedName name="A125959761K_Data">Data6!$AY$11:$AY$20</definedName>
    <definedName name="A125959761K_Latest">Data6!$AY$20</definedName>
    <definedName name="A125959768A">Data5!$HX$1:$HX$10,Data5!$HX$11:$HX$20</definedName>
    <definedName name="A125959768A_Data">Data5!$HX$11:$HX$20</definedName>
    <definedName name="A125959768A_Latest">Data5!$HX$20</definedName>
    <definedName name="A125959769C">Data6!$BB$1:$BB$10,Data6!$BB$11:$BB$20</definedName>
    <definedName name="A125959769C_Data">Data6!$BB$11:$BB$20</definedName>
    <definedName name="A125959769C_Latest">Data6!$BB$20</definedName>
    <definedName name="A125959776A">Data5!$GQ$1:$GQ$10,Data5!$GQ$11:$GQ$20</definedName>
    <definedName name="A125959776A_Data">Data5!$GQ$11:$GQ$20</definedName>
    <definedName name="A125959776A_Latest">Data5!$GQ$20</definedName>
    <definedName name="A125959777C">Data6!$U$1:$U$10,Data6!$U$11:$U$20</definedName>
    <definedName name="A125959777C_Data">Data6!$U$11:$U$20</definedName>
    <definedName name="A125959777C_Latest">Data6!$U$20</definedName>
    <definedName name="A125959784A">Data5!$GZ$1:$GZ$10,Data5!$GZ$11:$GZ$20</definedName>
    <definedName name="A125959784A_Data">Data5!$GZ$11:$GZ$20</definedName>
    <definedName name="A125959784A_Latest">Data5!$GZ$20</definedName>
    <definedName name="A125959785C">Data6!$AD$1:$AD$10,Data6!$AD$11:$AD$20</definedName>
    <definedName name="A125959785C_Data">Data6!$AD$11:$AD$20</definedName>
    <definedName name="A125959785C_Latest">Data6!$AD$20</definedName>
    <definedName name="A125959792A">Data5!$FY$1:$FY$10,Data5!$FY$11:$FY$20</definedName>
    <definedName name="A125959792A_Data">Data5!$FY$11:$FY$20</definedName>
    <definedName name="A125959792A_Latest">Data5!$FY$20</definedName>
    <definedName name="A125959793C">Data6!$C$1:$C$10,Data6!$C$11:$C$20</definedName>
    <definedName name="A125959793C_Data">Data6!$C$11:$C$20</definedName>
    <definedName name="A125959793C_Latest">Data6!$C$20</definedName>
    <definedName name="A125959800R">Data5!$GE$1:$GE$10,Data5!$GE$11:$GE$20</definedName>
    <definedName name="A125959800R_Data">Data5!$GE$11:$GE$20</definedName>
    <definedName name="A125959800R_Latest">Data5!$GE$20</definedName>
    <definedName name="A125959801T">Data6!$I$1:$I$10,Data6!$I$11:$I$20</definedName>
    <definedName name="A125959801T_Data">Data6!$I$11:$I$20</definedName>
    <definedName name="A125959801T_Latest">Data6!$I$20</definedName>
    <definedName name="A125959808J">Data5!$GH$1:$GH$10,Data5!$GH$11:$GH$20</definedName>
    <definedName name="A125959808J_Data">Data5!$GH$11:$GH$20</definedName>
    <definedName name="A125959808J_Latest">Data5!$GH$20</definedName>
    <definedName name="A125959809K">Data6!$L$1:$L$10,Data6!$L$11:$L$20</definedName>
    <definedName name="A125959809K_Data">Data6!$L$11:$L$20</definedName>
    <definedName name="A125959809K_Latest">Data6!$L$20</definedName>
    <definedName name="A125959816J">Data5!$GW$1:$GW$10,Data5!$GW$11:$GW$20</definedName>
    <definedName name="A125959816J_Data">Data5!$GW$11:$GW$20</definedName>
    <definedName name="A125959816J_Latest">Data5!$GW$20</definedName>
    <definedName name="A125959817K">Data6!$AA$1:$AA$10,Data6!$AA$11:$AA$20</definedName>
    <definedName name="A125959817K_Data">Data6!$AA$11:$AA$20</definedName>
    <definedName name="A125959817K_Latest">Data6!$AA$20</definedName>
    <definedName name="A125959824J">Data5!$IG$1:$IG$10,Data5!$IG$11:$IG$20</definedName>
    <definedName name="A125959824J_Data">Data5!$IG$11:$IG$20</definedName>
    <definedName name="A125959824J_Latest">Data5!$IG$20</definedName>
    <definedName name="A125959825K">Data6!$BK$1:$BK$10,Data6!$BK$11:$BK$20</definedName>
    <definedName name="A125959825K_Data">Data6!$BK$11:$BK$20</definedName>
    <definedName name="A125959825K_Latest">Data6!$BK$20</definedName>
    <definedName name="A125959832J">Data5!$IJ$1:$IJ$10,Data5!$IJ$11:$IJ$20</definedName>
    <definedName name="A125959832J_Data">Data5!$IJ$11:$IJ$20</definedName>
    <definedName name="A125959832J_Latest">Data5!$IJ$20</definedName>
    <definedName name="A125959833K">Data6!$BN$1:$BN$10,Data6!$BN$11:$BN$20</definedName>
    <definedName name="A125959833K_Data">Data6!$BN$11:$BN$20</definedName>
    <definedName name="A125959833K_Latest">Data6!$BN$20</definedName>
    <definedName name="A125959840J">Data5!$HC$1:$HC$10,Data5!$HC$11:$HC$20</definedName>
    <definedName name="A125959840J_Data">Data5!$HC$11:$HC$20</definedName>
    <definedName name="A125959840J_Latest">Data5!$HC$20</definedName>
    <definedName name="A125959841K">Data6!$AG$1:$AG$10,Data6!$AG$11:$AG$20</definedName>
    <definedName name="A125959841K_Data">Data6!$AG$11:$AG$20</definedName>
    <definedName name="A125959841K_Latest">Data6!$AG$20</definedName>
    <definedName name="A125959848A">Data5!$IA$1:$IA$10,Data5!$IA$11:$IA$20</definedName>
    <definedName name="A125959848A_Data">Data5!$IA$11:$IA$20</definedName>
    <definedName name="A125959848A_Latest">Data5!$IA$20</definedName>
    <definedName name="A125959849C">Data6!$BE$1:$BE$10,Data6!$BE$11:$BE$20</definedName>
    <definedName name="A125959849C_Data">Data6!$BE$11:$BE$20</definedName>
    <definedName name="A125959849C_Latest">Data6!$BE$20</definedName>
    <definedName name="A125959856A">Data6!$EN$1:$EN$10,Data6!$EN$11:$EN$20</definedName>
    <definedName name="A125959856A_Data">Data6!$EN$11:$EN$20</definedName>
    <definedName name="A125959856A_Latest">Data6!$EN$20</definedName>
    <definedName name="A125959857C">Data6!$HH$1:$HH$10,Data6!$HH$11:$HH$20</definedName>
    <definedName name="A125959857C_Data">Data6!$HH$11:$HH$20</definedName>
    <definedName name="A125959857C_Latest">Data6!$HH$20</definedName>
    <definedName name="A125959864A">Data6!$DJ$1:$DJ$10,Data6!$DJ$11:$DJ$20</definedName>
    <definedName name="A125959864A_Data">Data6!$DJ$11:$DJ$20</definedName>
    <definedName name="A125959864A_Latest">Data6!$DJ$20</definedName>
    <definedName name="A125959865C">Data6!$GD$1:$GD$10,Data6!$GD$11:$GD$20</definedName>
    <definedName name="A125959865C_Data">Data6!$GD$11:$GD$20</definedName>
    <definedName name="A125959865C_Latest">Data6!$GD$20</definedName>
    <definedName name="A125959872A">Data6!$EE$1:$EE$10,Data6!$EE$11:$EE$20</definedName>
    <definedName name="A125959872A_Data">Data6!$EE$11:$EE$20</definedName>
    <definedName name="A125959872A_Latest">Data6!$EE$20</definedName>
    <definedName name="A125959873C">Data6!$GY$1:$GY$10,Data6!$GY$11:$GY$20</definedName>
    <definedName name="A125959873C_Data">Data6!$GY$11:$GY$20</definedName>
    <definedName name="A125959873C_Latest">Data6!$GY$20</definedName>
    <definedName name="A125959880A">Data6!$DM$1:$DM$10,Data6!$DM$11:$DM$20</definedName>
    <definedName name="A125959880A_Data">Data6!$DM$11:$DM$20</definedName>
    <definedName name="A125959880A_Latest">Data6!$DM$20</definedName>
    <definedName name="A125959881C">Data6!$GG$1:$GG$10,Data6!$GG$11:$GG$20</definedName>
    <definedName name="A125959881C_Data">Data6!$GG$11:$GG$20</definedName>
    <definedName name="A125959881C_Latest">Data6!$GG$20</definedName>
    <definedName name="A125959888V">Data6!$DS$1:$DS$10,Data6!$DS$11:$DS$20</definedName>
    <definedName name="A125959888V_Data">Data6!$DS$11:$DS$20</definedName>
    <definedName name="A125959888V_Latest">Data6!$DS$20</definedName>
    <definedName name="A125959889W">Data6!$GM$1:$GM$10,Data6!$GM$11:$GM$20</definedName>
    <definedName name="A125959889W_Data">Data6!$GM$11:$GM$20</definedName>
    <definedName name="A125959889W_Latest">Data6!$GM$20</definedName>
    <definedName name="A125959896V">Data6!$EQ$1:$EQ$10,Data6!$EQ$11:$EQ$20</definedName>
    <definedName name="A125959896V_Data">Data6!$EQ$11:$EQ$20</definedName>
    <definedName name="A125959896V_Latest">Data6!$EQ$20</definedName>
    <definedName name="A125959897W">Data6!$HK$1:$HK$10,Data6!$HK$11:$HK$20</definedName>
    <definedName name="A125959897W_Data">Data6!$HK$11:$HK$20</definedName>
    <definedName name="A125959897W_Latest">Data6!$HK$20</definedName>
    <definedName name="A125959904J">Data6!$CU$1:$CU$10,Data6!$CU$11:$CU$20</definedName>
    <definedName name="A125959904J_Data">Data6!$CU$11:$CU$20</definedName>
    <definedName name="A125959904J_Latest">Data6!$CU$20</definedName>
    <definedName name="A125959905K">Data6!$FO$1:$FO$10,Data6!$FO$11:$FO$20</definedName>
    <definedName name="A125959905K_Data">Data6!$FO$11:$FO$20</definedName>
    <definedName name="A125959905K_Latest">Data6!$FO$20</definedName>
    <definedName name="A125959912J">Data6!$DG$1:$DG$10,Data6!$DG$11:$DG$20</definedName>
    <definedName name="A125959912J_Data">Data6!$DG$11:$DG$20</definedName>
    <definedName name="A125959912J_Latest">Data6!$DG$20</definedName>
    <definedName name="A125959913K">Data6!$GA$1:$GA$10,Data6!$GA$11:$GA$20</definedName>
    <definedName name="A125959913K_Data">Data6!$GA$11:$GA$20</definedName>
    <definedName name="A125959913K_Latest">Data6!$GA$20</definedName>
    <definedName name="A125959920J">Data6!$BW$1:$BW$10,Data6!$BW$11:$BW$20</definedName>
    <definedName name="A125959920J_Data">Data6!$BW$11:$BW$20</definedName>
    <definedName name="A125959920J_Latest">Data6!$BW$20</definedName>
    <definedName name="A125959921K">#REF!,#REF!</definedName>
    <definedName name="A125959928A">Data6!$CC$1:$CC$10,Data6!$CC$11:$CC$20</definedName>
    <definedName name="A125959928A_Data">Data6!$CC$11:$CC$20</definedName>
    <definedName name="A125959928A_Latest">Data6!$CC$20</definedName>
    <definedName name="A125959929C">Data6!$EW$1:$EW$10,Data6!$EW$11:$EW$20</definedName>
    <definedName name="A125959929C_Data">Data6!$EW$11:$EW$20</definedName>
    <definedName name="A125959929C_Latest">Data6!$EW$20</definedName>
    <definedName name="A125959936A">Data6!$CL$1:$CL$10,Data6!$CL$11:$CL$20</definedName>
    <definedName name="A125959936A_Data">Data6!$CL$11:$CL$20</definedName>
    <definedName name="A125959936A_Latest">Data6!$CL$20</definedName>
    <definedName name="A125959937C">Data6!$FF$1:$FF$10,Data6!$FF$11:$FF$20</definedName>
    <definedName name="A125959937C_Data">Data6!$FF$11:$FF$20</definedName>
    <definedName name="A125959937C_Latest">Data6!$FF$20</definedName>
    <definedName name="A125959944A">Data6!$CO$1:$CO$10,Data6!$CO$11:$CO$20</definedName>
    <definedName name="A125959944A_Data">Data6!$CO$11:$CO$20</definedName>
    <definedName name="A125959944A_Latest">Data6!$CO$20</definedName>
    <definedName name="A125959945C">Data6!$FI$1:$FI$10,Data6!$FI$11:$FI$20</definedName>
    <definedName name="A125959945C_Data">Data6!$FI$11:$FI$20</definedName>
    <definedName name="A125959945C_Latest">Data6!$FI$20</definedName>
    <definedName name="A125959952A">Data6!$DP$1:$DP$10,Data6!$DP$11:$DP$20</definedName>
    <definedName name="A125959952A_Data">Data6!$DP$11:$DP$20</definedName>
    <definedName name="A125959952A_Latest">Data6!$DP$20</definedName>
    <definedName name="A125959953C">Data6!$GJ$1:$GJ$10,Data6!$GJ$11:$GJ$20</definedName>
    <definedName name="A125959953C_Data">Data6!$GJ$11:$GJ$20</definedName>
    <definedName name="A125959953C_Latest">Data6!$GJ$20</definedName>
    <definedName name="A125959960A">Data6!$DV$1:$DV$10,Data6!$DV$11:$DV$20</definedName>
    <definedName name="A125959960A_Data">Data6!$DV$11:$DV$20</definedName>
    <definedName name="A125959960A_Latest">Data6!$DV$20</definedName>
    <definedName name="A125959961C">Data6!$GP$1:$GP$10,Data6!$GP$11:$GP$20</definedName>
    <definedName name="A125959961C_Data">Data6!$GP$11:$GP$20</definedName>
    <definedName name="A125959961C_Latest">Data6!$GP$20</definedName>
    <definedName name="A125959968V">Data6!$DY$1:$DY$10,Data6!$DY$11:$DY$20</definedName>
    <definedName name="A125959968V_Data">Data6!$DY$11:$DY$20</definedName>
    <definedName name="A125959968V_Latest">Data6!$DY$20</definedName>
    <definedName name="A125959969W">Data6!$GS$1:$GS$10,Data6!$GS$11:$GS$20</definedName>
    <definedName name="A125959969W_Data">Data6!$GS$11:$GS$20</definedName>
    <definedName name="A125959969W_Latest">Data6!$GS$20</definedName>
    <definedName name="A125959976V">Data6!$CR$1:$CR$10,Data6!$CR$11:$CR$20</definedName>
    <definedName name="A125959976V_Data">Data6!$CR$11:$CR$20</definedName>
    <definedName name="A125959976V_Latest">Data6!$CR$20</definedName>
    <definedName name="A125959977W">Data6!$FL$1:$FL$10,Data6!$FL$11:$FL$20</definedName>
    <definedName name="A125959977W_Data">Data6!$FL$11:$FL$20</definedName>
    <definedName name="A125959977W_Latest">Data6!$FL$20</definedName>
    <definedName name="A125959984V">Data6!$DA$1:$DA$10,Data6!$DA$11:$DA$20</definedName>
    <definedName name="A125959984V_Data">Data6!$DA$11:$DA$20</definedName>
    <definedName name="A125959984V_Latest">Data6!$DA$20</definedName>
    <definedName name="A125959985W">Data6!$FU$1:$FU$10,Data6!$FU$11:$FU$20</definedName>
    <definedName name="A125959985W_Data">Data6!$FU$11:$FU$20</definedName>
    <definedName name="A125959985W_Latest">Data6!$FU$20</definedName>
    <definedName name="A125959992V">Data6!$BZ$1:$BZ$10,Data6!$BZ$11:$BZ$20</definedName>
    <definedName name="A125959992V_Data">Data6!$BZ$11:$BZ$20</definedName>
    <definedName name="A125959992V_Latest">Data6!$BZ$20</definedName>
    <definedName name="A125959993W">Data6!$ET$1:$ET$10,Data6!$ET$11:$ET$20</definedName>
    <definedName name="A125959993W_Data">Data6!$ET$11:$ET$20</definedName>
    <definedName name="A125959993W_Latest">Data6!$ET$20</definedName>
    <definedName name="A125960000R">Data6!$CF$1:$CF$10,Data6!$CF$11:$CF$20</definedName>
    <definedName name="A125960000R_Data">Data6!$CF$11:$CF$20</definedName>
    <definedName name="A125960000R_Latest">Data6!$CF$20</definedName>
    <definedName name="A125960001T">Data6!$EZ$1:$EZ$10,Data6!$EZ$11:$EZ$20</definedName>
    <definedName name="A125960001T_Data">Data6!$EZ$11:$EZ$20</definedName>
    <definedName name="A125960001T_Latest">Data6!$EZ$20</definedName>
    <definedName name="A125960008J">Data6!$CI$1:$CI$10,Data6!$CI$11:$CI$20</definedName>
    <definedName name="A125960008J_Data">Data6!$CI$11:$CI$20</definedName>
    <definedName name="A125960008J_Latest">Data6!$CI$20</definedName>
    <definedName name="A125960009K">Data6!$FC$1:$FC$10,Data6!$FC$11:$FC$20</definedName>
    <definedName name="A125960009K_Data">Data6!$FC$11:$FC$20</definedName>
    <definedName name="A125960009K_Latest">Data6!$FC$20</definedName>
    <definedName name="A125960016J">Data6!$CX$1:$CX$10,Data6!$CX$11:$CX$20</definedName>
    <definedName name="A125960016J_Data">Data6!$CX$11:$CX$20</definedName>
    <definedName name="A125960016J_Latest">Data6!$CX$20</definedName>
    <definedName name="A125960017K">Data6!$FR$1:$FR$10,Data6!$FR$11:$FR$20</definedName>
    <definedName name="A125960017K_Data">Data6!$FR$11:$FR$20</definedName>
    <definedName name="A125960017K_Latest">Data6!$FR$20</definedName>
    <definedName name="A125960024J">Data6!$EH$1:$EH$10,Data6!$EH$11:$EH$20</definedName>
    <definedName name="A125960024J_Data">Data6!$EH$11:$EH$20</definedName>
    <definedName name="A125960024J_Latest">Data6!$EH$20</definedName>
    <definedName name="A125960025K">Data6!$HB$1:$HB$10,Data6!$HB$11:$HB$20</definedName>
    <definedName name="A125960025K_Data">Data6!$HB$11:$HB$20</definedName>
    <definedName name="A125960025K_Latest">Data6!$HB$20</definedName>
    <definedName name="A125960032J">Data6!$EK$1:$EK$10,Data6!$EK$11:$EK$20</definedName>
    <definedName name="A125960032J_Data">Data6!$EK$11:$EK$20</definedName>
    <definedName name="A125960032J_Latest">Data6!$EK$20</definedName>
    <definedName name="A125960033K">Data6!$HE$1:$HE$10,Data6!$HE$11:$HE$20</definedName>
    <definedName name="A125960033K_Data">Data6!$HE$11:$HE$20</definedName>
    <definedName name="A125960033K_Latest">Data6!$HE$20</definedName>
    <definedName name="A125960040J">Data6!$DD$1:$DD$10,Data6!$DD$11:$DD$20</definedName>
    <definedName name="A125960040J_Data">Data6!$DD$11:$DD$20</definedName>
    <definedName name="A125960040J_Latest">Data6!$DD$20</definedName>
    <definedName name="A125960041K">Data6!$FX$1:$FX$10,Data6!$FX$11:$FX$20</definedName>
    <definedName name="A125960041K_Data">Data6!$FX$11:$FX$20</definedName>
    <definedName name="A125960041K_Latest">Data6!$FX$20</definedName>
    <definedName name="A125960048A">Data6!$EB$1:$EB$10,Data6!$EB$11:$EB$20</definedName>
    <definedName name="A125960048A_Data">Data6!$EB$11:$EB$20</definedName>
    <definedName name="A125960048A_Latest">Data6!$EB$20</definedName>
    <definedName name="A125960049C">Data6!$GV$1:$GV$10,Data6!$GV$11:$GV$20</definedName>
    <definedName name="A125960049C_Data">Data6!$GV$11:$GV$20</definedName>
    <definedName name="A125960049C_Latest">Data6!$GV$20</definedName>
    <definedName name="A125960056A">Data2!$DK$1:$DK$10,Data2!$DK$11:$DK$20</definedName>
    <definedName name="A125960056A_Data">Data2!$DK$11:$DK$20</definedName>
    <definedName name="A125960056A_Latest">Data2!$DK$20</definedName>
    <definedName name="A125960057C">Data2!$GE$1:$GE$10,Data2!$GE$11:$GE$20</definedName>
    <definedName name="A125960057C_Data">Data2!$GE$11:$GE$20</definedName>
    <definedName name="A125960057C_Latest">Data2!$GE$20</definedName>
    <definedName name="A125960064A">Data2!$CG$1:$CG$10,Data2!$CG$11:$CG$20</definedName>
    <definedName name="A125960064A_Data">Data2!$CG$11:$CG$20</definedName>
    <definedName name="A125960064A_Latest">Data2!$CG$20</definedName>
    <definedName name="A125960065C">Data2!$FA$1:$FA$10,Data2!$FA$11:$FA$20</definedName>
    <definedName name="A125960065C_Data">Data2!$FA$11:$FA$20</definedName>
    <definedName name="A125960065C_Latest">Data2!$FA$20</definedName>
    <definedName name="A125960072A">Data2!$DB$1:$DB$10,Data2!$DB$11:$DB$20</definedName>
    <definedName name="A125960072A_Data">Data2!$DB$11:$DB$20</definedName>
    <definedName name="A125960072A_Latest">Data2!$DB$20</definedName>
    <definedName name="A125960073C">Data2!$FV$1:$FV$10,Data2!$FV$11:$FV$20</definedName>
    <definedName name="A125960073C_Data">Data2!$FV$11:$FV$20</definedName>
    <definedName name="A125960073C_Latest">Data2!$FV$20</definedName>
    <definedName name="A125960080A">Data2!$CJ$1:$CJ$10,Data2!$CJ$11:$CJ$20</definedName>
    <definedName name="A125960080A_Data">Data2!$CJ$11:$CJ$20</definedName>
    <definedName name="A125960080A_Latest">Data2!$CJ$20</definedName>
    <definedName name="A125960081C">Data2!$FD$1:$FD$10,Data2!$FD$11:$FD$20</definedName>
    <definedName name="A125960081C_Data">Data2!$FD$11:$FD$20</definedName>
    <definedName name="A125960081C_Latest">Data2!$FD$20</definedName>
    <definedName name="A125960088V">Data2!$CP$1:$CP$10,Data2!$CP$11:$CP$20</definedName>
    <definedName name="A125960088V_Data">Data2!$CP$11:$CP$20</definedName>
    <definedName name="A125960088V_Latest">Data2!$CP$20</definedName>
    <definedName name="A125960089W">Data2!$FJ$1:$FJ$10,Data2!$FJ$11:$FJ$20</definedName>
    <definedName name="A125960089W_Data">Data2!$FJ$11:$FJ$20</definedName>
    <definedName name="A125960089W_Latest">Data2!$FJ$20</definedName>
    <definedName name="A125960096V">Data2!$DN$1:$DN$10,Data2!$DN$11:$DN$20</definedName>
    <definedName name="A125960096V_Data">Data2!$DN$11:$DN$20</definedName>
    <definedName name="A125960096V_Latest">Data2!$DN$20</definedName>
    <definedName name="A125960097W">Data2!$GH$1:$GH$10,Data2!$GH$11:$GH$20</definedName>
    <definedName name="A125960097W_Data">Data2!$GH$11:$GH$20</definedName>
    <definedName name="A125960097W_Latest">Data2!$GH$20</definedName>
    <definedName name="A125960104J">Data2!$BR$1:$BR$10,Data2!$BR$11:$BR$20</definedName>
    <definedName name="A125960104J_Data">Data2!$BR$11:$BR$20</definedName>
    <definedName name="A125960104J_Latest">Data2!$BR$20</definedName>
    <definedName name="A125960105K">Data2!$EL$1:$EL$10,Data2!$EL$11:$EL$20</definedName>
    <definedName name="A125960105K_Data">Data2!$EL$11:$EL$20</definedName>
    <definedName name="A125960105K_Latest">Data2!$EL$20</definedName>
    <definedName name="A125960112J">Data2!$CD$1:$CD$10,Data2!$CD$11:$CD$20</definedName>
    <definedName name="A125960112J_Data">Data2!$CD$11:$CD$20</definedName>
    <definedName name="A125960112J_Latest">Data2!$CD$20</definedName>
    <definedName name="A125960113K">Data2!$EX$1:$EX$10,Data2!$EX$11:$EX$20</definedName>
    <definedName name="A125960113K_Data">Data2!$EX$11:$EX$20</definedName>
    <definedName name="A125960113K_Latest">Data2!$EX$20</definedName>
    <definedName name="A125960120J">Data2!$AT$1:$AT$10,Data2!$AT$11:$AT$20</definedName>
    <definedName name="A125960120J_Data">Data2!$AT$11:$AT$20</definedName>
    <definedName name="A125960120J_Latest">Data2!$AT$20</definedName>
    <definedName name="A125960121K">#REF!,#REF!</definedName>
    <definedName name="A125960128A">Data2!$AZ$1:$AZ$10,Data2!$AZ$11:$AZ$20</definedName>
    <definedName name="A125960128A_Data">Data2!$AZ$11:$AZ$20</definedName>
    <definedName name="A125960128A_Latest">Data2!$AZ$20</definedName>
    <definedName name="A125960129C">Data2!$DT$1:$DT$10,Data2!$DT$11:$DT$20</definedName>
    <definedName name="A125960129C_Data">Data2!$DT$11:$DT$20</definedName>
    <definedName name="A125960129C_Latest">Data2!$DT$20</definedName>
    <definedName name="A125960136A">Data2!$BI$1:$BI$10,Data2!$BI$11:$BI$20</definedName>
    <definedName name="A125960136A_Data">Data2!$BI$11:$BI$20</definedName>
    <definedName name="A125960136A_Latest">Data2!$BI$20</definedName>
    <definedName name="A125960137C">Data2!$EC$1:$EC$10,Data2!$EC$11:$EC$20</definedName>
    <definedName name="A125960137C_Data">Data2!$EC$11:$EC$20</definedName>
    <definedName name="A125960137C_Latest">Data2!$EC$20</definedName>
    <definedName name="A125960144A">Data2!$BL$1:$BL$10,Data2!$BL$11:$BL$20</definedName>
    <definedName name="A125960144A_Data">Data2!$BL$11:$BL$20</definedName>
    <definedName name="A125960144A_Latest">Data2!$BL$20</definedName>
    <definedName name="A125960145C">Data2!$EF$1:$EF$10,Data2!$EF$11:$EF$20</definedName>
    <definedName name="A125960145C_Data">Data2!$EF$11:$EF$20</definedName>
    <definedName name="A125960145C_Latest">Data2!$EF$20</definedName>
    <definedName name="A125960152A">Data2!$CM$1:$CM$10,Data2!$CM$11:$CM$20</definedName>
    <definedName name="A125960152A_Data">Data2!$CM$11:$CM$20</definedName>
    <definedName name="A125960152A_Latest">Data2!$CM$20</definedName>
    <definedName name="A125960153C">Data2!$FG$1:$FG$10,Data2!$FG$11:$FG$20</definedName>
    <definedName name="A125960153C_Data">Data2!$FG$11:$FG$20</definedName>
    <definedName name="A125960153C_Latest">Data2!$FG$20</definedName>
    <definedName name="A125960160A">Data2!$CS$1:$CS$10,Data2!$CS$11:$CS$20</definedName>
    <definedName name="A125960160A_Data">Data2!$CS$11:$CS$20</definedName>
    <definedName name="A125960160A_Latest">Data2!$CS$20</definedName>
    <definedName name="A125960161C">Data2!$FM$1:$FM$10,Data2!$FM$11:$FM$20</definedName>
    <definedName name="A125960161C_Data">Data2!$FM$11:$FM$20</definedName>
    <definedName name="A125960161C_Latest">Data2!$FM$20</definedName>
    <definedName name="A125960168V">Data2!$CV$1:$CV$10,Data2!$CV$11:$CV$20</definedName>
    <definedName name="A125960168V_Data">Data2!$CV$11:$CV$20</definedName>
    <definedName name="A125960168V_Latest">Data2!$CV$20</definedName>
    <definedName name="A125960169W">Data2!$FP$1:$FP$10,Data2!$FP$11:$FP$20</definedName>
    <definedName name="A125960169W_Data">Data2!$FP$11:$FP$20</definedName>
    <definedName name="A125960169W_Latest">Data2!$FP$20</definedName>
    <definedName name="A125960176V">Data2!$BO$1:$BO$10,Data2!$BO$11:$BO$20</definedName>
    <definedName name="A125960176V_Data">Data2!$BO$11:$BO$20</definedName>
    <definedName name="A125960176V_Latest">Data2!$BO$20</definedName>
    <definedName name="A125960177W">Data2!$EI$1:$EI$10,Data2!$EI$11:$EI$20</definedName>
    <definedName name="A125960177W_Data">Data2!$EI$11:$EI$20</definedName>
    <definedName name="A125960177W_Latest">Data2!$EI$20</definedName>
    <definedName name="A125960184V">Data2!$BX$1:$BX$10,Data2!$BX$11:$BX$20</definedName>
    <definedName name="A125960184V_Data">Data2!$BX$11:$BX$20</definedName>
    <definedName name="A125960184V_Latest">Data2!$BX$20</definedName>
    <definedName name="A125960185W">Data2!$ER$1:$ER$10,Data2!$ER$11:$ER$20</definedName>
    <definedName name="A125960185W_Data">Data2!$ER$11:$ER$20</definedName>
    <definedName name="A125960185W_Latest">Data2!$ER$20</definedName>
    <definedName name="A125960192V">Data2!$AW$1:$AW$10,Data2!$AW$11:$AW$20</definedName>
    <definedName name="A125960192V_Data">Data2!$AW$11:$AW$20</definedName>
    <definedName name="A125960192V_Latest">Data2!$AW$20</definedName>
    <definedName name="A125960193W">Data2!$DQ$1:$DQ$10,Data2!$DQ$11:$DQ$20</definedName>
    <definedName name="A125960193W_Data">Data2!$DQ$11:$DQ$20</definedName>
    <definedName name="A125960193W_Latest">Data2!$DQ$20</definedName>
    <definedName name="A125960200J">Data2!$BC$1:$BC$10,Data2!$BC$11:$BC$20</definedName>
    <definedName name="A125960200J_Data">Data2!$BC$11:$BC$20</definedName>
    <definedName name="A125960200J_Latest">Data2!$BC$20</definedName>
    <definedName name="A125960201K">Data2!$DW$1:$DW$10,Data2!$DW$11:$DW$20</definedName>
    <definedName name="A125960201K_Data">Data2!$DW$11:$DW$20</definedName>
    <definedName name="A125960201K_Latest">Data2!$DW$20</definedName>
    <definedName name="A125960208A">Data2!$BF$1:$BF$10,Data2!$BF$11:$BF$20</definedName>
    <definedName name="A125960208A_Data">Data2!$BF$11:$BF$20</definedName>
    <definedName name="A125960208A_Latest">Data2!$BF$20</definedName>
    <definedName name="A125960209C">Data2!$DZ$1:$DZ$10,Data2!$DZ$11:$DZ$20</definedName>
    <definedName name="A125960209C_Data">Data2!$DZ$11:$DZ$20</definedName>
    <definedName name="A125960209C_Latest">Data2!$DZ$20</definedName>
    <definedName name="A125960216A">Data2!$BU$1:$BU$10,Data2!$BU$11:$BU$20</definedName>
    <definedName name="A125960216A_Data">Data2!$BU$11:$BU$20</definedName>
    <definedName name="A125960216A_Latest">Data2!$BU$20</definedName>
    <definedName name="A125960217C">Data2!$EO$1:$EO$10,Data2!$EO$11:$EO$20</definedName>
    <definedName name="A125960217C_Data">Data2!$EO$11:$EO$20</definedName>
    <definedName name="A125960217C_Latest">Data2!$EO$20</definedName>
    <definedName name="A125960224A">Data2!$DE$1:$DE$10,Data2!$DE$11:$DE$20</definedName>
    <definedName name="A125960224A_Data">Data2!$DE$11:$DE$20</definedName>
    <definedName name="A125960224A_Latest">Data2!$DE$20</definedName>
    <definedName name="A125960225C">Data2!$FY$1:$FY$10,Data2!$FY$11:$FY$20</definedName>
    <definedName name="A125960225C_Data">Data2!$FY$11:$FY$20</definedName>
    <definedName name="A125960225C_Latest">Data2!$FY$20</definedName>
    <definedName name="A125960232A">Data2!$DH$1:$DH$10,Data2!$DH$11:$DH$20</definedName>
    <definedName name="A125960232A_Data">Data2!$DH$11:$DH$20</definedName>
    <definedName name="A125960232A_Latest">Data2!$DH$20</definedName>
    <definedName name="A125960233C">Data2!$GB$1:$GB$10,Data2!$GB$11:$GB$20</definedName>
    <definedName name="A125960233C_Data">Data2!$GB$11:$GB$20</definedName>
    <definedName name="A125960233C_Latest">Data2!$GB$20</definedName>
    <definedName name="A125960240A">Data2!$CA$1:$CA$10,Data2!$CA$11:$CA$20</definedName>
    <definedName name="A125960240A_Data">Data2!$CA$11:$CA$20</definedName>
    <definedName name="A125960240A_Latest">Data2!$CA$20</definedName>
    <definedName name="A125960241C">Data2!$EU$1:$EU$10,Data2!$EU$11:$EU$20</definedName>
    <definedName name="A125960241C_Data">Data2!$EU$11:$EU$20</definedName>
    <definedName name="A125960241C_Latest">Data2!$EU$20</definedName>
    <definedName name="A125960248V">Data2!$CY$1:$CY$10,Data2!$CY$11:$CY$20</definedName>
    <definedName name="A125960248V_Data">Data2!$CY$11:$CY$20</definedName>
    <definedName name="A125960248V_Latest">Data2!$CY$20</definedName>
    <definedName name="A125960249W">Data2!$FS$1:$FS$10,Data2!$FS$11:$FS$20</definedName>
    <definedName name="A125960249W_Data">Data2!$FS$11:$FS$20</definedName>
    <definedName name="A125960249W_Latest">Data2!$FS$20</definedName>
    <definedName name="A125961856T">Data4!$BD$1:$BD$10,Data4!$BD$11:$BD$20</definedName>
    <definedName name="A125961856T_Data">Data4!$BD$11:$BD$20</definedName>
    <definedName name="A125961856T_Latest">Data4!$BD$20</definedName>
    <definedName name="A125961857V">Data4!$DX$1:$DX$10,Data4!$DX$11:$DX$20</definedName>
    <definedName name="A125961857V_Data">Data4!$DX$11:$DX$20</definedName>
    <definedName name="A125961857V_Latest">Data4!$DX$20</definedName>
    <definedName name="A125961864T">Data4!$Z$1:$Z$10,Data4!$Z$11:$Z$20</definedName>
    <definedName name="A125961864T_Data">Data4!$Z$11:$Z$20</definedName>
    <definedName name="A125961864T_Latest">Data4!$Z$20</definedName>
    <definedName name="A125961865V">Data4!$CT$1:$CT$10,Data4!$CT$11:$CT$20</definedName>
    <definedName name="A125961865V_Data">Data4!$CT$11:$CT$20</definedName>
    <definedName name="A125961865V_Latest">Data4!$CT$20</definedName>
    <definedName name="A125961872T">Data4!$AU$1:$AU$10,Data4!$AU$11:$AU$20</definedName>
    <definedName name="A125961872T_Data">Data4!$AU$11:$AU$20</definedName>
    <definedName name="A125961872T_Latest">Data4!$AU$20</definedName>
    <definedName name="A125961873V">Data4!$DO$1:$DO$10,Data4!$DO$11:$DO$20</definedName>
    <definedName name="A125961873V_Data">Data4!$DO$11:$DO$20</definedName>
    <definedName name="A125961873V_Latest">Data4!$DO$20</definedName>
    <definedName name="A125961880T">Data4!$AC$1:$AC$10,Data4!$AC$11:$AC$20</definedName>
    <definedName name="A125961880T_Data">Data4!$AC$11:$AC$20</definedName>
    <definedName name="A125961880T_Latest">Data4!$AC$20</definedName>
    <definedName name="A125961881V">Data4!$CW$1:$CW$10,Data4!$CW$11:$CW$20</definedName>
    <definedName name="A125961881V_Data">Data4!$CW$11:$CW$20</definedName>
    <definedName name="A125961881V_Latest">Data4!$CW$20</definedName>
    <definedName name="A125961888K">Data4!$AI$1:$AI$10,Data4!$AI$11:$AI$20</definedName>
    <definedName name="A125961888K_Data">Data4!$AI$11:$AI$20</definedName>
    <definedName name="A125961888K_Latest">Data4!$AI$20</definedName>
    <definedName name="A125961889L">Data4!$DC$1:$DC$10,Data4!$DC$11:$DC$20</definedName>
    <definedName name="A125961889L_Data">Data4!$DC$11:$DC$20</definedName>
    <definedName name="A125961889L_Latest">Data4!$DC$20</definedName>
    <definedName name="A125961896K">Data4!$BG$1:$BG$10,Data4!$BG$11:$BG$20</definedName>
    <definedName name="A125961896K_Data">Data4!$BG$11:$BG$20</definedName>
    <definedName name="A125961896K_Latest">Data4!$BG$20</definedName>
    <definedName name="A125961897L">Data4!$EA$1:$EA$10,Data4!$EA$11:$EA$20</definedName>
    <definedName name="A125961897L_Data">Data4!$EA$11:$EA$20</definedName>
    <definedName name="A125961897L_Latest">Data4!$EA$20</definedName>
    <definedName name="A125961904X">Data4!$K$1:$K$10,Data4!$K$11:$K$20</definedName>
    <definedName name="A125961904X_Data">Data4!$K$11:$K$20</definedName>
    <definedName name="A125961904X_Latest">Data4!$K$20</definedName>
    <definedName name="A125961905A">Data4!$CE$1:$CE$10,Data4!$CE$11:$CE$20</definedName>
    <definedName name="A125961905A_Data">Data4!$CE$11:$CE$20</definedName>
    <definedName name="A125961905A_Latest">Data4!$CE$20</definedName>
    <definedName name="A125961912X">Data4!$W$1:$W$10,Data4!$W$11:$W$20</definedName>
    <definedName name="A125961912X_Data">Data4!$W$11:$W$20</definedName>
    <definedName name="A125961912X_Latest">Data4!$W$20</definedName>
    <definedName name="A125961913A">Data4!$CQ$1:$CQ$10,Data4!$CQ$11:$CQ$20</definedName>
    <definedName name="A125961913A_Data">Data4!$CQ$11:$CQ$20</definedName>
    <definedName name="A125961913A_Latest">Data4!$CQ$20</definedName>
    <definedName name="A125961920X">Data3!$IC$1:$IC$10,Data3!$IC$11:$IC$20</definedName>
    <definedName name="A125961920X_Data">Data3!$IC$11:$IC$20</definedName>
    <definedName name="A125961920X_Latest">Data3!$IC$20</definedName>
    <definedName name="A125961921A">#REF!,#REF!</definedName>
    <definedName name="A125961928T">Data3!$II$1:$II$10,Data3!$II$11:$II$20</definedName>
    <definedName name="A125961928T_Data">Data3!$II$11:$II$20</definedName>
    <definedName name="A125961928T_Latest">Data3!$II$20</definedName>
    <definedName name="A125961929V">Data4!$BM$1:$BM$10,Data4!$BM$11:$BM$20</definedName>
    <definedName name="A125961929V_Data">Data4!$BM$11:$BM$20</definedName>
    <definedName name="A125961929V_Latest">Data4!$BM$20</definedName>
    <definedName name="A125961936T">Data4!$B$1:$B$10,Data4!$B$11:$B$20</definedName>
    <definedName name="A125961936T_Data">Data4!$B$11:$B$20</definedName>
    <definedName name="A125961936T_Latest">Data4!$B$20</definedName>
    <definedName name="A125961937V">Data4!$BV$1:$BV$10,Data4!$BV$11:$BV$20</definedName>
    <definedName name="A125961937V_Data">Data4!$BV$11:$BV$20</definedName>
    <definedName name="A125961937V_Latest">Data4!$BV$20</definedName>
    <definedName name="A125961944T">Data4!$E$1:$E$10,Data4!$E$11:$E$20</definedName>
    <definedName name="A125961944T_Data">Data4!$E$11:$E$20</definedName>
    <definedName name="A125961944T_Latest">Data4!$E$20</definedName>
    <definedName name="A125961945V">Data4!$BY$1:$BY$10,Data4!$BY$11:$BY$20</definedName>
    <definedName name="A125961945V_Data">Data4!$BY$11:$BY$20</definedName>
    <definedName name="A125961945V_Latest">Data4!$BY$20</definedName>
    <definedName name="A125961952T">Data4!$AF$1:$AF$10,Data4!$AF$11:$AF$20</definedName>
    <definedName name="A125961952T_Data">Data4!$AF$11:$AF$20</definedName>
    <definedName name="A125961952T_Latest">Data4!$AF$20</definedName>
    <definedName name="A125961953V">Data4!$CZ$1:$CZ$10,Data4!$CZ$11:$CZ$20</definedName>
    <definedName name="A125961953V_Data">Data4!$CZ$11:$CZ$20</definedName>
    <definedName name="A125961953V_Latest">Data4!$CZ$20</definedName>
    <definedName name="A125961960T">Data4!$AL$1:$AL$10,Data4!$AL$11:$AL$20</definedName>
    <definedName name="A125961960T_Data">Data4!$AL$11:$AL$20</definedName>
    <definedName name="A125961960T_Latest">Data4!$AL$20</definedName>
    <definedName name="A125961961V">Data4!$DF$1:$DF$10,Data4!$DF$11:$DF$20</definedName>
    <definedName name="A125961961V_Data">Data4!$DF$11:$DF$20</definedName>
    <definedName name="A125961961V_Latest">Data4!$DF$20</definedName>
    <definedName name="A125961968K">Data4!$AO$1:$AO$10,Data4!$AO$11:$AO$20</definedName>
    <definedName name="A125961968K_Data">Data4!$AO$11:$AO$20</definedName>
    <definedName name="A125961968K_Latest">Data4!$AO$20</definedName>
    <definedName name="A125961969L">Data4!$DI$1:$DI$10,Data4!$DI$11:$DI$20</definedName>
    <definedName name="A125961969L_Data">Data4!$DI$11:$DI$20</definedName>
    <definedName name="A125961969L_Latest">Data4!$DI$20</definedName>
    <definedName name="A125961976K">Data4!$H$1:$H$10,Data4!$H$11:$H$20</definedName>
    <definedName name="A125961976K_Data">Data4!$H$11:$H$20</definedName>
    <definedName name="A125961976K_Latest">Data4!$H$20</definedName>
    <definedName name="A125961977L">Data4!$CB$1:$CB$10,Data4!$CB$11:$CB$20</definedName>
    <definedName name="A125961977L_Data">Data4!$CB$11:$CB$20</definedName>
    <definedName name="A125961977L_Latest">Data4!$CB$20</definedName>
    <definedName name="A125961984K">Data4!$Q$1:$Q$10,Data4!$Q$11:$Q$20</definedName>
    <definedName name="A125961984K_Data">Data4!$Q$11:$Q$20</definedName>
    <definedName name="A125961984K_Latest">Data4!$Q$20</definedName>
    <definedName name="A125961985L">Data4!$CK$1:$CK$10,Data4!$CK$11:$CK$20</definedName>
    <definedName name="A125961985L_Data">Data4!$CK$11:$CK$20</definedName>
    <definedName name="A125961985L_Latest">Data4!$CK$20</definedName>
    <definedName name="A125961992K">Data3!$IF$1:$IF$10,Data3!$IF$11:$IF$20</definedName>
    <definedName name="A125961992K_Data">Data3!$IF$11:$IF$20</definedName>
    <definedName name="A125961992K_Latest">Data3!$IF$20</definedName>
    <definedName name="A125961993L">Data4!$BJ$1:$BJ$10,Data4!$BJ$11:$BJ$20</definedName>
    <definedName name="A125961993L_Data">Data4!$BJ$11:$BJ$20</definedName>
    <definedName name="A125961993L_Latest">Data4!$BJ$20</definedName>
    <definedName name="A125962000A">Data3!$IL$1:$IL$10,Data3!$IL$11:$IL$20</definedName>
    <definedName name="A125962000A_Data">Data3!$IL$11:$IL$20</definedName>
    <definedName name="A125962000A_Latest">Data3!$IL$20</definedName>
    <definedName name="A125962001C">Data4!$BP$1:$BP$10,Data4!$BP$11:$BP$20</definedName>
    <definedName name="A125962001C_Data">Data4!$BP$11:$BP$20</definedName>
    <definedName name="A125962001C_Latest">Data4!$BP$20</definedName>
    <definedName name="A125962008V">Data3!$IO$1:$IO$10,Data3!$IO$11:$IO$20</definedName>
    <definedName name="A125962008V_Data">Data3!$IO$11:$IO$20</definedName>
    <definedName name="A125962008V_Latest">Data3!$IO$20</definedName>
    <definedName name="A125962009W">Data4!$BS$1:$BS$10,Data4!$BS$11:$BS$20</definedName>
    <definedName name="A125962009W_Data">Data4!$BS$11:$BS$20</definedName>
    <definedName name="A125962009W_Latest">Data4!$BS$20</definedName>
    <definedName name="A125962016V">Data4!$N$1:$N$10,Data4!$N$11:$N$20</definedName>
    <definedName name="A125962016V_Data">Data4!$N$11:$N$20</definedName>
    <definedName name="A125962016V_Latest">Data4!$N$20</definedName>
    <definedName name="A125962017W">Data4!$CH$1:$CH$10,Data4!$CH$11:$CH$20</definedName>
    <definedName name="A125962017W_Data">Data4!$CH$11:$CH$20</definedName>
    <definedName name="A125962017W_Latest">Data4!$CH$20</definedName>
    <definedName name="A125962024V">Data4!$AX$1:$AX$10,Data4!$AX$11:$AX$20</definedName>
    <definedName name="A125962024V_Data">Data4!$AX$11:$AX$20</definedName>
    <definedName name="A125962024V_Latest">Data4!$AX$20</definedName>
    <definedName name="A125962025W">Data4!$DR$1:$DR$10,Data4!$DR$11:$DR$20</definedName>
    <definedName name="A125962025W_Data">Data4!$DR$11:$DR$20</definedName>
    <definedName name="A125962025W_Latest">Data4!$DR$20</definedName>
    <definedName name="A125962032V">Data4!$BA$1:$BA$10,Data4!$BA$11:$BA$20</definedName>
    <definedName name="A125962032V_Data">Data4!$BA$11:$BA$20</definedName>
    <definedName name="A125962032V_Latest">Data4!$BA$20</definedName>
    <definedName name="A125962033W">Data4!$DU$1:$DU$10,Data4!$DU$11:$DU$20</definedName>
    <definedName name="A125962033W_Data">Data4!$DU$11:$DU$20</definedName>
    <definedName name="A125962033W_Latest">Data4!$DU$20</definedName>
    <definedName name="A125962040V">Data4!$T$1:$T$10,Data4!$T$11:$T$20</definedName>
    <definedName name="A125962040V_Data">Data4!$T$11:$T$20</definedName>
    <definedName name="A125962040V_Latest">Data4!$T$20</definedName>
    <definedName name="A125962041W">Data4!$CN$1:$CN$10,Data4!$CN$11:$CN$20</definedName>
    <definedName name="A125962041W_Data">Data4!$CN$11:$CN$20</definedName>
    <definedName name="A125962041W_Latest">Data4!$CN$20</definedName>
    <definedName name="A125962048L">Data4!$AR$1:$AR$10,Data4!$AR$11:$AR$20</definedName>
    <definedName name="A125962048L_Data">Data4!$AR$11:$AR$20</definedName>
    <definedName name="A125962048L_Latest">Data4!$AR$20</definedName>
    <definedName name="A125962049R">Data4!$DL$1:$DL$10,Data4!$DL$11:$DL$20</definedName>
    <definedName name="A125962049R_Data">Data4!$DL$11:$DL$20</definedName>
    <definedName name="A125962049R_Latest">Data4!$DL$20</definedName>
    <definedName name="A125963656K">Data1!$HJ$1:$HJ$10,Data1!$HJ$11:$HJ$20</definedName>
    <definedName name="A125963656K_Data">Data1!$HJ$11:$HJ$20</definedName>
    <definedName name="A125963656K_Latest">Data1!$HJ$20</definedName>
    <definedName name="A125963657L">Data2!$AN$1:$AN$10,Data2!$AN$11:$AN$20</definedName>
    <definedName name="A125963657L_Data">Data2!$AN$11:$AN$20</definedName>
    <definedName name="A125963657L_Latest">Data2!$AN$20</definedName>
    <definedName name="A125963664K">Data1!$GF$1:$GF$10,Data1!$GF$11:$GF$20</definedName>
    <definedName name="A125963664K_Data">Data1!$GF$11:$GF$20</definedName>
    <definedName name="A125963664K_Latest">Data1!$GF$20</definedName>
    <definedName name="A125963665L">Data2!$J$1:$J$10,Data2!$J$11:$J$20</definedName>
    <definedName name="A125963665L_Data">Data2!$J$11:$J$20</definedName>
    <definedName name="A125963665L_Latest">Data2!$J$20</definedName>
    <definedName name="A125963672K">Data1!$HA$1:$HA$10,Data1!$HA$11:$HA$20</definedName>
    <definedName name="A125963672K_Data">Data1!$HA$11:$HA$20</definedName>
    <definedName name="A125963672K_Latest">Data1!$HA$20</definedName>
    <definedName name="A125963673L">Data2!$AE$1:$AE$10,Data2!$AE$11:$AE$20</definedName>
    <definedName name="A125963673L_Data">Data2!$AE$11:$AE$20</definedName>
    <definedName name="A125963673L_Latest">Data2!$AE$20</definedName>
    <definedName name="A125963680K">Data1!$GI$1:$GI$10,Data1!$GI$11:$GI$20</definedName>
    <definedName name="A125963680K_Data">Data1!$GI$11:$GI$20</definedName>
    <definedName name="A125963680K_Latest">Data1!$GI$20</definedName>
    <definedName name="A125963681L">Data2!$M$1:$M$10,Data2!$M$11:$M$20</definedName>
    <definedName name="A125963681L_Data">Data2!$M$11:$M$20</definedName>
    <definedName name="A125963681L_Latest">Data2!$M$20</definedName>
    <definedName name="A125963688C">Data1!$GO$1:$GO$10,Data1!$GO$11:$GO$20</definedName>
    <definedName name="A125963688C_Data">Data1!$GO$11:$GO$20</definedName>
    <definedName name="A125963688C_Latest">Data1!$GO$20</definedName>
    <definedName name="A125963689F">Data2!$S$1:$S$10,Data2!$S$11:$S$20</definedName>
    <definedName name="A125963689F_Data">Data2!$S$11:$S$20</definedName>
    <definedName name="A125963689F_Latest">Data2!$S$20</definedName>
    <definedName name="A125963696C">Data1!$HM$1:$HM$10,Data1!$HM$11:$HM$20</definedName>
    <definedName name="A125963696C_Data">Data1!$HM$11:$HM$20</definedName>
    <definedName name="A125963696C_Latest">Data1!$HM$20</definedName>
    <definedName name="A125963697F">Data2!$AQ$1:$AQ$10,Data2!$AQ$11:$AQ$20</definedName>
    <definedName name="A125963697F_Data">Data2!$AQ$11:$AQ$20</definedName>
    <definedName name="A125963697F_Latest">Data2!$AQ$20</definedName>
    <definedName name="A125963704T">Data1!$FQ$1:$FQ$10,Data1!$FQ$11:$FQ$20</definedName>
    <definedName name="A125963704T_Data">Data1!$FQ$11:$FQ$20</definedName>
    <definedName name="A125963704T_Latest">Data1!$FQ$20</definedName>
    <definedName name="A125963705V">Data1!$IK$1:$IK$10,Data1!$IK$11:$IK$20</definedName>
    <definedName name="A125963705V_Data">Data1!$IK$11:$IK$20</definedName>
    <definedName name="A125963705V_Latest">Data1!$IK$20</definedName>
    <definedName name="A125963712T">Data1!$GC$1:$GC$10,Data1!$GC$11:$GC$20</definedName>
    <definedName name="A125963712T_Data">Data1!$GC$11:$GC$20</definedName>
    <definedName name="A125963712T_Latest">Data1!$GC$20</definedName>
    <definedName name="A125963713V">Data2!$G$1:$G$10,Data2!$G$11:$G$20</definedName>
    <definedName name="A125963713V_Data">Data2!$G$11:$G$20</definedName>
    <definedName name="A125963713V_Latest">Data2!$G$20</definedName>
    <definedName name="A125963720T">Data1!$ES$1:$ES$10,Data1!$ES$11:$ES$20</definedName>
    <definedName name="A125963720T_Data">Data1!$ES$11:$ES$20</definedName>
    <definedName name="A125963720T_Latest">Data1!$ES$20</definedName>
    <definedName name="A125963721V">#REF!,#REF!</definedName>
    <definedName name="A125963728K">Data1!$EY$1:$EY$10,Data1!$EY$11:$EY$20</definedName>
    <definedName name="A125963728K_Data">Data1!$EY$11:$EY$20</definedName>
    <definedName name="A125963728K_Latest">Data1!$EY$20</definedName>
    <definedName name="A125963729L">Data1!$HS$1:$HS$10,Data1!$HS$11:$HS$20</definedName>
    <definedName name="A125963729L_Data">Data1!$HS$11:$HS$20</definedName>
    <definedName name="A125963729L_Latest">Data1!$HS$20</definedName>
    <definedName name="A125963736K">Data1!$FH$1:$FH$10,Data1!$FH$11:$FH$20</definedName>
    <definedName name="A125963736K_Data">Data1!$FH$11:$FH$20</definedName>
    <definedName name="A125963736K_Latest">Data1!$FH$20</definedName>
    <definedName name="A125963737L">Data1!$IB$1:$IB$10,Data1!$IB$11:$IB$20</definedName>
    <definedName name="A125963737L_Data">Data1!$IB$11:$IB$20</definedName>
    <definedName name="A125963737L_Latest">Data1!$IB$20</definedName>
    <definedName name="A125963744K">Data1!$FK$1:$FK$10,Data1!$FK$11:$FK$20</definedName>
    <definedName name="A125963744K_Data">Data1!$FK$11:$FK$20</definedName>
    <definedName name="A125963744K_Latest">Data1!$FK$20</definedName>
    <definedName name="A125963745L">Data1!$IE$1:$IE$10,Data1!$IE$11:$IE$20</definedName>
    <definedName name="A125963745L_Data">Data1!$IE$11:$IE$20</definedName>
    <definedName name="A125963745L_Latest">Data1!$IE$20</definedName>
    <definedName name="A125963752K">Data1!$GL$1:$GL$10,Data1!$GL$11:$GL$20</definedName>
    <definedName name="A125963752K_Data">Data1!$GL$11:$GL$20</definedName>
    <definedName name="A125963752K_Latest">Data1!$GL$20</definedName>
    <definedName name="A125963753L">Data2!$P$1:$P$10,Data2!$P$11:$P$20</definedName>
    <definedName name="A125963753L_Data">Data2!$P$11:$P$20</definedName>
    <definedName name="A125963753L_Latest">Data2!$P$20</definedName>
    <definedName name="A125963760K">Data1!$GR$1:$GR$10,Data1!$GR$11:$GR$20</definedName>
    <definedName name="A125963760K_Data">Data1!$GR$11:$GR$20</definedName>
    <definedName name="A125963760K_Latest">Data1!$GR$20</definedName>
    <definedName name="A125963761L">Data2!$V$1:$V$10,Data2!$V$11:$V$20</definedName>
    <definedName name="A125963761L_Data">Data2!$V$11:$V$20</definedName>
    <definedName name="A125963761L_Latest">Data2!$V$20</definedName>
    <definedName name="A125963768C">Data1!$GU$1:$GU$10,Data1!$GU$11:$GU$20</definedName>
    <definedName name="A125963768C_Data">Data1!$GU$11:$GU$20</definedName>
    <definedName name="A125963768C_Latest">Data1!$GU$20</definedName>
    <definedName name="A125963769F">Data2!$Y$1:$Y$10,Data2!$Y$11:$Y$20</definedName>
    <definedName name="A125963769F_Data">Data2!$Y$11:$Y$20</definedName>
    <definedName name="A125963769F_Latest">Data2!$Y$20</definedName>
    <definedName name="A125963776C">Data1!$FN$1:$FN$10,Data1!$FN$11:$FN$20</definedName>
    <definedName name="A125963776C_Data">Data1!$FN$11:$FN$20</definedName>
    <definedName name="A125963776C_Latest">Data1!$FN$20</definedName>
    <definedName name="A125963777F">Data1!$IH$1:$IH$10,Data1!$IH$11:$IH$20</definedName>
    <definedName name="A125963777F_Data">Data1!$IH$11:$IH$20</definedName>
    <definedName name="A125963777F_Latest">Data1!$IH$20</definedName>
    <definedName name="A125963784C">Data1!$FW$1:$FW$10,Data1!$FW$11:$FW$20</definedName>
    <definedName name="A125963784C_Data">Data1!$FW$11:$FW$20</definedName>
    <definedName name="A125963784C_Latest">Data1!$FW$20</definedName>
    <definedName name="A125963785F">Data1!$IQ$1:$IQ$10,Data1!$IQ$11:$IQ$20</definedName>
    <definedName name="A125963785F_Data">Data1!$IQ$11:$IQ$20</definedName>
    <definedName name="A125963785F_Latest">Data1!$IQ$20</definedName>
    <definedName name="A125963792C">Data1!$EV$1:$EV$10,Data1!$EV$11:$EV$20</definedName>
    <definedName name="A125963792C_Data">Data1!$EV$11:$EV$20</definedName>
    <definedName name="A125963792C_Latest">Data1!$EV$20</definedName>
    <definedName name="A125963793F">Data1!$HP$1:$HP$10,Data1!$HP$11:$HP$20</definedName>
    <definedName name="A125963793F_Data">Data1!$HP$11:$HP$20</definedName>
    <definedName name="A125963793F_Latest">Data1!$HP$20</definedName>
    <definedName name="A125963800T">Data1!$FB$1:$FB$10,Data1!$FB$11:$FB$20</definedName>
    <definedName name="A125963800T_Data">Data1!$FB$11:$FB$20</definedName>
    <definedName name="A125963800T_Latest">Data1!$FB$20</definedName>
    <definedName name="A125963801V">Data1!$HV$1:$HV$10,Data1!$HV$11:$HV$20</definedName>
    <definedName name="A125963801V_Data">Data1!$HV$11:$HV$20</definedName>
    <definedName name="A125963801V_Latest">Data1!$HV$20</definedName>
    <definedName name="A125963808K">Data1!$FE$1:$FE$10,Data1!$FE$11:$FE$20</definedName>
    <definedName name="A125963808K_Data">Data1!$FE$11:$FE$20</definedName>
    <definedName name="A125963808K_Latest">Data1!$FE$20</definedName>
    <definedName name="A125963809L">Data1!$HY$1:$HY$10,Data1!$HY$11:$HY$20</definedName>
    <definedName name="A125963809L_Data">Data1!$HY$11:$HY$20</definedName>
    <definedName name="A125963809L_Latest">Data1!$HY$20</definedName>
    <definedName name="A125963816K">Data1!$FT$1:$FT$10,Data1!$FT$11:$FT$20</definedName>
    <definedName name="A125963816K_Data">Data1!$FT$11:$FT$20</definedName>
    <definedName name="A125963816K_Latest">Data1!$FT$20</definedName>
    <definedName name="A125963817L">Data1!$IN$1:$IN$10,Data1!$IN$11:$IN$20</definedName>
    <definedName name="A125963817L_Data">Data1!$IN$11:$IN$20</definedName>
    <definedName name="A125963817L_Latest">Data1!$IN$20</definedName>
    <definedName name="A125963824K">Data1!$HD$1:$HD$10,Data1!$HD$11:$HD$20</definedName>
    <definedName name="A125963824K_Data">Data1!$HD$11:$HD$20</definedName>
    <definedName name="A125963824K_Latest">Data1!$HD$20</definedName>
    <definedName name="A125963825L">Data2!$AH$1:$AH$10,Data2!$AH$11:$AH$20</definedName>
    <definedName name="A125963825L_Data">Data2!$AH$11:$AH$20</definedName>
    <definedName name="A125963825L_Latest">Data2!$AH$20</definedName>
    <definedName name="A125963832K">Data1!$HG$1:$HG$10,Data1!$HG$11:$HG$20</definedName>
    <definedName name="A125963832K_Data">Data1!$HG$11:$HG$20</definedName>
    <definedName name="A125963832K_Latest">Data1!$HG$20</definedName>
    <definedName name="A125963833L">Data2!$AK$1:$AK$10,Data2!$AK$11:$AK$20</definedName>
    <definedName name="A125963833L_Data">Data2!$AK$11:$AK$20</definedName>
    <definedName name="A125963833L_Latest">Data2!$AK$20</definedName>
    <definedName name="A125963840K">Data1!$FZ$1:$FZ$10,Data1!$FZ$11:$FZ$20</definedName>
    <definedName name="A125963840K_Data">Data1!$FZ$11:$FZ$20</definedName>
    <definedName name="A125963840K_Latest">Data1!$FZ$20</definedName>
    <definedName name="A125963841L">Data2!$D$1:$D$10,Data2!$D$11:$D$20</definedName>
    <definedName name="A125963841L_Data">Data2!$D$11:$D$20</definedName>
    <definedName name="A125963841L_Latest">Data2!$D$20</definedName>
    <definedName name="A125963848C">Data1!$GX$1:$GX$10,Data1!$GX$11:$GX$20</definedName>
    <definedName name="A125963848C_Data">Data1!$GX$11:$GX$20</definedName>
    <definedName name="A125963848C_Latest">Data1!$GX$20</definedName>
    <definedName name="A125963849F">Data2!$AB$1:$AB$10,Data2!$AB$11:$AB$20</definedName>
    <definedName name="A125963849F_Data">Data2!$AB$11:$AB$20</definedName>
    <definedName name="A125963849F_Latest">Data2!$AB$20</definedName>
    <definedName name="A125965456C">Data3!$L$1:$L$10,Data3!$L$11:$L$20</definedName>
    <definedName name="A125965456C_Data">Data3!$L$11:$L$20</definedName>
    <definedName name="A125965456C_Latest">Data3!$L$20</definedName>
    <definedName name="A125965457F">Data3!$CF$1:$CF$10,Data3!$CF$11:$CF$20</definedName>
    <definedName name="A125965457F_Data">Data3!$CF$11:$CF$20</definedName>
    <definedName name="A125965457F_Latest">Data3!$CF$20</definedName>
    <definedName name="A125965464C">Data2!$HX$1:$HX$10,Data2!$HX$11:$HX$20</definedName>
    <definedName name="A125965464C_Data">Data2!$HX$11:$HX$20</definedName>
    <definedName name="A125965464C_Latest">Data2!$HX$20</definedName>
    <definedName name="A125965465F">Data3!$BB$1:$BB$10,Data3!$BB$11:$BB$20</definedName>
    <definedName name="A125965465F_Data">Data3!$BB$11:$BB$20</definedName>
    <definedName name="A125965465F_Latest">Data3!$BB$20</definedName>
    <definedName name="A125965472C">Data3!$C$1:$C$10,Data3!$C$11:$C$20</definedName>
    <definedName name="A125965472C_Data">Data3!$C$11:$C$20</definedName>
    <definedName name="A125965472C_Latest">Data3!$C$20</definedName>
    <definedName name="A125965473F">Data3!$BW$1:$BW$10,Data3!$BW$11:$BW$20</definedName>
    <definedName name="A125965473F_Data">Data3!$BW$11:$BW$20</definedName>
    <definedName name="A125965473F_Latest">Data3!$BW$20</definedName>
    <definedName name="A125965480C">Data2!$IA$1:$IA$10,Data2!$IA$11:$IA$20</definedName>
    <definedName name="A125965480C_Data">Data2!$IA$11:$IA$20</definedName>
    <definedName name="A125965480C_Latest">Data2!$IA$20</definedName>
    <definedName name="A125965481F">Data3!$BE$1:$BE$10,Data3!$BE$11:$BE$20</definedName>
    <definedName name="A125965481F_Data">Data3!$BE$11:$BE$20</definedName>
    <definedName name="A125965481F_Latest">Data3!$BE$20</definedName>
    <definedName name="A125965488W">Data2!$IG$1:$IG$10,Data2!$IG$11:$IG$20</definedName>
    <definedName name="A125965488W_Data">Data2!$IG$11:$IG$20</definedName>
    <definedName name="A125965488W_Latest">Data2!$IG$20</definedName>
    <definedName name="A125965489X">Data3!$BK$1:$BK$10,Data3!$BK$11:$BK$20</definedName>
    <definedName name="A125965489X_Data">Data3!$BK$11:$BK$20</definedName>
    <definedName name="A125965489X_Latest">Data3!$BK$20</definedName>
    <definedName name="A125965496W">Data3!$O$1:$O$10,Data3!$O$11:$O$20</definedName>
    <definedName name="A125965496W_Data">Data3!$O$11:$O$20</definedName>
    <definedName name="A125965496W_Latest">Data3!$O$20</definedName>
    <definedName name="A125965497X">Data3!$CI$1:$CI$10,Data3!$CI$11:$CI$20</definedName>
    <definedName name="A125965497X_Data">Data3!$CI$11:$CI$20</definedName>
    <definedName name="A125965497X_Latest">Data3!$CI$20</definedName>
    <definedName name="A125965504K">Data2!$HI$1:$HI$10,Data2!$HI$11:$HI$20</definedName>
    <definedName name="A125965504K_Data">Data2!$HI$11:$HI$20</definedName>
    <definedName name="A125965504K_Latest">Data2!$HI$20</definedName>
    <definedName name="A125965505L">Data3!$AM$1:$AM$10,Data3!$AM$11:$AM$20</definedName>
    <definedName name="A125965505L_Data">Data3!$AM$11:$AM$20</definedName>
    <definedName name="A125965505L_Latest">Data3!$AM$20</definedName>
    <definedName name="A125965512K">Data2!$HU$1:$HU$10,Data2!$HU$11:$HU$20</definedName>
    <definedName name="A125965512K_Data">Data2!$HU$11:$HU$20</definedName>
    <definedName name="A125965512K_Latest">Data2!$HU$20</definedName>
    <definedName name="A125965513L">Data3!$AY$1:$AY$10,Data3!$AY$11:$AY$20</definedName>
    <definedName name="A125965513L_Data">Data3!$AY$11:$AY$20</definedName>
    <definedName name="A125965513L_Latest">Data3!$AY$20</definedName>
    <definedName name="A125965520K">Data2!$GK$1:$GK$10,Data2!$GK$11:$GK$20</definedName>
    <definedName name="A125965520K_Data">Data2!$GK$11:$GK$20</definedName>
    <definedName name="A125965520K_Latest">Data2!$GK$20</definedName>
    <definedName name="A125965521L">#REF!,#REF!</definedName>
    <definedName name="A125965528C">Data2!$GQ$1:$GQ$10,Data2!$GQ$11:$GQ$20</definedName>
    <definedName name="A125965528C_Data">Data2!$GQ$11:$GQ$20</definedName>
    <definedName name="A125965528C_Latest">Data2!$GQ$20</definedName>
    <definedName name="A125965529F">Data3!$U$1:$U$10,Data3!$U$11:$U$20</definedName>
    <definedName name="A125965529F_Data">Data3!$U$11:$U$20</definedName>
    <definedName name="A125965529F_Latest">Data3!$U$20</definedName>
    <definedName name="A125965536C">Data2!$GZ$1:$GZ$10,Data2!$GZ$11:$GZ$20</definedName>
    <definedName name="A125965536C_Data">Data2!$GZ$11:$GZ$20</definedName>
    <definedName name="A125965536C_Latest">Data2!$GZ$20</definedName>
    <definedName name="A125965537F">Data3!$AD$1:$AD$10,Data3!$AD$11:$AD$20</definedName>
    <definedName name="A125965537F_Data">Data3!$AD$11:$AD$20</definedName>
    <definedName name="A125965537F_Latest">Data3!$AD$20</definedName>
    <definedName name="A125965544C">Data2!$HC$1:$HC$10,Data2!$HC$11:$HC$20</definedName>
    <definedName name="A125965544C_Data">Data2!$HC$11:$HC$20</definedName>
    <definedName name="A125965544C_Latest">Data2!$HC$20</definedName>
    <definedName name="A125965545F">Data3!$AG$1:$AG$10,Data3!$AG$11:$AG$20</definedName>
    <definedName name="A125965545F_Data">Data3!$AG$11:$AG$20</definedName>
    <definedName name="A125965545F_Latest">Data3!$AG$20</definedName>
    <definedName name="A125965552C">Data2!$ID$1:$ID$10,Data2!$ID$11:$ID$20</definedName>
    <definedName name="A125965552C_Data">Data2!$ID$11:$ID$20</definedName>
    <definedName name="A125965552C_Latest">Data2!$ID$20</definedName>
    <definedName name="A125965553F">Data3!$BH$1:$BH$10,Data3!$BH$11:$BH$20</definedName>
    <definedName name="A125965553F_Data">Data3!$BH$11:$BH$20</definedName>
    <definedName name="A125965553F_Latest">Data3!$BH$20</definedName>
    <definedName name="A125965560C">Data2!$IJ$1:$IJ$10,Data2!$IJ$11:$IJ$20</definedName>
    <definedName name="A125965560C_Data">Data2!$IJ$11:$IJ$20</definedName>
    <definedName name="A125965560C_Latest">Data2!$IJ$20</definedName>
    <definedName name="A125965561F">Data3!$BN$1:$BN$10,Data3!$BN$11:$BN$20</definedName>
    <definedName name="A125965561F_Data">Data3!$BN$11:$BN$20</definedName>
    <definedName name="A125965561F_Latest">Data3!$BN$20</definedName>
    <definedName name="A125965568W">Data2!$IM$1:$IM$10,Data2!$IM$11:$IM$20</definedName>
    <definedName name="A125965568W_Data">Data2!$IM$11:$IM$20</definedName>
    <definedName name="A125965568W_Latest">Data2!$IM$20</definedName>
    <definedName name="A125965569X">Data3!$BQ$1:$BQ$10,Data3!$BQ$11:$BQ$20</definedName>
    <definedName name="A125965569X_Data">Data3!$BQ$11:$BQ$20</definedName>
    <definedName name="A125965569X_Latest">Data3!$BQ$20</definedName>
    <definedName name="A125965576W">Data2!$HF$1:$HF$10,Data2!$HF$11:$HF$20</definedName>
    <definedName name="A125965576W_Data">Data2!$HF$11:$HF$20</definedName>
    <definedName name="A125965576W_Latest">Data2!$HF$20</definedName>
    <definedName name="A125965577X">Data3!$AJ$1:$AJ$10,Data3!$AJ$11:$AJ$20</definedName>
    <definedName name="A125965577X_Data">Data3!$AJ$11:$AJ$20</definedName>
    <definedName name="A125965577X_Latest">Data3!$AJ$20</definedName>
    <definedName name="A125965584W">Data2!$HO$1:$HO$10,Data2!$HO$11:$HO$20</definedName>
    <definedName name="A125965584W_Data">Data2!$HO$11:$HO$20</definedName>
    <definedName name="A125965584W_Latest">Data2!$HO$20</definedName>
    <definedName name="A125965585X">Data3!$AS$1:$AS$10,Data3!$AS$11:$AS$20</definedName>
    <definedName name="A125965585X_Data">Data3!$AS$11:$AS$20</definedName>
    <definedName name="A125965585X_Latest">Data3!$AS$20</definedName>
    <definedName name="A125965592W">Data2!$GN$1:$GN$10,Data2!$GN$11:$GN$20</definedName>
    <definedName name="A125965592W_Data">Data2!$GN$11:$GN$20</definedName>
    <definedName name="A125965592W_Latest">Data2!$GN$20</definedName>
    <definedName name="A125965593X">Data3!$R$1:$R$10,Data3!$R$11:$R$20</definedName>
    <definedName name="A125965593X_Data">Data3!$R$11:$R$20</definedName>
    <definedName name="A125965593X_Latest">Data3!$R$20</definedName>
    <definedName name="A125965600K">Data2!$GT$1:$GT$10,Data2!$GT$11:$GT$20</definedName>
    <definedName name="A125965600K_Data">Data2!$GT$11:$GT$20</definedName>
    <definedName name="A125965600K_Latest">Data2!$GT$20</definedName>
    <definedName name="A125965601L">Data3!$X$1:$X$10,Data3!$X$11:$X$20</definedName>
    <definedName name="A125965601L_Data">Data3!$X$11:$X$20</definedName>
    <definedName name="A125965601L_Latest">Data3!$X$20</definedName>
    <definedName name="A125965608C">Data2!$GW$1:$GW$10,Data2!$GW$11:$GW$20</definedName>
    <definedName name="A125965608C_Data">Data2!$GW$11:$GW$20</definedName>
    <definedName name="A125965608C_Latest">Data2!$GW$20</definedName>
    <definedName name="A125965609F">Data3!$AA$1:$AA$10,Data3!$AA$11:$AA$20</definedName>
    <definedName name="A125965609F_Data">Data3!$AA$11:$AA$20</definedName>
    <definedName name="A125965609F_Latest">Data3!$AA$20</definedName>
    <definedName name="A125965616C">Data2!$HL$1:$HL$10,Data2!$HL$11:$HL$20</definedName>
    <definedName name="A125965616C_Data">Data2!$HL$11:$HL$20</definedName>
    <definedName name="A125965616C_Latest">Data2!$HL$20</definedName>
    <definedName name="A125965617F">Data3!$AP$1:$AP$10,Data3!$AP$11:$AP$20</definedName>
    <definedName name="A125965617F_Data">Data3!$AP$11:$AP$20</definedName>
    <definedName name="A125965617F_Latest">Data3!$AP$20</definedName>
    <definedName name="A125965624C">Data3!$F$1:$F$10,Data3!$F$11:$F$20</definedName>
    <definedName name="A125965624C_Data">Data3!$F$11:$F$20</definedName>
    <definedName name="A125965624C_Latest">Data3!$F$20</definedName>
    <definedName name="A125965625F">Data3!$BZ$1:$BZ$10,Data3!$BZ$11:$BZ$20</definedName>
    <definedName name="A125965625F_Data">Data3!$BZ$11:$BZ$20</definedName>
    <definedName name="A125965625F_Latest">Data3!$BZ$20</definedName>
    <definedName name="A125965632C">Data3!$I$1:$I$10,Data3!$I$11:$I$20</definedName>
    <definedName name="A125965632C_Data">Data3!$I$11:$I$20</definedName>
    <definedName name="A125965632C_Latest">Data3!$I$20</definedName>
    <definedName name="A125965633F">Data3!$CC$1:$CC$10,Data3!$CC$11:$CC$20</definedName>
    <definedName name="A125965633F_Data">Data3!$CC$11:$CC$20</definedName>
    <definedName name="A125965633F_Latest">Data3!$CC$20</definedName>
    <definedName name="A125965640C">Data2!$HR$1:$HR$10,Data2!$HR$11:$HR$20</definedName>
    <definedName name="A125965640C_Data">Data2!$HR$11:$HR$20</definedName>
    <definedName name="A125965640C_Latest">Data2!$HR$20</definedName>
    <definedName name="A125965641F">Data3!$AV$1:$AV$10,Data3!$AV$11:$AV$20</definedName>
    <definedName name="A125965641F_Data">Data3!$AV$11:$AV$20</definedName>
    <definedName name="A125965641F_Latest">Data3!$AV$20</definedName>
    <definedName name="A125965648W">Data2!$IP$1:$IP$10,Data2!$IP$11:$IP$20</definedName>
    <definedName name="A125965648W_Data">Data2!$IP$11:$IP$20</definedName>
    <definedName name="A125965648W_Latest">Data2!$IP$20</definedName>
    <definedName name="A125965649X">Data3!$BT$1:$BT$10,Data3!$BT$11:$BT$20</definedName>
    <definedName name="A125965649X_Data">Data3!$BT$11:$BT$20</definedName>
    <definedName name="A125965649X_Latest">Data3!$BT$20</definedName>
    <definedName name="A125967256W">Data3!$FC$1:$FC$10,Data3!$FC$11:$FC$20</definedName>
    <definedName name="A125967256W_Data">Data3!$FC$11:$FC$20</definedName>
    <definedName name="A125967256W_Latest">Data3!$FC$20</definedName>
    <definedName name="A125967257X">Data3!$HW$1:$HW$10,Data3!$HW$11:$HW$20</definedName>
    <definedName name="A125967257X_Data">Data3!$HW$11:$HW$20</definedName>
    <definedName name="A125967257X_Latest">Data3!$HW$20</definedName>
    <definedName name="A125967264W">Data3!$DY$1:$DY$10,Data3!$DY$11:$DY$20</definedName>
    <definedName name="A125967264W_Data">Data3!$DY$11:$DY$20</definedName>
    <definedName name="A125967264W_Latest">Data3!$DY$20</definedName>
    <definedName name="A125967265X">Data3!$GS$1:$GS$10,Data3!$GS$11:$GS$20</definedName>
    <definedName name="A125967265X_Data">Data3!$GS$11:$GS$20</definedName>
    <definedName name="A125967265X_Latest">Data3!$GS$20</definedName>
    <definedName name="A125967272W">Data3!$ET$1:$ET$10,Data3!$ET$11:$ET$20</definedName>
    <definedName name="A125967272W_Data">Data3!$ET$11:$ET$20</definedName>
    <definedName name="A125967272W_Latest">Data3!$ET$20</definedName>
    <definedName name="A125967273X">Data3!$HN$1:$HN$10,Data3!$HN$11:$HN$20</definedName>
    <definedName name="A125967273X_Data">Data3!$HN$11:$HN$20</definedName>
    <definedName name="A125967273X_Latest">Data3!$HN$20</definedName>
    <definedName name="A125967280W">Data3!$EB$1:$EB$10,Data3!$EB$11:$EB$20</definedName>
    <definedName name="A125967280W_Data">Data3!$EB$11:$EB$20</definedName>
    <definedName name="A125967280W_Latest">Data3!$EB$20</definedName>
    <definedName name="A125967281X">Data3!$GV$1:$GV$10,Data3!$GV$11:$GV$20</definedName>
    <definedName name="A125967281X_Data">Data3!$GV$11:$GV$20</definedName>
    <definedName name="A125967281X_Latest">Data3!$GV$20</definedName>
    <definedName name="A125967288R">Data3!$EH$1:$EH$10,Data3!$EH$11:$EH$20</definedName>
    <definedName name="A125967288R_Data">Data3!$EH$11:$EH$20</definedName>
    <definedName name="A125967288R_Latest">Data3!$EH$20</definedName>
    <definedName name="A125967289T">Data3!$HB$1:$HB$10,Data3!$HB$11:$HB$20</definedName>
    <definedName name="A125967289T_Data">Data3!$HB$11:$HB$20</definedName>
    <definedName name="A125967289T_Latest">Data3!$HB$20</definedName>
    <definedName name="A125967296R">Data3!$FF$1:$FF$10,Data3!$FF$11:$FF$20</definedName>
    <definedName name="A125967296R_Data">Data3!$FF$11:$FF$20</definedName>
    <definedName name="A125967296R_Latest">Data3!$FF$20</definedName>
    <definedName name="A125967297T">Data3!$HZ$1:$HZ$10,Data3!$HZ$11:$HZ$20</definedName>
    <definedName name="A125967297T_Data">Data3!$HZ$11:$HZ$20</definedName>
    <definedName name="A125967297T_Latest">Data3!$HZ$20</definedName>
    <definedName name="A125967304C">Data3!$DJ$1:$DJ$10,Data3!$DJ$11:$DJ$20</definedName>
    <definedName name="A125967304C_Data">Data3!$DJ$11:$DJ$20</definedName>
    <definedName name="A125967304C_Latest">Data3!$DJ$20</definedName>
    <definedName name="A125967305F">Data3!$GD$1:$GD$10,Data3!$GD$11:$GD$20</definedName>
    <definedName name="A125967305F_Data">Data3!$GD$11:$GD$20</definedName>
    <definedName name="A125967305F_Latest">Data3!$GD$20</definedName>
    <definedName name="A125967312C">Data3!$DV$1:$DV$10,Data3!$DV$11:$DV$20</definedName>
    <definedName name="A125967312C_Data">Data3!$DV$11:$DV$20</definedName>
    <definedName name="A125967312C_Latest">Data3!$DV$20</definedName>
    <definedName name="A125967313F">Data3!$GP$1:$GP$10,Data3!$GP$11:$GP$20</definedName>
    <definedName name="A125967313F_Data">Data3!$GP$11:$GP$20</definedName>
    <definedName name="A125967313F_Latest">Data3!$GP$20</definedName>
    <definedName name="A125967320C">Data3!$CL$1:$CL$10,Data3!$CL$11:$CL$20</definedName>
    <definedName name="A125967320C_Data">Data3!$CL$11:$CL$20</definedName>
    <definedName name="A125967320C_Latest">Data3!$CL$20</definedName>
    <definedName name="A125967321F">#REF!,#REF!</definedName>
    <definedName name="A125967328W">Data3!$CR$1:$CR$10,Data3!$CR$11:$CR$20</definedName>
    <definedName name="A125967328W_Data">Data3!$CR$11:$CR$20</definedName>
    <definedName name="A125967328W_Latest">Data3!$CR$20</definedName>
    <definedName name="A125967329X">Data3!$FL$1:$FL$10,Data3!$FL$11:$FL$20</definedName>
    <definedName name="A125967329X_Data">Data3!$FL$11:$FL$20</definedName>
    <definedName name="A125967329X_Latest">Data3!$FL$20</definedName>
    <definedName name="A125967336W">Data3!$DA$1:$DA$10,Data3!$DA$11:$DA$20</definedName>
    <definedName name="A125967336W_Data">Data3!$DA$11:$DA$20</definedName>
    <definedName name="A125967336W_Latest">Data3!$DA$20</definedName>
    <definedName name="A125967337X">Data3!$FU$1:$FU$10,Data3!$FU$11:$FU$20</definedName>
    <definedName name="A125967337X_Data">Data3!$FU$11:$FU$20</definedName>
    <definedName name="A125967337X_Latest">Data3!$FU$20</definedName>
    <definedName name="A125967344W">Data3!$DD$1:$DD$10,Data3!$DD$11:$DD$20</definedName>
    <definedName name="A125967344W_Data">Data3!$DD$11:$DD$20</definedName>
    <definedName name="A125967344W_Latest">Data3!$DD$20</definedName>
    <definedName name="A125967345X">Data3!$FX$1:$FX$10,Data3!$FX$11:$FX$20</definedName>
    <definedName name="A125967345X_Data">Data3!$FX$11:$FX$20</definedName>
    <definedName name="A125967345X_Latest">Data3!$FX$20</definedName>
    <definedName name="A125967352W">Data3!$EE$1:$EE$10,Data3!$EE$11:$EE$20</definedName>
    <definedName name="A125967352W_Data">Data3!$EE$11:$EE$20</definedName>
    <definedName name="A125967352W_Latest">Data3!$EE$20</definedName>
    <definedName name="A125967353X">Data3!$GY$1:$GY$10,Data3!$GY$11:$GY$20</definedName>
    <definedName name="A125967353X_Data">Data3!$GY$11:$GY$20</definedName>
    <definedName name="A125967353X_Latest">Data3!$GY$20</definedName>
    <definedName name="A125967360W">Data3!$EK$1:$EK$10,Data3!$EK$11:$EK$20</definedName>
    <definedName name="A125967360W_Data">Data3!$EK$11:$EK$20</definedName>
    <definedName name="A125967360W_Latest">Data3!$EK$20</definedName>
    <definedName name="A125967361X">Data3!$HE$1:$HE$10,Data3!$HE$11:$HE$20</definedName>
    <definedName name="A125967361X_Data">Data3!$HE$11:$HE$20</definedName>
    <definedName name="A125967361X_Latest">Data3!$HE$20</definedName>
    <definedName name="A125967368R">Data3!$EN$1:$EN$10,Data3!$EN$11:$EN$20</definedName>
    <definedName name="A125967368R_Data">Data3!$EN$11:$EN$20</definedName>
    <definedName name="A125967368R_Latest">Data3!$EN$20</definedName>
    <definedName name="A125967369T">Data3!$HH$1:$HH$10,Data3!$HH$11:$HH$20</definedName>
    <definedName name="A125967369T_Data">Data3!$HH$11:$HH$20</definedName>
    <definedName name="A125967369T_Latest">Data3!$HH$20</definedName>
    <definedName name="A125967376R">Data3!$DG$1:$DG$10,Data3!$DG$11:$DG$20</definedName>
    <definedName name="A125967376R_Data">Data3!$DG$11:$DG$20</definedName>
    <definedName name="A125967376R_Latest">Data3!$DG$20</definedName>
    <definedName name="A125967377T">Data3!$GA$1:$GA$10,Data3!$GA$11:$GA$20</definedName>
    <definedName name="A125967377T_Data">Data3!$GA$11:$GA$20</definedName>
    <definedName name="A125967377T_Latest">Data3!$GA$20</definedName>
    <definedName name="A125967384R">Data3!$DP$1:$DP$10,Data3!$DP$11:$DP$20</definedName>
    <definedName name="A125967384R_Data">Data3!$DP$11:$DP$20</definedName>
    <definedName name="A125967384R_Latest">Data3!$DP$20</definedName>
    <definedName name="A125967385T">Data3!$GJ$1:$GJ$10,Data3!$GJ$11:$GJ$20</definedName>
    <definedName name="A125967385T_Data">Data3!$GJ$11:$GJ$20</definedName>
    <definedName name="A125967385T_Latest">Data3!$GJ$20</definedName>
    <definedName name="A125967392R">Data3!$CO$1:$CO$10,Data3!$CO$11:$CO$20</definedName>
    <definedName name="A125967392R_Data">Data3!$CO$11:$CO$20</definedName>
    <definedName name="A125967392R_Latest">Data3!$CO$20</definedName>
    <definedName name="A125967393T">Data3!$FI$1:$FI$10,Data3!$FI$11:$FI$20</definedName>
    <definedName name="A125967393T_Data">Data3!$FI$11:$FI$20</definedName>
    <definedName name="A125967393T_Latest">Data3!$FI$20</definedName>
    <definedName name="A125967400C">Data3!$CU$1:$CU$10,Data3!$CU$11:$CU$20</definedName>
    <definedName name="A125967400C_Data">Data3!$CU$11:$CU$20</definedName>
    <definedName name="A125967400C_Latest">Data3!$CU$20</definedName>
    <definedName name="A125967401F">Data3!$FO$1:$FO$10,Data3!$FO$11:$FO$20</definedName>
    <definedName name="A125967401F_Data">Data3!$FO$11:$FO$20</definedName>
    <definedName name="A125967401F_Latest">Data3!$FO$20</definedName>
    <definedName name="A125967408W">Data3!$CX$1:$CX$10,Data3!$CX$11:$CX$20</definedName>
    <definedName name="A125967408W_Data">Data3!$CX$11:$CX$20</definedName>
    <definedName name="A125967408W_Latest">Data3!$CX$20</definedName>
    <definedName name="A125967409X">Data3!$FR$1:$FR$10,Data3!$FR$11:$FR$20</definedName>
    <definedName name="A125967409X_Data">Data3!$FR$11:$FR$20</definedName>
    <definedName name="A125967409X_Latest">Data3!$FR$20</definedName>
    <definedName name="A125967416W">Data3!$DM$1:$DM$10,Data3!$DM$11:$DM$20</definedName>
    <definedName name="A125967416W_Data">Data3!$DM$11:$DM$20</definedName>
    <definedName name="A125967416W_Latest">Data3!$DM$20</definedName>
    <definedName name="A125967417X">Data3!$GG$1:$GG$10,Data3!$GG$11:$GG$20</definedName>
    <definedName name="A125967417X_Data">Data3!$GG$11:$GG$20</definedName>
    <definedName name="A125967417X_Latest">Data3!$GG$20</definedName>
    <definedName name="A125967424W">Data3!$EW$1:$EW$10,Data3!$EW$11:$EW$20</definedName>
    <definedName name="A125967424W_Data">Data3!$EW$11:$EW$20</definedName>
    <definedName name="A125967424W_Latest">Data3!$EW$20</definedName>
    <definedName name="A125967425X">Data3!$HQ$1:$HQ$10,Data3!$HQ$11:$HQ$20</definedName>
    <definedName name="A125967425X_Data">Data3!$HQ$11:$HQ$20</definedName>
    <definedName name="A125967425X_Latest">Data3!$HQ$20</definedName>
    <definedName name="A125967432W">Data3!$EZ$1:$EZ$10,Data3!$EZ$11:$EZ$20</definedName>
    <definedName name="A125967432W_Data">Data3!$EZ$11:$EZ$20</definedName>
    <definedName name="A125967432W_Latest">Data3!$EZ$20</definedName>
    <definedName name="A125967433X">Data3!$HT$1:$HT$10,Data3!$HT$11:$HT$20</definedName>
    <definedName name="A125967433X_Data">Data3!$HT$11:$HT$20</definedName>
    <definedName name="A125967433X_Latest">Data3!$HT$20</definedName>
    <definedName name="A125967440W">Data3!$DS$1:$DS$10,Data3!$DS$11:$DS$20</definedName>
    <definedName name="A125967440W_Data">Data3!$DS$11:$DS$20</definedName>
    <definedName name="A125967440W_Latest">Data3!$DS$20</definedName>
    <definedName name="A125967441X">Data3!$GM$1:$GM$10,Data3!$GM$11:$GM$20</definedName>
    <definedName name="A125967441X_Data">Data3!$GM$11:$GM$20</definedName>
    <definedName name="A125967441X_Latest">Data3!$GM$20</definedName>
    <definedName name="A125967448R">Data3!$EQ$1:$EQ$10,Data3!$EQ$11:$EQ$20</definedName>
    <definedName name="A125967448R_Data">Data3!$EQ$11:$EQ$20</definedName>
    <definedName name="A125967448R_Latest">Data3!$EQ$20</definedName>
    <definedName name="A125967449T">Data3!$HK$1:$HK$10,Data3!$HK$11:$HK$20</definedName>
    <definedName name="A125967449T_Data">Data3!$HK$11:$HK$20</definedName>
    <definedName name="A125967449T_Latest">Data3!$HK$20</definedName>
    <definedName name="A125969056R">Data1!$BU$1:$BU$10,Data1!$BU$11:$BU$20</definedName>
    <definedName name="A125969056R_Data">Data1!$BU$11:$BU$20</definedName>
    <definedName name="A125969056R_Latest">Data1!$BU$20</definedName>
    <definedName name="A125969057T">Data1!$EO$1:$EO$10,Data1!$EO$11:$EO$20</definedName>
    <definedName name="A125969057T_Data">Data1!$EO$11:$EO$20</definedName>
    <definedName name="A125969057T_Latest">Data1!$EO$20</definedName>
    <definedName name="A125969064R">Data1!$AQ$1:$AQ$10,Data1!$AQ$11:$AQ$20</definedName>
    <definedName name="A125969064R_Data">Data1!$AQ$11:$AQ$20</definedName>
    <definedName name="A125969064R_Latest">Data1!$AQ$20</definedName>
    <definedName name="A125969065T">Data1!$DK$1:$DK$10,Data1!$DK$11:$DK$20</definedName>
    <definedName name="A125969065T_Data">Data1!$DK$11:$DK$20</definedName>
    <definedName name="A125969065T_Latest">Data1!$DK$20</definedName>
    <definedName name="A125969072R">Data1!$BL$1:$BL$10,Data1!$BL$11:$BL$20</definedName>
    <definedName name="A125969072R_Data">Data1!$BL$11:$BL$20</definedName>
    <definedName name="A125969072R_Latest">Data1!$BL$20</definedName>
    <definedName name="A125969073T">Data1!$EF$1:$EF$10,Data1!$EF$11:$EF$20</definedName>
    <definedName name="A125969073T_Data">Data1!$EF$11:$EF$20</definedName>
    <definedName name="A125969073T_Latest">Data1!$EF$20</definedName>
    <definedName name="A125969080R">Data1!$AT$1:$AT$10,Data1!$AT$11:$AT$20</definedName>
    <definedName name="A125969080R_Data">Data1!$AT$11:$AT$20</definedName>
    <definedName name="A125969080R_Latest">Data1!$AT$20</definedName>
    <definedName name="A125969081T">Data1!$DN$1:$DN$10,Data1!$DN$11:$DN$20</definedName>
    <definedName name="A125969081T_Data">Data1!$DN$11:$DN$20</definedName>
    <definedName name="A125969081T_Latest">Data1!$DN$20</definedName>
    <definedName name="A125969088J">Data1!$AZ$1:$AZ$10,Data1!$AZ$11:$AZ$20</definedName>
    <definedName name="A125969088J_Data">Data1!$AZ$11:$AZ$20</definedName>
    <definedName name="A125969088J_Latest">Data1!$AZ$20</definedName>
    <definedName name="A125969089K">Data1!$DT$1:$DT$10,Data1!$DT$11:$DT$20</definedName>
    <definedName name="A125969089K_Data">Data1!$DT$11:$DT$20</definedName>
    <definedName name="A125969089K_Latest">Data1!$DT$20</definedName>
    <definedName name="A125969096J">Data1!$BX$1:$BX$10,Data1!$BX$11:$BX$20</definedName>
    <definedName name="A125969096J_Data">Data1!$BX$11:$BX$20</definedName>
    <definedName name="A125969096J_Latest">Data1!$BX$20</definedName>
    <definedName name="A125969097K">Data1!$ER$1:$ER$10,Data1!$ER$11:$ER$20</definedName>
    <definedName name="A125969097K_Data">Data1!$ER$11:$ER$20</definedName>
    <definedName name="A125969097K_Latest">Data1!$ER$20</definedName>
    <definedName name="A125969104W">Data1!$AB$1:$AB$10,Data1!$AB$11:$AB$20</definedName>
    <definedName name="A125969104W_Data">Data1!$AB$11:$AB$20</definedName>
    <definedName name="A125969104W_Latest">Data1!$AB$20</definedName>
    <definedName name="A125969105X">Data1!$CV$1:$CV$10,Data1!$CV$11:$CV$20</definedName>
    <definedName name="A125969105X_Data">Data1!$CV$11:$CV$20</definedName>
    <definedName name="A125969105X_Latest">Data1!$CV$20</definedName>
    <definedName name="A125969112W">Data1!$AN$1:$AN$10,Data1!$AN$11:$AN$20</definedName>
    <definedName name="A125969112W_Data">Data1!$AN$11:$AN$20</definedName>
    <definedName name="A125969112W_Latest">Data1!$AN$20</definedName>
    <definedName name="A125969113X">Data1!$DH$1:$DH$10,Data1!$DH$11:$DH$20</definedName>
    <definedName name="A125969113X_Data">Data1!$DH$11:$DH$20</definedName>
    <definedName name="A125969113X_Latest">Data1!$DH$20</definedName>
    <definedName name="A125969120W">Data1!$D$1:$D$10,Data1!$D$11:$D$20</definedName>
    <definedName name="A125969120W_Data">Data1!$D$11:$D$20</definedName>
    <definedName name="A125969120W_Latest">Data1!$D$20</definedName>
    <definedName name="A125969121X">#REF!,#REF!</definedName>
    <definedName name="A125969128R">Data1!$J$1:$J$10,Data1!$J$11:$J$20</definedName>
    <definedName name="A125969128R_Data">Data1!$J$11:$J$20</definedName>
    <definedName name="A125969128R_Latest">Data1!$J$20</definedName>
    <definedName name="A125969129T">Data1!$CD$1:$CD$10,Data1!$CD$11:$CD$20</definedName>
    <definedName name="A125969129T_Data">Data1!$CD$11:$CD$20</definedName>
    <definedName name="A125969129T_Latest">Data1!$CD$20</definedName>
    <definedName name="A125969136R">Data1!$S$1:$S$10,Data1!$S$11:$S$20</definedName>
    <definedName name="A125969136R_Data">Data1!$S$11:$S$20</definedName>
    <definedName name="A125969136R_Latest">Data1!$S$20</definedName>
    <definedName name="A125969137T">Data1!$CM$1:$CM$10,Data1!$CM$11:$CM$20</definedName>
    <definedName name="A125969137T_Data">Data1!$CM$11:$CM$20</definedName>
    <definedName name="A125969137T_Latest">Data1!$CM$20</definedName>
    <definedName name="A125969144R">Data1!$V$1:$V$10,Data1!$V$11:$V$20</definedName>
    <definedName name="A125969144R_Data">Data1!$V$11:$V$20</definedName>
    <definedName name="A125969144R_Latest">Data1!$V$20</definedName>
    <definedName name="A125969145T">Data1!$CP$1:$CP$10,Data1!$CP$11:$CP$20</definedName>
    <definedName name="A125969145T_Data">Data1!$CP$11:$CP$20</definedName>
    <definedName name="A125969145T_Latest">Data1!$CP$20</definedName>
    <definedName name="A125969152R">Data1!$AW$1:$AW$10,Data1!$AW$11:$AW$20</definedName>
    <definedName name="A125969152R_Data">Data1!$AW$11:$AW$20</definedName>
    <definedName name="A125969152R_Latest">Data1!$AW$20</definedName>
    <definedName name="A125969153T">Data1!$DQ$1:$DQ$10,Data1!$DQ$11:$DQ$20</definedName>
    <definedName name="A125969153T_Data">Data1!$DQ$11:$DQ$20</definedName>
    <definedName name="A125969153T_Latest">Data1!$DQ$20</definedName>
    <definedName name="A125969160R">Data1!$BC$1:$BC$10,Data1!$BC$11:$BC$20</definedName>
    <definedName name="A125969160R_Data">Data1!$BC$11:$BC$20</definedName>
    <definedName name="A125969160R_Latest">Data1!$BC$20</definedName>
    <definedName name="A125969161T">Data1!$DW$1:$DW$10,Data1!$DW$11:$DW$20</definedName>
    <definedName name="A125969161T_Data">Data1!$DW$11:$DW$20</definedName>
    <definedName name="A125969161T_Latest">Data1!$DW$20</definedName>
    <definedName name="A125969168J">Data1!$BF$1:$BF$10,Data1!$BF$11:$BF$20</definedName>
    <definedName name="A125969168J_Data">Data1!$BF$11:$BF$20</definedName>
    <definedName name="A125969168J_Latest">Data1!$BF$20</definedName>
    <definedName name="A125969169K">Data1!$DZ$1:$DZ$10,Data1!$DZ$11:$DZ$20</definedName>
    <definedName name="A125969169K_Data">Data1!$DZ$11:$DZ$20</definedName>
    <definedName name="A125969169K_Latest">Data1!$DZ$20</definedName>
    <definedName name="A125969176J">Data1!$Y$1:$Y$10,Data1!$Y$11:$Y$20</definedName>
    <definedName name="A125969176J_Data">Data1!$Y$11:$Y$20</definedName>
    <definedName name="A125969176J_Latest">Data1!$Y$20</definedName>
    <definedName name="A125969177K">Data1!$CS$1:$CS$10,Data1!$CS$11:$CS$20</definedName>
    <definedName name="A125969177K_Data">Data1!$CS$11:$CS$20</definedName>
    <definedName name="A125969177K_Latest">Data1!$CS$20</definedName>
    <definedName name="A125969184J">Data1!$AH$1:$AH$10,Data1!$AH$11:$AH$20</definedName>
    <definedName name="A125969184J_Data">Data1!$AH$11:$AH$20</definedName>
    <definedName name="A125969184J_Latest">Data1!$AH$20</definedName>
    <definedName name="A125969185K">Data1!$DB$1:$DB$10,Data1!$DB$11:$DB$20</definedName>
    <definedName name="A125969185K_Data">Data1!$DB$11:$DB$20</definedName>
    <definedName name="A125969185K_Latest">Data1!$DB$20</definedName>
    <definedName name="A125969192J">Data1!$G$1:$G$10,Data1!$G$11:$G$20</definedName>
    <definedName name="A125969192J_Data">Data1!$G$11:$G$20</definedName>
    <definedName name="A125969192J_Latest">Data1!$G$20</definedName>
    <definedName name="A125969193K">Data1!$CA$1:$CA$10,Data1!$CA$11:$CA$20</definedName>
    <definedName name="A125969193K_Data">Data1!$CA$11:$CA$20</definedName>
    <definedName name="A125969193K_Latest">Data1!$CA$20</definedName>
    <definedName name="A125969200W">Data1!$M$1:$M$10,Data1!$M$11:$M$20</definedName>
    <definedName name="A125969200W_Data">Data1!$M$11:$M$20</definedName>
    <definedName name="A125969200W_Latest">Data1!$M$20</definedName>
    <definedName name="A125969201X">Data1!$CG$1:$CG$10,Data1!$CG$11:$CG$20</definedName>
    <definedName name="A125969201X_Data">Data1!$CG$11:$CG$20</definedName>
    <definedName name="A125969201X_Latest">Data1!$CG$20</definedName>
    <definedName name="A125969208R">Data1!$P$1:$P$10,Data1!$P$11:$P$20</definedName>
    <definedName name="A125969208R_Data">Data1!$P$11:$P$20</definedName>
    <definedName name="A125969208R_Latest">Data1!$P$20</definedName>
    <definedName name="A125969209T">Data1!$CJ$1:$CJ$10,Data1!$CJ$11:$CJ$20</definedName>
    <definedName name="A125969209T_Data">Data1!$CJ$11:$CJ$20</definedName>
    <definedName name="A125969209T_Latest">Data1!$CJ$20</definedName>
    <definedName name="A125969216R">Data1!$AE$1:$AE$10,Data1!$AE$11:$AE$20</definedName>
    <definedName name="A125969216R_Data">Data1!$AE$11:$AE$20</definedName>
    <definedName name="A125969216R_Latest">Data1!$AE$20</definedName>
    <definedName name="A125969217T">Data1!$CY$1:$CY$10,Data1!$CY$11:$CY$20</definedName>
    <definedName name="A125969217T_Data">Data1!$CY$11:$CY$20</definedName>
    <definedName name="A125969217T_Latest">Data1!$CY$20</definedName>
    <definedName name="A125969224R">Data1!$BO$1:$BO$10,Data1!$BO$11:$BO$20</definedName>
    <definedName name="A125969224R_Data">Data1!$BO$11:$BO$20</definedName>
    <definedName name="A125969224R_Latest">Data1!$BO$20</definedName>
    <definedName name="A125969225T">Data1!$EI$1:$EI$10,Data1!$EI$11:$EI$20</definedName>
    <definedName name="A125969225T_Data">Data1!$EI$11:$EI$20</definedName>
    <definedName name="A125969225T_Latest">Data1!$EI$20</definedName>
    <definedName name="A125969232R">Data1!$BR$1:$BR$10,Data1!$BR$11:$BR$20</definedName>
    <definedName name="A125969232R_Data">Data1!$BR$11:$BR$20</definedName>
    <definedName name="A125969232R_Latest">Data1!$BR$20</definedName>
    <definedName name="A125969233T">Data1!$EL$1:$EL$10,Data1!$EL$11:$EL$20</definedName>
    <definedName name="A125969233T_Data">Data1!$EL$11:$EL$20</definedName>
    <definedName name="A125969233T_Latest">Data1!$EL$20</definedName>
    <definedName name="A125969240R">Data1!$AK$1:$AK$10,Data1!$AK$11:$AK$20</definedName>
    <definedName name="A125969240R_Data">Data1!$AK$11:$AK$20</definedName>
    <definedName name="A125969240R_Latest">Data1!$AK$20</definedName>
    <definedName name="A125969241T">Data1!$DE$1:$DE$10,Data1!$DE$11:$DE$20</definedName>
    <definedName name="A125969241T_Data">Data1!$DE$11:$DE$20</definedName>
    <definedName name="A125969241T_Latest">Data1!$DE$20</definedName>
    <definedName name="A125969248J">Data1!$BI$1:$BI$10,Data1!$BI$11:$BI$20</definedName>
    <definedName name="A125969248J_Data">Data1!$BI$11:$BI$20</definedName>
    <definedName name="A125969248J_Latest">Data1!$BI$20</definedName>
    <definedName name="A125969249K">Data1!$EC$1:$EC$10,Data1!$EC$11:$EC$20</definedName>
    <definedName name="A125969249K_Data">Data1!$EC$11:$EC$20</definedName>
    <definedName name="A125969249K_Latest">Data1!$EC$20</definedName>
    <definedName name="A125969256J">Data8!$HZ$1:$HZ$10,Data8!$HZ$11:$HZ$20</definedName>
    <definedName name="A125969256J_Data">Data8!$HZ$11:$HZ$20</definedName>
    <definedName name="A125969256J_Latest">Data8!$HZ$20</definedName>
    <definedName name="A125969257K">Data9!$BD$1:$BD$10,Data9!$BD$11:$BD$20</definedName>
    <definedName name="A125969257K_Data">Data9!$BD$11:$BD$20</definedName>
    <definedName name="A125969257K_Latest">Data9!$BD$20</definedName>
    <definedName name="A125969264J">Data8!$GV$1:$GV$10,Data8!$GV$11:$GV$20</definedName>
    <definedName name="A125969264J_Data">Data8!$GV$11:$GV$20</definedName>
    <definedName name="A125969264J_Latest">Data8!$GV$20</definedName>
    <definedName name="A125969265K">Data9!$Z$1:$Z$10,Data9!$Z$11:$Z$20</definedName>
    <definedName name="A125969265K_Data">Data9!$Z$11:$Z$20</definedName>
    <definedName name="A125969265K_Latest">Data9!$Z$20</definedName>
    <definedName name="A125969272J">Data8!$HQ$1:$HQ$10,Data8!$HQ$11:$HQ$20</definedName>
    <definedName name="A125969272J_Data">Data8!$HQ$11:$HQ$20</definedName>
    <definedName name="A125969272J_Latest">Data8!$HQ$20</definedName>
    <definedName name="A125969273K">Data9!$AU$1:$AU$10,Data9!$AU$11:$AU$20</definedName>
    <definedName name="A125969273K_Data">Data9!$AU$11:$AU$20</definedName>
    <definedName name="A125969273K_Latest">Data9!$AU$20</definedName>
    <definedName name="A125969280J">Data8!$GY$1:$GY$10,Data8!$GY$11:$GY$20</definedName>
    <definedName name="A125969280J_Data">Data8!$GY$11:$GY$20</definedName>
    <definedName name="A125969280J_Latest">Data8!$GY$20</definedName>
    <definedName name="A125969281K">Data9!$AC$1:$AC$10,Data9!$AC$11:$AC$20</definedName>
    <definedName name="A125969281K_Data">Data9!$AC$11:$AC$20</definedName>
    <definedName name="A125969281K_Latest">Data9!$AC$20</definedName>
    <definedName name="A125969288A">Data8!$HE$1:$HE$10,Data8!$HE$11:$HE$20</definedName>
    <definedName name="A125969288A_Data">Data8!$HE$11:$HE$20</definedName>
    <definedName name="A125969288A_Latest">Data8!$HE$20</definedName>
    <definedName name="A125969289C">Data9!$AI$1:$AI$10,Data9!$AI$11:$AI$20</definedName>
    <definedName name="A125969289C_Data">Data9!$AI$11:$AI$20</definedName>
    <definedName name="A125969289C_Latest">Data9!$AI$20</definedName>
    <definedName name="A125969296A">Data8!$IC$1:$IC$10,Data8!$IC$11:$IC$20</definedName>
    <definedName name="A125969296A_Data">Data8!$IC$11:$IC$20</definedName>
    <definedName name="A125969296A_Latest">Data8!$IC$20</definedName>
    <definedName name="A125969297C">Data9!$BG$1:$BG$10,Data9!$BG$11:$BG$20</definedName>
    <definedName name="A125969297C_Data">Data9!$BG$11:$BG$20</definedName>
    <definedName name="A125969297C_Latest">Data9!$BG$20</definedName>
    <definedName name="A125969304R">Data8!$GG$1:$GG$10,Data8!$GG$11:$GG$20</definedName>
    <definedName name="A125969304R_Data">Data8!$GG$11:$GG$20</definedName>
    <definedName name="A125969304R_Latest">Data8!$GG$20</definedName>
    <definedName name="A125969305T">Data9!$K$1:$K$10,Data9!$K$11:$K$20</definedName>
    <definedName name="A125969305T_Data">Data9!$K$11:$K$20</definedName>
    <definedName name="A125969305T_Latest">Data9!$K$20</definedName>
    <definedName name="A125969312R">Data8!$GS$1:$GS$10,Data8!$GS$11:$GS$20</definedName>
    <definedName name="A125969312R_Data">Data8!$GS$11:$GS$20</definedName>
    <definedName name="A125969312R_Latest">Data8!$GS$20</definedName>
    <definedName name="A125969313T">Data9!$W$1:$W$10,Data9!$W$11:$W$20</definedName>
    <definedName name="A125969313T_Data">Data9!$W$11:$W$20</definedName>
    <definedName name="A125969313T_Latest">Data9!$W$20</definedName>
    <definedName name="A125969320R">Data8!$FI$1:$FI$10,Data8!$FI$11:$FI$20</definedName>
    <definedName name="A125969320R_Data">Data8!$FI$11:$FI$20</definedName>
    <definedName name="A125969320R_Latest">Data8!$FI$20</definedName>
    <definedName name="A125969321T">#REF!,#REF!</definedName>
    <definedName name="A125969328J">Data8!$FO$1:$FO$10,Data8!$FO$11:$FO$20</definedName>
    <definedName name="A125969328J_Data">Data8!$FO$11:$FO$20</definedName>
    <definedName name="A125969328J_Latest">Data8!$FO$20</definedName>
    <definedName name="A125969329K">Data8!$II$1:$II$10,Data8!$II$11:$II$20</definedName>
    <definedName name="A125969329K_Data">Data8!$II$11:$II$20</definedName>
    <definedName name="A125969329K_Latest">Data8!$II$20</definedName>
    <definedName name="A125969336J">Data8!$FX$1:$FX$10,Data8!$FX$11:$FX$20</definedName>
    <definedName name="A125969336J_Data">Data8!$FX$11:$FX$20</definedName>
    <definedName name="A125969336J_Latest">Data8!$FX$20</definedName>
    <definedName name="A125969337K">Data9!$B$1:$B$10,Data9!$B$11:$B$20</definedName>
    <definedName name="A125969337K_Data">Data9!$B$11:$B$20</definedName>
    <definedName name="A125969337K_Latest">Data9!$B$20</definedName>
    <definedName name="A125969344J">Data8!$GA$1:$GA$10,Data8!$GA$11:$GA$20</definedName>
    <definedName name="A125969344J_Data">Data8!$GA$11:$GA$20</definedName>
    <definedName name="A125969344J_Latest">Data8!$GA$20</definedName>
    <definedName name="A125969345K">Data9!$E$1:$E$10,Data9!$E$11:$E$20</definedName>
    <definedName name="A125969345K_Data">Data9!$E$11:$E$20</definedName>
    <definedName name="A125969345K_Latest">Data9!$E$20</definedName>
    <definedName name="A125969352J">Data8!$HB$1:$HB$10,Data8!$HB$11:$HB$20</definedName>
    <definedName name="A125969352J_Data">Data8!$HB$11:$HB$20</definedName>
    <definedName name="A125969352J_Latest">Data8!$HB$20</definedName>
    <definedName name="A125969353K">Data9!$AF$1:$AF$10,Data9!$AF$11:$AF$20</definedName>
    <definedName name="A125969353K_Data">Data9!$AF$11:$AF$20</definedName>
    <definedName name="A125969353K_Latest">Data9!$AF$20</definedName>
    <definedName name="A125969360J">Data8!$HH$1:$HH$10,Data8!$HH$11:$HH$20</definedName>
    <definedName name="A125969360J_Data">Data8!$HH$11:$HH$20</definedName>
    <definedName name="A125969360J_Latest">Data8!$HH$20</definedName>
    <definedName name="A125969361K">Data9!$AL$1:$AL$10,Data9!$AL$11:$AL$20</definedName>
    <definedName name="A125969361K_Data">Data9!$AL$11:$AL$20</definedName>
    <definedName name="A125969361K_Latest">Data9!$AL$20</definedName>
    <definedName name="A125969368A">Data8!$HK$1:$HK$10,Data8!$HK$11:$HK$20</definedName>
    <definedName name="A125969368A_Data">Data8!$HK$11:$HK$20</definedName>
    <definedName name="A125969368A_Latest">Data8!$HK$20</definedName>
    <definedName name="A125969369C">Data9!$AO$1:$AO$10,Data9!$AO$11:$AO$20</definedName>
    <definedName name="A125969369C_Data">Data9!$AO$11:$AO$20</definedName>
    <definedName name="A125969369C_Latest">Data9!$AO$20</definedName>
    <definedName name="A125969376A">Data8!$GD$1:$GD$10,Data8!$GD$11:$GD$20</definedName>
    <definedName name="A125969376A_Data">Data8!$GD$11:$GD$20</definedName>
    <definedName name="A125969376A_Latest">Data8!$GD$20</definedName>
    <definedName name="A125969377C">Data9!$H$1:$H$10,Data9!$H$11:$H$20</definedName>
    <definedName name="A125969377C_Data">Data9!$H$11:$H$20</definedName>
    <definedName name="A125969377C_Latest">Data9!$H$20</definedName>
    <definedName name="A125969384A">Data8!$GM$1:$GM$10,Data8!$GM$11:$GM$20</definedName>
    <definedName name="A125969384A_Data">Data8!$GM$11:$GM$20</definedName>
    <definedName name="A125969384A_Latest">Data8!$GM$20</definedName>
    <definedName name="A125969385C">Data9!$Q$1:$Q$10,Data9!$Q$11:$Q$20</definedName>
    <definedName name="A125969385C_Data">Data9!$Q$11:$Q$20</definedName>
    <definedName name="A125969385C_Latest">Data9!$Q$20</definedName>
    <definedName name="A125969392A">Data8!$FL$1:$FL$10,Data8!$FL$11:$FL$20</definedName>
    <definedName name="A125969392A_Data">Data8!$FL$11:$FL$20</definedName>
    <definedName name="A125969392A_Latest">Data8!$FL$20</definedName>
    <definedName name="A125969393C">Data8!$IF$1:$IF$10,Data8!$IF$11:$IF$20</definedName>
    <definedName name="A125969393C_Data">Data8!$IF$11:$IF$20</definedName>
    <definedName name="A125969393C_Latest">Data8!$IF$20</definedName>
    <definedName name="A125969400R">Data8!$FR$1:$FR$10,Data8!$FR$11:$FR$20</definedName>
    <definedName name="A125969400R_Data">Data8!$FR$11:$FR$20</definedName>
    <definedName name="A125969400R_Latest">Data8!$FR$20</definedName>
    <definedName name="A125969401T">Data8!$IL$1:$IL$10,Data8!$IL$11:$IL$20</definedName>
    <definedName name="A125969401T_Data">Data8!$IL$11:$IL$20</definedName>
    <definedName name="A125969401T_Latest">Data8!$IL$20</definedName>
    <definedName name="A125969408J">Data8!$FU$1:$FU$10,Data8!$FU$11:$FU$20</definedName>
    <definedName name="A125969408J_Data">Data8!$FU$11:$FU$20</definedName>
    <definedName name="A125969408J_Latest">Data8!$FU$20</definedName>
    <definedName name="A125969409K">Data8!$IO$1:$IO$10,Data8!$IO$11:$IO$20</definedName>
    <definedName name="A125969409K_Data">Data8!$IO$11:$IO$20</definedName>
    <definedName name="A125969409K_Latest">Data8!$IO$20</definedName>
    <definedName name="A125969416J">Data8!$GJ$1:$GJ$10,Data8!$GJ$11:$GJ$20</definedName>
    <definedName name="A125969416J_Data">Data8!$GJ$11:$GJ$20</definedName>
    <definedName name="A125969416J_Latest">Data8!$GJ$20</definedName>
    <definedName name="A125969417K">Data9!$N$1:$N$10,Data9!$N$11:$N$20</definedName>
    <definedName name="A125969417K_Data">Data9!$N$11:$N$20</definedName>
    <definedName name="A125969417K_Latest">Data9!$N$20</definedName>
    <definedName name="A125969424J">Data8!$HT$1:$HT$10,Data8!$HT$11:$HT$20</definedName>
    <definedName name="A125969424J_Data">Data8!$HT$11:$HT$20</definedName>
    <definedName name="A125969424J_Latest">Data8!$HT$20</definedName>
    <definedName name="A125969425K">Data9!$AX$1:$AX$10,Data9!$AX$11:$AX$20</definedName>
    <definedName name="A125969425K_Data">Data9!$AX$11:$AX$20</definedName>
    <definedName name="A125969425K_Latest">Data9!$AX$20</definedName>
    <definedName name="A125969432J">Data8!$HW$1:$HW$10,Data8!$HW$11:$HW$20</definedName>
    <definedName name="A125969432J_Data">Data8!$HW$11:$HW$20</definedName>
    <definedName name="A125969432J_Latest">Data8!$HW$20</definedName>
    <definedName name="A125969433K">Data9!$BA$1:$BA$10,Data9!$BA$11:$BA$20</definedName>
    <definedName name="A125969433K_Data">Data9!$BA$11:$BA$20</definedName>
    <definedName name="A125969433K_Latest">Data9!$BA$20</definedName>
    <definedName name="A125969440J">Data8!$GP$1:$GP$10,Data8!$GP$11:$GP$20</definedName>
    <definedName name="A125969440J_Data">Data8!$GP$11:$GP$20</definedName>
    <definedName name="A125969440J_Latest">Data8!$GP$20</definedName>
    <definedName name="A125969441K">Data9!$T$1:$T$10,Data9!$T$11:$T$20</definedName>
    <definedName name="A125969441K_Data">Data9!$T$11:$T$20</definedName>
    <definedName name="A125969441K_Latest">Data9!$T$20</definedName>
    <definedName name="A125969448A">Data8!$HN$1:$HN$10,Data8!$HN$11:$HN$20</definedName>
    <definedName name="A125969448A_Data">Data8!$HN$11:$HN$20</definedName>
    <definedName name="A125969448A_Latest">Data8!$HN$20</definedName>
    <definedName name="A125969449C">Data9!$AR$1:$AR$10,Data9!$AR$11:$AR$20</definedName>
    <definedName name="A125969449C_Data">Data9!$AR$11:$AR$20</definedName>
    <definedName name="A125969449C_Latest">Data9!$AR$20</definedName>
    <definedName name="A125969456A">Data5!$CX$1:$CX$10,Data5!$CX$11:$CX$20</definedName>
    <definedName name="A125969456A_Data">Data5!$CX$11:$CX$20</definedName>
    <definedName name="A125969456A_Latest">Data5!$CX$20</definedName>
    <definedName name="A125969457C">Data5!$FR$1:$FR$10,Data5!$FR$11:$FR$20</definedName>
    <definedName name="A125969457C_Data">Data5!$FR$11:$FR$20</definedName>
    <definedName name="A125969457C_Latest">Data5!$FR$20</definedName>
    <definedName name="A125969464A">Data5!$BT$1:$BT$10,Data5!$BT$11:$BT$20</definedName>
    <definedName name="A125969464A_Data">Data5!$BT$11:$BT$20</definedName>
    <definedName name="A125969464A_Latest">Data5!$BT$20</definedName>
    <definedName name="A125969465C">Data5!$EN$1:$EN$10,Data5!$EN$11:$EN$20</definedName>
    <definedName name="A125969465C_Data">Data5!$EN$11:$EN$20</definedName>
    <definedName name="A125969465C_Latest">Data5!$EN$20</definedName>
    <definedName name="A125969472A">Data5!$CO$1:$CO$10,Data5!$CO$11:$CO$20</definedName>
    <definedName name="A125969472A_Data">Data5!$CO$11:$CO$20</definedName>
    <definedName name="A125969472A_Latest">Data5!$CO$20</definedName>
    <definedName name="A125969473C">Data5!$FI$1:$FI$10,Data5!$FI$11:$FI$20</definedName>
    <definedName name="A125969473C_Data">Data5!$FI$11:$FI$20</definedName>
    <definedName name="A125969473C_Latest">Data5!$FI$20</definedName>
    <definedName name="A125969480A">Data5!$BW$1:$BW$10,Data5!$BW$11:$BW$20</definedName>
    <definedName name="A125969480A_Data">Data5!$BW$11:$BW$20</definedName>
    <definedName name="A125969480A_Latest">Data5!$BW$20</definedName>
    <definedName name="A125969481C">Data5!$EQ$1:$EQ$10,Data5!$EQ$11:$EQ$20</definedName>
    <definedName name="A125969481C_Data">Data5!$EQ$11:$EQ$20</definedName>
    <definedName name="A125969481C_Latest">Data5!$EQ$20</definedName>
    <definedName name="A125969488V">Data5!$CC$1:$CC$10,Data5!$CC$11:$CC$20</definedName>
    <definedName name="A125969488V_Data">Data5!$CC$11:$CC$20</definedName>
    <definedName name="A125969488V_Latest">Data5!$CC$20</definedName>
    <definedName name="A125969489W">Data5!$EW$1:$EW$10,Data5!$EW$11:$EW$20</definedName>
    <definedName name="A125969489W_Data">Data5!$EW$11:$EW$20</definedName>
    <definedName name="A125969489W_Latest">Data5!$EW$20</definedName>
    <definedName name="A125969496V">Data5!$DA$1:$DA$10,Data5!$DA$11:$DA$20</definedName>
    <definedName name="A125969496V_Data">Data5!$DA$11:$DA$20</definedName>
    <definedName name="A125969496V_Latest">Data5!$DA$20</definedName>
    <definedName name="A125969497W">Data5!$FU$1:$FU$10,Data5!$FU$11:$FU$20</definedName>
    <definedName name="A125969497W_Data">Data5!$FU$11:$FU$20</definedName>
    <definedName name="A125969497W_Latest">Data5!$FU$20</definedName>
    <definedName name="A125969504J">Data5!$BE$1:$BE$10,Data5!$BE$11:$BE$20</definedName>
    <definedName name="A125969504J_Data">Data5!$BE$11:$BE$20</definedName>
    <definedName name="A125969504J_Latest">Data5!$BE$20</definedName>
    <definedName name="A125969505K">Data5!$DY$1:$DY$10,Data5!$DY$11:$DY$20</definedName>
    <definedName name="A125969505K_Data">Data5!$DY$11:$DY$20</definedName>
    <definedName name="A125969505K_Latest">Data5!$DY$20</definedName>
    <definedName name="A125969512J">Data5!$BQ$1:$BQ$10,Data5!$BQ$11:$BQ$20</definedName>
    <definedName name="A125969512J_Data">Data5!$BQ$11:$BQ$20</definedName>
    <definedName name="A125969512J_Latest">Data5!$BQ$20</definedName>
    <definedName name="A125969513K">Data5!$EK$1:$EK$10,Data5!$EK$11:$EK$20</definedName>
    <definedName name="A125969513K_Data">Data5!$EK$11:$EK$20</definedName>
    <definedName name="A125969513K_Latest">Data5!$EK$20</definedName>
    <definedName name="A125969520J">Data5!$AG$1:$AG$10,Data5!$AG$11:$AG$20</definedName>
    <definedName name="A125969520J_Data">Data5!$AG$11:$AG$20</definedName>
    <definedName name="A125969520J_Latest">Data5!$AG$20</definedName>
    <definedName name="A125969521K">#REF!,#REF!</definedName>
    <definedName name="A125969528A">Data5!$AM$1:$AM$10,Data5!$AM$11:$AM$20</definedName>
    <definedName name="A125969528A_Data">Data5!$AM$11:$AM$20</definedName>
    <definedName name="A125969528A_Latest">Data5!$AM$20</definedName>
    <definedName name="A125969529C">Data5!$DG$1:$DG$10,Data5!$DG$11:$DG$20</definedName>
    <definedName name="A125969529C_Data">Data5!$DG$11:$DG$20</definedName>
    <definedName name="A125969529C_Latest">Data5!$DG$20</definedName>
    <definedName name="A125969536A">Data5!$AV$1:$AV$10,Data5!$AV$11:$AV$20</definedName>
    <definedName name="A125969536A_Data">Data5!$AV$11:$AV$20</definedName>
    <definedName name="A125969536A_Latest">Data5!$AV$20</definedName>
    <definedName name="A125969537C">Data5!$DP$1:$DP$10,Data5!$DP$11:$DP$20</definedName>
    <definedName name="A125969537C_Data">Data5!$DP$11:$DP$20</definedName>
    <definedName name="A125969537C_Latest">Data5!$DP$20</definedName>
    <definedName name="A125969544A">Data5!$AY$1:$AY$10,Data5!$AY$11:$AY$20</definedName>
    <definedName name="A125969544A_Data">Data5!$AY$11:$AY$20</definedName>
    <definedName name="A125969544A_Latest">Data5!$AY$20</definedName>
    <definedName name="A125969545C">Data5!$DS$1:$DS$10,Data5!$DS$11:$DS$20</definedName>
    <definedName name="A125969545C_Data">Data5!$DS$11:$DS$20</definedName>
    <definedName name="A125969545C_Latest">Data5!$DS$20</definedName>
    <definedName name="A125969552A">Data5!$BZ$1:$BZ$10,Data5!$BZ$11:$BZ$20</definedName>
    <definedName name="A125969552A_Data">Data5!$BZ$11:$BZ$20</definedName>
    <definedName name="A125969552A_Latest">Data5!$BZ$20</definedName>
    <definedName name="A125969553C">Data5!$ET$1:$ET$10,Data5!$ET$11:$ET$20</definedName>
    <definedName name="A125969553C_Data">Data5!$ET$11:$ET$20</definedName>
    <definedName name="A125969553C_Latest">Data5!$ET$20</definedName>
    <definedName name="A125969560A">Data5!$CF$1:$CF$10,Data5!$CF$11:$CF$20</definedName>
    <definedName name="A125969560A_Data">Data5!$CF$11:$CF$20</definedName>
    <definedName name="A125969560A_Latest">Data5!$CF$20</definedName>
    <definedName name="A125969561C">Data5!$EZ$1:$EZ$10,Data5!$EZ$11:$EZ$20</definedName>
    <definedName name="A125969561C_Data">Data5!$EZ$11:$EZ$20</definedName>
    <definedName name="A125969561C_Latest">Data5!$EZ$20</definedName>
    <definedName name="A125969568V">Data5!$CI$1:$CI$10,Data5!$CI$11:$CI$20</definedName>
    <definedName name="A125969568V_Data">Data5!$CI$11:$CI$20</definedName>
    <definedName name="A125969568V_Latest">Data5!$CI$20</definedName>
    <definedName name="A125969569W">Data5!$FC$1:$FC$10,Data5!$FC$11:$FC$20</definedName>
    <definedName name="A125969569W_Data">Data5!$FC$11:$FC$20</definedName>
    <definedName name="A125969569W_Latest">Data5!$FC$20</definedName>
    <definedName name="A125969576V">Data5!$BB$1:$BB$10,Data5!$BB$11:$BB$20</definedName>
    <definedName name="A125969576V_Data">Data5!$BB$11:$BB$20</definedName>
    <definedName name="A125969576V_Latest">Data5!$BB$20</definedName>
    <definedName name="A125969577W">Data5!$DV$1:$DV$10,Data5!$DV$11:$DV$20</definedName>
    <definedName name="A125969577W_Data">Data5!$DV$11:$DV$20</definedName>
    <definedName name="A125969577W_Latest">Data5!$DV$20</definedName>
    <definedName name="A125969584V">Data5!$BK$1:$BK$10,Data5!$BK$11:$BK$20</definedName>
    <definedName name="A125969584V_Data">Data5!$BK$11:$BK$20</definedName>
    <definedName name="A125969584V_Latest">Data5!$BK$20</definedName>
    <definedName name="A125969585W">Data5!$EE$1:$EE$10,Data5!$EE$11:$EE$20</definedName>
    <definedName name="A125969585W_Data">Data5!$EE$11:$EE$20</definedName>
    <definedName name="A125969585W_Latest">Data5!$EE$20</definedName>
    <definedName name="A125969592V">Data5!$AJ$1:$AJ$10,Data5!$AJ$11:$AJ$20</definedName>
    <definedName name="A125969592V_Data">Data5!$AJ$11:$AJ$20</definedName>
    <definedName name="A125969592V_Latest">Data5!$AJ$20</definedName>
    <definedName name="A125969593W">Data5!$DD$1:$DD$10,Data5!$DD$11:$DD$20</definedName>
    <definedName name="A125969593W_Data">Data5!$DD$11:$DD$20</definedName>
    <definedName name="A125969593W_Latest">Data5!$DD$20</definedName>
    <definedName name="A125969600J">Data5!$AP$1:$AP$10,Data5!$AP$11:$AP$20</definedName>
    <definedName name="A125969600J_Data">Data5!$AP$11:$AP$20</definedName>
    <definedName name="A125969600J_Latest">Data5!$AP$20</definedName>
    <definedName name="A125969601K">Data5!$DJ$1:$DJ$10,Data5!$DJ$11:$DJ$20</definedName>
    <definedName name="A125969601K_Data">Data5!$DJ$11:$DJ$20</definedName>
    <definedName name="A125969601K_Latest">Data5!$DJ$20</definedName>
    <definedName name="A125969608A">Data5!$AS$1:$AS$10,Data5!$AS$11:$AS$20</definedName>
    <definedName name="A125969608A_Data">Data5!$AS$11:$AS$20</definedName>
    <definedName name="A125969608A_Latest">Data5!$AS$20</definedName>
    <definedName name="A125969609C">Data5!$DM$1:$DM$10,Data5!$DM$11:$DM$20</definedName>
    <definedName name="A125969609C_Data">Data5!$DM$11:$DM$20</definedName>
    <definedName name="A125969609C_Latest">Data5!$DM$20</definedName>
    <definedName name="A125969616A">Data5!$BH$1:$BH$10,Data5!$BH$11:$BH$20</definedName>
    <definedName name="A125969616A_Data">Data5!$BH$11:$BH$20</definedName>
    <definedName name="A125969616A_Latest">Data5!$BH$20</definedName>
    <definedName name="A125969617C">Data5!$EB$1:$EB$10,Data5!$EB$11:$EB$20</definedName>
    <definedName name="A125969617C_Data">Data5!$EB$11:$EB$20</definedName>
    <definedName name="A125969617C_Latest">Data5!$EB$20</definedName>
    <definedName name="A125969624A">Data5!$CR$1:$CR$10,Data5!$CR$11:$CR$20</definedName>
    <definedName name="A125969624A_Data">Data5!$CR$11:$CR$20</definedName>
    <definedName name="A125969624A_Latest">Data5!$CR$20</definedName>
    <definedName name="A125969625C">Data5!$FL$1:$FL$10,Data5!$FL$11:$FL$20</definedName>
    <definedName name="A125969625C_Data">Data5!$FL$11:$FL$20</definedName>
    <definedName name="A125969625C_Latest">Data5!$FL$20</definedName>
    <definedName name="A125969632A">Data5!$CU$1:$CU$10,Data5!$CU$11:$CU$20</definedName>
    <definedName name="A125969632A_Data">Data5!$CU$11:$CU$20</definedName>
    <definedName name="A125969632A_Latest">Data5!$CU$20</definedName>
    <definedName name="A125969633C">Data5!$FO$1:$FO$10,Data5!$FO$11:$FO$20</definedName>
    <definedName name="A125969633C_Data">Data5!$FO$11:$FO$20</definedName>
    <definedName name="A125969633C_Latest">Data5!$FO$20</definedName>
    <definedName name="A125969640A">Data5!$BN$1:$BN$10,Data5!$BN$11:$BN$20</definedName>
    <definedName name="A125969640A_Data">Data5!$BN$11:$BN$20</definedName>
    <definedName name="A125969640A_Latest">Data5!$BN$20</definedName>
    <definedName name="A125969641C">Data5!$EH$1:$EH$10,Data5!$EH$11:$EH$20</definedName>
    <definedName name="A125969641C_Data">Data5!$EH$11:$EH$20</definedName>
    <definedName name="A125969641C_Latest">Data5!$EH$20</definedName>
    <definedName name="A125969648V">Data5!$CL$1:$CL$10,Data5!$CL$11:$CL$20</definedName>
    <definedName name="A125969648V_Data">Data5!$CL$11:$CL$20</definedName>
    <definedName name="A125969648V_Latest">Data5!$CL$20</definedName>
    <definedName name="A125969649W">Data5!$FF$1:$FF$10,Data5!$FF$11:$FF$20</definedName>
    <definedName name="A125969649W_Data">Data5!$FF$11:$FF$20</definedName>
    <definedName name="A125969649W_Latest">Data5!$FF$20</definedName>
    <definedName name="A125969656V">Data7!$AQ$1:$AQ$10,Data7!$AQ$11:$AQ$20</definedName>
    <definedName name="A125969656V_Data">Data7!$AQ$11:$AQ$20</definedName>
    <definedName name="A125969656V_Latest">Data7!$AQ$20</definedName>
    <definedName name="A125969657W">Data7!$DK$1:$DK$10,Data7!$DK$11:$DK$20</definedName>
    <definedName name="A125969657W_Data">Data7!$DK$11:$DK$20</definedName>
    <definedName name="A125969657W_Latest">Data7!$DK$20</definedName>
    <definedName name="A125969664V">Data7!$M$1:$M$10,Data7!$M$11:$M$20</definedName>
    <definedName name="A125969664V_Data">Data7!$M$11:$M$20</definedName>
    <definedName name="A125969664V_Latest">Data7!$M$20</definedName>
    <definedName name="A125969665W">Data7!$CG$1:$CG$10,Data7!$CG$11:$CG$20</definedName>
    <definedName name="A125969665W_Data">Data7!$CG$11:$CG$20</definedName>
    <definedName name="A125969665W_Latest">Data7!$CG$20</definedName>
    <definedName name="A125969672V">Data7!$AH$1:$AH$10,Data7!$AH$11:$AH$20</definedName>
    <definedName name="A125969672V_Data">Data7!$AH$11:$AH$20</definedName>
    <definedName name="A125969672V_Latest">Data7!$AH$20</definedName>
    <definedName name="A125969673W">Data7!$DB$1:$DB$10,Data7!$DB$11:$DB$20</definedName>
    <definedName name="A125969673W_Data">Data7!$DB$11:$DB$20</definedName>
    <definedName name="A125969673W_Latest">Data7!$DB$20</definedName>
    <definedName name="A125969680V">Data7!$P$1:$P$10,Data7!$P$11:$P$20</definedName>
    <definedName name="A125969680V_Data">Data7!$P$11:$P$20</definedName>
    <definedName name="A125969680V_Latest">Data7!$P$20</definedName>
    <definedName name="A125969681W">Data7!$CJ$1:$CJ$10,Data7!$CJ$11:$CJ$20</definedName>
    <definedName name="A125969681W_Data">Data7!$CJ$11:$CJ$20</definedName>
    <definedName name="A125969681W_Latest">Data7!$CJ$20</definedName>
    <definedName name="A125969688L">Data7!$V$1:$V$10,Data7!$V$11:$V$20</definedName>
    <definedName name="A125969688L_Data">Data7!$V$11:$V$20</definedName>
    <definedName name="A125969688L_Latest">Data7!$V$20</definedName>
    <definedName name="A125969689R">Data7!$CP$1:$CP$10,Data7!$CP$11:$CP$20</definedName>
    <definedName name="A125969689R_Data">Data7!$CP$11:$CP$20</definedName>
    <definedName name="A125969689R_Latest">Data7!$CP$20</definedName>
    <definedName name="A125969696L">Data7!$AT$1:$AT$10,Data7!$AT$11:$AT$20</definedName>
    <definedName name="A125969696L_Data">Data7!$AT$11:$AT$20</definedName>
    <definedName name="A125969696L_Latest">Data7!$AT$20</definedName>
    <definedName name="A125969697R">Data7!$DN$1:$DN$10,Data7!$DN$11:$DN$20</definedName>
    <definedName name="A125969697R_Data">Data7!$DN$11:$DN$20</definedName>
    <definedName name="A125969697R_Latest">Data7!$DN$20</definedName>
    <definedName name="A125969704A">Data6!$IN$1:$IN$10,Data6!$IN$11:$IN$20</definedName>
    <definedName name="A125969704A_Data">Data6!$IN$11:$IN$20</definedName>
    <definedName name="A125969704A_Latest">Data6!$IN$20</definedName>
    <definedName name="A125969705C">Data7!$BR$1:$BR$10,Data7!$BR$11:$BR$20</definedName>
    <definedName name="A125969705C_Data">Data7!$BR$11:$BR$20</definedName>
    <definedName name="A125969705C_Latest">Data7!$BR$20</definedName>
    <definedName name="A125969712A">Data7!$J$1:$J$10,Data7!$J$11:$J$20</definedName>
    <definedName name="A125969712A_Data">Data7!$J$11:$J$20</definedName>
    <definedName name="A125969712A_Latest">Data7!$J$20</definedName>
    <definedName name="A125969713C">Data7!$CD$1:$CD$10,Data7!$CD$11:$CD$20</definedName>
    <definedName name="A125969713C_Data">Data7!$CD$11:$CD$20</definedName>
    <definedName name="A125969713C_Latest">Data7!$CD$20</definedName>
    <definedName name="A125969720A">Data6!$HP$1:$HP$10,Data6!$HP$11:$HP$20</definedName>
    <definedName name="A125969720A_Data">Data6!$HP$11:$HP$20</definedName>
    <definedName name="A125969720A_Latest">Data6!$HP$20</definedName>
    <definedName name="A125969721C">#REF!,#REF!</definedName>
    <definedName name="A125969728V">Data6!$HV$1:$HV$10,Data6!$HV$11:$HV$20</definedName>
    <definedName name="A125969728V_Data">Data6!$HV$11:$HV$20</definedName>
    <definedName name="A125969728V_Latest">Data6!$HV$20</definedName>
    <definedName name="A125969729W">Data7!$AZ$1:$AZ$10,Data7!$AZ$11:$AZ$20</definedName>
    <definedName name="A125969729W_Data">Data7!$AZ$11:$AZ$20</definedName>
    <definedName name="A125969729W_Latest">Data7!$AZ$20</definedName>
    <definedName name="A125969736V">Data6!$IE$1:$IE$10,Data6!$IE$11:$IE$20</definedName>
    <definedName name="A125969736V_Data">Data6!$IE$11:$IE$20</definedName>
    <definedName name="A125969736V_Latest">Data6!$IE$20</definedName>
    <definedName name="A125969737W">Data7!$BI$1:$BI$10,Data7!$BI$11:$BI$20</definedName>
    <definedName name="A125969737W_Data">Data7!$BI$11:$BI$20</definedName>
    <definedName name="A125969737W_Latest">Data7!$BI$20</definedName>
    <definedName name="A125969744V">Data6!$IH$1:$IH$10,Data6!$IH$11:$IH$20</definedName>
    <definedName name="A125969744V_Data">Data6!$IH$11:$IH$20</definedName>
    <definedName name="A125969744V_Latest">Data6!$IH$20</definedName>
    <definedName name="A125969745W">Data7!$BL$1:$BL$10,Data7!$BL$11:$BL$20</definedName>
    <definedName name="A125969745W_Data">Data7!$BL$11:$BL$20</definedName>
    <definedName name="A125969745W_Latest">Data7!$BL$20</definedName>
    <definedName name="A125969752V">Data7!$S$1:$S$10,Data7!$S$11:$S$20</definedName>
    <definedName name="A125969752V_Data">Data7!$S$11:$S$20</definedName>
    <definedName name="A125969752V_Latest">Data7!$S$20</definedName>
    <definedName name="A125969753W">Data7!$CM$1:$CM$10,Data7!$CM$11:$CM$20</definedName>
    <definedName name="A125969753W_Data">Data7!$CM$11:$CM$20</definedName>
    <definedName name="A125969753W_Latest">Data7!$CM$20</definedName>
    <definedName name="A125969760V">Data7!$Y$1:$Y$10,Data7!$Y$11:$Y$20</definedName>
    <definedName name="A125969760V_Data">Data7!$Y$11:$Y$20</definedName>
    <definedName name="A125969760V_Latest">Data7!$Y$20</definedName>
    <definedName name="A125969761W">Data7!$CS$1:$CS$10,Data7!$CS$11:$CS$20</definedName>
    <definedName name="A125969761W_Data">Data7!$CS$11:$CS$20</definedName>
    <definedName name="A125969761W_Latest">Data7!$CS$20</definedName>
    <definedName name="A125969768L">Data7!$AB$1:$AB$10,Data7!$AB$11:$AB$20</definedName>
    <definedName name="A125969768L_Data">Data7!$AB$11:$AB$20</definedName>
    <definedName name="A125969768L_Latest">Data7!$AB$20</definedName>
    <definedName name="A125969769R">Data7!$CV$1:$CV$10,Data7!$CV$11:$CV$20</definedName>
    <definedName name="A125969769R_Data">Data7!$CV$11:$CV$20</definedName>
    <definedName name="A125969769R_Latest">Data7!$CV$20</definedName>
    <definedName name="A125969776L">Data6!$IK$1:$IK$10,Data6!$IK$11:$IK$20</definedName>
    <definedName name="A125969776L_Data">Data6!$IK$11:$IK$20</definedName>
    <definedName name="A125969776L_Latest">Data6!$IK$20</definedName>
    <definedName name="A125969777R">Data7!$BO$1:$BO$10,Data7!$BO$11:$BO$20</definedName>
    <definedName name="A125969777R_Data">Data7!$BO$11:$BO$20</definedName>
    <definedName name="A125969777R_Latest">Data7!$BO$20</definedName>
    <definedName name="A125969784L">Data7!$D$1:$D$10,Data7!$D$11:$D$20</definedName>
    <definedName name="A125969784L_Data">Data7!$D$11:$D$20</definedName>
    <definedName name="A125969784L_Latest">Data7!$D$20</definedName>
    <definedName name="A125969785R">Data7!$BX$1:$BX$10,Data7!$BX$11:$BX$20</definedName>
    <definedName name="A125969785R_Data">Data7!$BX$11:$BX$20</definedName>
    <definedName name="A125969785R_Latest">Data7!$BX$20</definedName>
    <definedName name="A125969792L">Data6!$HS$1:$HS$10,Data6!$HS$11:$HS$20</definedName>
    <definedName name="A125969792L_Data">Data6!$HS$11:$HS$20</definedName>
    <definedName name="A125969792L_Latest">Data6!$HS$20</definedName>
    <definedName name="A125969793R">Data7!$AW$1:$AW$10,Data7!$AW$11:$AW$20</definedName>
    <definedName name="A125969793R_Data">Data7!$AW$11:$AW$20</definedName>
    <definedName name="A125969793R_Latest">Data7!$AW$20</definedName>
    <definedName name="A125969800A">Data6!$HY$1:$HY$10,Data6!$HY$11:$HY$20</definedName>
    <definedName name="A125969800A_Data">Data6!$HY$11:$HY$20</definedName>
    <definedName name="A125969800A_Latest">Data6!$HY$20</definedName>
    <definedName name="A125969801C">Data7!$BC$1:$BC$10,Data7!$BC$11:$BC$20</definedName>
    <definedName name="A125969801C_Data">Data7!$BC$11:$BC$20</definedName>
    <definedName name="A125969801C_Latest">Data7!$BC$20</definedName>
    <definedName name="A125969808V">Data6!$IB$1:$IB$10,Data6!$IB$11:$IB$20</definedName>
    <definedName name="A125969808V_Data">Data6!$IB$11:$IB$20</definedName>
    <definedName name="A125969808V_Latest">Data6!$IB$20</definedName>
    <definedName name="A125969809W">Data7!$BF$1:$BF$10,Data7!$BF$11:$BF$20</definedName>
    <definedName name="A125969809W_Data">Data7!$BF$11:$BF$20</definedName>
    <definedName name="A125969809W_Latest">Data7!$BF$20</definedName>
    <definedName name="A125969816V">Data6!$IQ$1:$IQ$10,Data6!$IQ$11:$IQ$20</definedName>
    <definedName name="A125969816V_Data">Data6!$IQ$11:$IQ$20</definedName>
    <definedName name="A125969816V_Latest">Data6!$IQ$20</definedName>
    <definedName name="A125969817W">Data7!$BU$1:$BU$10,Data7!$BU$11:$BU$20</definedName>
    <definedName name="A125969817W_Data">Data7!$BU$11:$BU$20</definedName>
    <definedName name="A125969817W_Latest">Data7!$BU$20</definedName>
    <definedName name="A125969824V">Data7!$AK$1:$AK$10,Data7!$AK$11:$AK$20</definedName>
    <definedName name="A125969824V_Data">Data7!$AK$11:$AK$20</definedName>
    <definedName name="A125969824V_Latest">Data7!$AK$20</definedName>
    <definedName name="A125969825W">Data7!$DE$1:$DE$10,Data7!$DE$11:$DE$20</definedName>
    <definedName name="A125969825W_Data">Data7!$DE$11:$DE$20</definedName>
    <definedName name="A125969825W_Latest">Data7!$DE$20</definedName>
    <definedName name="A125969832V">Data7!$AN$1:$AN$10,Data7!$AN$11:$AN$20</definedName>
    <definedName name="A125969832V_Data">Data7!$AN$11:$AN$20</definedName>
    <definedName name="A125969832V_Latest">Data7!$AN$20</definedName>
    <definedName name="A125969833W">Data7!$DH$1:$DH$10,Data7!$DH$11:$DH$20</definedName>
    <definedName name="A125969833W_Data">Data7!$DH$11:$DH$20</definedName>
    <definedName name="A125969833W_Latest">Data7!$DH$20</definedName>
    <definedName name="A125969840V">Data7!$G$1:$G$10,Data7!$G$11:$G$20</definedName>
    <definedName name="A125969840V_Data">Data7!$G$11:$G$20</definedName>
    <definedName name="A125969840V_Latest">Data7!$G$20</definedName>
    <definedName name="A125969841W">Data7!$CA$1:$CA$10,Data7!$CA$11:$CA$20</definedName>
    <definedName name="A125969841W_Data">Data7!$CA$11:$CA$20</definedName>
    <definedName name="A125969841W_Latest">Data7!$CA$20</definedName>
    <definedName name="A125969848L">Data7!$AE$1:$AE$10,Data7!$AE$11:$AE$20</definedName>
    <definedName name="A125969848L_Data">Data7!$AE$11:$AE$20</definedName>
    <definedName name="A125969848L_Latest">Data7!$AE$20</definedName>
    <definedName name="A125969849R">Data7!$CY$1:$CY$10,Data7!$CY$11:$CY$20</definedName>
    <definedName name="A125969849R_Data">Data7!$CY$11:$CY$20</definedName>
    <definedName name="A125969849R_Latest">Data7!$CY$20</definedName>
    <definedName name="A125969856L">Data7!$GH$1:$GH$10,Data7!$GH$11:$GH$20</definedName>
    <definedName name="A125969856L_Data">Data7!$GH$11:$GH$20</definedName>
    <definedName name="A125969856L_Latest">Data7!$GH$20</definedName>
    <definedName name="A125969857R">Data8!$L$1:$L$10,Data8!$L$11:$L$20</definedName>
    <definedName name="A125969857R_Data">Data8!$L$11:$L$20</definedName>
    <definedName name="A125969857R_Latest">Data8!$L$20</definedName>
    <definedName name="A125969864L">Data7!$FD$1:$FD$10,Data7!$FD$11:$FD$20</definedName>
    <definedName name="A125969864L_Data">Data7!$FD$11:$FD$20</definedName>
    <definedName name="A125969864L_Latest">Data7!$FD$20</definedName>
    <definedName name="A125969865R">Data7!$HX$1:$HX$10,Data7!$HX$11:$HX$20</definedName>
    <definedName name="A125969865R_Data">Data7!$HX$11:$HX$20</definedName>
    <definedName name="A125969865R_Latest">Data7!$HX$20</definedName>
    <definedName name="A125969872L">Data7!$FY$1:$FY$10,Data7!$FY$11:$FY$20</definedName>
    <definedName name="A125969872L_Data">Data7!$FY$11:$FY$20</definedName>
    <definedName name="A125969872L_Latest">Data7!$FY$20</definedName>
    <definedName name="A125969873R">Data8!$C$1:$C$10,Data8!$C$11:$C$20</definedName>
    <definedName name="A125969873R_Data">Data8!$C$11:$C$20</definedName>
    <definedName name="A125969873R_Latest">Data8!$C$20</definedName>
    <definedName name="A125969880L">Data7!$FG$1:$FG$10,Data7!$FG$11:$FG$20</definedName>
    <definedName name="A125969880L_Data">Data7!$FG$11:$FG$20</definedName>
    <definedName name="A125969880L_Latest">Data7!$FG$20</definedName>
    <definedName name="A125969881R">Data7!$IA$1:$IA$10,Data7!$IA$11:$IA$20</definedName>
    <definedName name="A125969881R_Data">Data7!$IA$11:$IA$20</definedName>
    <definedName name="A125969881R_Latest">Data7!$IA$20</definedName>
    <definedName name="A125969888F">Data7!$FM$1:$FM$10,Data7!$FM$11:$FM$20</definedName>
    <definedName name="A125969888F_Data">Data7!$FM$11:$FM$20</definedName>
    <definedName name="A125969888F_Latest">Data7!$FM$20</definedName>
    <definedName name="A125969889J">Data7!$IG$1:$IG$10,Data7!$IG$11:$IG$20</definedName>
    <definedName name="A125969889J_Data">Data7!$IG$11:$IG$20</definedName>
    <definedName name="A125969889J_Latest">Data7!$IG$20</definedName>
    <definedName name="A125969896F">Data7!$GK$1:$GK$10,Data7!$GK$11:$GK$20</definedName>
    <definedName name="A125969896F_Data">Data7!$GK$11:$GK$20</definedName>
    <definedName name="A125969896F_Latest">Data7!$GK$20</definedName>
    <definedName name="A125969897J">Data8!$O$1:$O$10,Data8!$O$11:$O$20</definedName>
    <definedName name="A125969897J_Data">Data8!$O$11:$O$20</definedName>
    <definedName name="A125969897J_Latest">Data8!$O$20</definedName>
    <definedName name="A125969904V">Data7!$EO$1:$EO$10,Data7!$EO$11:$EO$20</definedName>
    <definedName name="A125969904V_Data">Data7!$EO$11:$EO$20</definedName>
    <definedName name="A125969904V_Latest">Data7!$EO$20</definedName>
    <definedName name="A125969905W">Data7!$HI$1:$HI$10,Data7!$HI$11:$HI$20</definedName>
    <definedName name="A125969905W_Data">Data7!$HI$11:$HI$20</definedName>
    <definedName name="A125969905W_Latest">Data7!$HI$20</definedName>
    <definedName name="A125969912V">Data7!$FA$1:$FA$10,Data7!$FA$11:$FA$20</definedName>
    <definedName name="A125969912V_Data">Data7!$FA$11:$FA$20</definedName>
    <definedName name="A125969912V_Latest">Data7!$FA$20</definedName>
    <definedName name="A125969913W">Data7!$HU$1:$HU$10,Data7!$HU$11:$HU$20</definedName>
    <definedName name="A125969913W_Data">Data7!$HU$11:$HU$20</definedName>
    <definedName name="A125969913W_Latest">Data7!$HU$20</definedName>
    <definedName name="A125969920V">Data7!$DQ$1:$DQ$10,Data7!$DQ$11:$DQ$20</definedName>
    <definedName name="A125969920V_Data">Data7!$DQ$11:$DQ$20</definedName>
    <definedName name="A125969920V_Latest">Data7!$DQ$20</definedName>
    <definedName name="A125969921W">#REF!,#REF!</definedName>
    <definedName name="A125969928L">Data7!$DW$1:$DW$10,Data7!$DW$11:$DW$20</definedName>
    <definedName name="A125969928L_Data">Data7!$DW$11:$DW$20</definedName>
    <definedName name="A125969928L_Latest">Data7!$DW$20</definedName>
    <definedName name="A125969929R">Data7!$GQ$1:$GQ$10,Data7!$GQ$11:$GQ$20</definedName>
    <definedName name="A125969929R_Data">Data7!$GQ$11:$GQ$20</definedName>
    <definedName name="A125969929R_Latest">Data7!$GQ$20</definedName>
    <definedName name="A125969936L">Data7!$EF$1:$EF$10,Data7!$EF$11:$EF$20</definedName>
    <definedName name="A125969936L_Data">Data7!$EF$11:$EF$20</definedName>
    <definedName name="A125969936L_Latest">Data7!$EF$20</definedName>
    <definedName name="A125969937R">Data7!$GZ$1:$GZ$10,Data7!$GZ$11:$GZ$20</definedName>
    <definedName name="A125969937R_Data">Data7!$GZ$11:$GZ$20</definedName>
    <definedName name="A125969937R_Latest">Data7!$GZ$20</definedName>
    <definedName name="A125969944L">Data7!$EI$1:$EI$10,Data7!$EI$11:$EI$20</definedName>
    <definedName name="A125969944L_Data">Data7!$EI$11:$EI$20</definedName>
    <definedName name="A125969944L_Latest">Data7!$EI$20</definedName>
    <definedName name="A125969945R">Data7!$HC$1:$HC$10,Data7!$HC$11:$HC$20</definedName>
    <definedName name="A125969945R_Data">Data7!$HC$11:$HC$20</definedName>
    <definedName name="A125969945R_Latest">Data7!$HC$20</definedName>
    <definedName name="A125969952L">Data7!$FJ$1:$FJ$10,Data7!$FJ$11:$FJ$20</definedName>
    <definedName name="A125969952L_Data">Data7!$FJ$11:$FJ$20</definedName>
    <definedName name="A125969952L_Latest">Data7!$FJ$20</definedName>
    <definedName name="A125969953R">Data7!$ID$1:$ID$10,Data7!$ID$11:$ID$20</definedName>
    <definedName name="A125969953R_Data">Data7!$ID$11:$ID$20</definedName>
    <definedName name="A125969953R_Latest">Data7!$ID$20</definedName>
    <definedName name="A125969960L">Data7!$FP$1:$FP$10,Data7!$FP$11:$FP$20</definedName>
    <definedName name="A125969960L_Data">Data7!$FP$11:$FP$20</definedName>
    <definedName name="A125969960L_Latest">Data7!$FP$20</definedName>
    <definedName name="A125969961R">Data7!$IJ$1:$IJ$10,Data7!$IJ$11:$IJ$20</definedName>
    <definedName name="A125969961R_Data">Data7!$IJ$11:$IJ$20</definedName>
    <definedName name="A125969961R_Latest">Data7!$IJ$20</definedName>
    <definedName name="A125969968F">Data7!$FS$1:$FS$10,Data7!$FS$11:$FS$20</definedName>
    <definedName name="A125969968F_Data">Data7!$FS$11:$FS$20</definedName>
    <definedName name="A125969968F_Latest">Data7!$FS$20</definedName>
    <definedName name="A125969969J">Data7!$IM$1:$IM$10,Data7!$IM$11:$IM$20</definedName>
    <definedName name="A125969969J_Data">Data7!$IM$11:$IM$20</definedName>
    <definedName name="A125969969J_Latest">Data7!$IM$20</definedName>
    <definedName name="A125969976F">Data7!$EL$1:$EL$10,Data7!$EL$11:$EL$20</definedName>
    <definedName name="A125969976F_Data">Data7!$EL$11:$EL$20</definedName>
    <definedName name="A125969976F_Latest">Data7!$EL$20</definedName>
    <definedName name="A125969977J">Data7!$HF$1:$HF$10,Data7!$HF$11:$HF$20</definedName>
    <definedName name="A125969977J_Data">Data7!$HF$11:$HF$20</definedName>
    <definedName name="A125969977J_Latest">Data7!$HF$20</definedName>
    <definedName name="A125969984F">Data7!$EU$1:$EU$10,Data7!$EU$11:$EU$20</definedName>
    <definedName name="A125969984F_Data">Data7!$EU$11:$EU$20</definedName>
    <definedName name="A125969984F_Latest">Data7!$EU$20</definedName>
    <definedName name="A125969985J">Data7!$HO$1:$HO$10,Data7!$HO$11:$HO$20</definedName>
    <definedName name="A125969985J_Data">Data7!$HO$11:$HO$20</definedName>
    <definedName name="A125969985J_Latest">Data7!$HO$20</definedName>
    <definedName name="A125969992F">Data7!$DT$1:$DT$10,Data7!$DT$11:$DT$20</definedName>
    <definedName name="A125969992F_Data">Data7!$DT$11:$DT$20</definedName>
    <definedName name="A125969992F_Latest">Data7!$DT$20</definedName>
    <definedName name="A125969993J">Data7!$GN$1:$GN$10,Data7!$GN$11:$GN$20</definedName>
    <definedName name="A125969993J_Data">Data7!$GN$11:$GN$20</definedName>
    <definedName name="A125969993J_Latest">Data7!$GN$20</definedName>
    <definedName name="A125970000A">Data7!$DZ$1:$DZ$10,Data7!$DZ$11:$DZ$20</definedName>
    <definedName name="A125970000A_Data">Data7!$DZ$11:$DZ$20</definedName>
    <definedName name="A125970000A_Latest">Data7!$DZ$20</definedName>
    <definedName name="A125970001C">Data7!$GT$1:$GT$10,Data7!$GT$11:$GT$20</definedName>
    <definedName name="A125970001C_Data">Data7!$GT$11:$GT$20</definedName>
    <definedName name="A125970001C_Latest">Data7!$GT$20</definedName>
    <definedName name="A125970008V">Data7!$EC$1:$EC$10,Data7!$EC$11:$EC$20</definedName>
    <definedName name="A125970008V_Data">Data7!$EC$11:$EC$20</definedName>
    <definedName name="A125970008V_Latest">Data7!$EC$20</definedName>
    <definedName name="A125970009W">Data7!$GW$1:$GW$10,Data7!$GW$11:$GW$20</definedName>
    <definedName name="A125970009W_Data">Data7!$GW$11:$GW$20</definedName>
    <definedName name="A125970009W_Latest">Data7!$GW$20</definedName>
    <definedName name="A125970016V">Data7!$ER$1:$ER$10,Data7!$ER$11:$ER$20</definedName>
    <definedName name="A125970016V_Data">Data7!$ER$11:$ER$20</definedName>
    <definedName name="A125970016V_Latest">Data7!$ER$20</definedName>
    <definedName name="A125970017W">Data7!$HL$1:$HL$10,Data7!$HL$11:$HL$20</definedName>
    <definedName name="A125970017W_Data">Data7!$HL$11:$HL$20</definedName>
    <definedName name="A125970017W_Latest">Data7!$HL$20</definedName>
    <definedName name="A125970024V">Data7!$GB$1:$GB$10,Data7!$GB$11:$GB$20</definedName>
    <definedName name="A125970024V_Data">Data7!$GB$11:$GB$20</definedName>
    <definedName name="A125970024V_Latest">Data7!$GB$20</definedName>
    <definedName name="A125970025W">Data8!$F$1:$F$10,Data8!$F$11:$F$20</definedName>
    <definedName name="A125970025W_Data">Data8!$F$11:$F$20</definedName>
    <definedName name="A125970025W_Latest">Data8!$F$20</definedName>
    <definedName name="A125970032V">Data7!$GE$1:$GE$10,Data7!$GE$11:$GE$20</definedName>
    <definedName name="A125970032V_Data">Data7!$GE$11:$GE$20</definedName>
    <definedName name="A125970032V_Latest">Data7!$GE$20</definedName>
    <definedName name="A125970033W">Data8!$I$1:$I$10,Data8!$I$11:$I$20</definedName>
    <definedName name="A125970033W_Data">Data8!$I$11:$I$20</definedName>
    <definedName name="A125970033W_Latest">Data8!$I$20</definedName>
    <definedName name="A125970040V">Data7!$EX$1:$EX$10,Data7!$EX$11:$EX$20</definedName>
    <definedName name="A125970040V_Data">Data7!$EX$11:$EX$20</definedName>
    <definedName name="A125970040V_Latest">Data7!$EX$20</definedName>
    <definedName name="A125970041W">Data7!$HR$1:$HR$10,Data7!$HR$11:$HR$20</definedName>
    <definedName name="A125970041W_Data">Data7!$HR$11:$HR$20</definedName>
    <definedName name="A125970041W_Latest">Data7!$HR$20</definedName>
    <definedName name="A125970048L">Data7!$FV$1:$FV$10,Data7!$FV$11:$FV$20</definedName>
    <definedName name="A125970048L_Data">Data7!$FV$11:$FV$20</definedName>
    <definedName name="A125970048L_Latest">Data7!$FV$20</definedName>
    <definedName name="A125970049R">Data7!$IP$1:$IP$10,Data7!$IP$11:$IP$20</definedName>
    <definedName name="A125970049R_Data">Data7!$IP$11:$IP$20</definedName>
    <definedName name="A125970049R_Latest">Data7!$IP$20</definedName>
    <definedName name="A125970056L">Data8!$CI$1:$CI$10,Data8!$CI$11:$CI$20</definedName>
    <definedName name="A125970056L_Data">Data8!$CI$11:$CI$20</definedName>
    <definedName name="A125970056L_Latest">Data8!$CI$20</definedName>
    <definedName name="A125970057R">Data8!$FC$1:$FC$10,Data8!$FC$11:$FC$20</definedName>
    <definedName name="A125970057R_Data">Data8!$FC$11:$FC$20</definedName>
    <definedName name="A125970057R_Latest">Data8!$FC$20</definedName>
    <definedName name="A125970064L">Data8!$BE$1:$BE$10,Data8!$BE$11:$BE$20</definedName>
    <definedName name="A125970064L_Data">Data8!$BE$11:$BE$20</definedName>
    <definedName name="A125970064L_Latest">Data8!$BE$20</definedName>
    <definedName name="A125970065R">Data8!$DY$1:$DY$10,Data8!$DY$11:$DY$20</definedName>
    <definedName name="A125970065R_Data">Data8!$DY$11:$DY$20</definedName>
    <definedName name="A125970065R_Latest">Data8!$DY$20</definedName>
    <definedName name="A125970072L">Data8!$BZ$1:$BZ$10,Data8!$BZ$11:$BZ$20</definedName>
    <definedName name="A125970072L_Data">Data8!$BZ$11:$BZ$20</definedName>
    <definedName name="A125970072L_Latest">Data8!$BZ$20</definedName>
    <definedName name="A125970073R">Data8!$ET$1:$ET$10,Data8!$ET$11:$ET$20</definedName>
    <definedName name="A125970073R_Data">Data8!$ET$11:$ET$20</definedName>
    <definedName name="A125970073R_Latest">Data8!$ET$20</definedName>
    <definedName name="A125970080L">Data8!$BH$1:$BH$10,Data8!$BH$11:$BH$20</definedName>
    <definedName name="A125970080L_Data">Data8!$BH$11:$BH$20</definedName>
    <definedName name="A125970080L_Latest">Data8!$BH$20</definedName>
    <definedName name="A125970081R">Data8!$EB$1:$EB$10,Data8!$EB$11:$EB$20</definedName>
    <definedName name="A125970081R_Data">Data8!$EB$11:$EB$20</definedName>
    <definedName name="A125970081R_Latest">Data8!$EB$20</definedName>
    <definedName name="A125970088F">Data8!$BN$1:$BN$10,Data8!$BN$11:$BN$20</definedName>
    <definedName name="A125970088F_Data">Data8!$BN$11:$BN$20</definedName>
    <definedName name="A125970088F_Latest">Data8!$BN$20</definedName>
    <definedName name="A125970089J">Data8!$EH$1:$EH$10,Data8!$EH$11:$EH$20</definedName>
    <definedName name="A125970089J_Data">Data8!$EH$11:$EH$20</definedName>
    <definedName name="A125970089J_Latest">Data8!$EH$20</definedName>
    <definedName name="A125970096F">Data8!$CL$1:$CL$10,Data8!$CL$11:$CL$20</definedName>
    <definedName name="A125970096F_Data">Data8!$CL$11:$CL$20</definedName>
    <definedName name="A125970096F_Latest">Data8!$CL$20</definedName>
    <definedName name="A125970097J">Data8!$FF$1:$FF$10,Data8!$FF$11:$FF$20</definedName>
    <definedName name="A125970097J_Data">Data8!$FF$11:$FF$20</definedName>
    <definedName name="A125970097J_Latest">Data8!$FF$20</definedName>
    <definedName name="A125970104V">Data8!$AP$1:$AP$10,Data8!$AP$11:$AP$20</definedName>
    <definedName name="A125970104V_Data">Data8!$AP$11:$AP$20</definedName>
    <definedName name="A125970104V_Latest">Data8!$AP$20</definedName>
    <definedName name="A125970105W">Data8!$DJ$1:$DJ$10,Data8!$DJ$11:$DJ$20</definedName>
    <definedName name="A125970105W_Data">Data8!$DJ$11:$DJ$20</definedName>
    <definedName name="A125970105W_Latest">Data8!$DJ$20</definedName>
    <definedName name="A125970112V">Data8!$BB$1:$BB$10,Data8!$BB$11:$BB$20</definedName>
    <definedName name="A125970112V_Data">Data8!$BB$11:$BB$20</definedName>
    <definedName name="A125970112V_Latest">Data8!$BB$20</definedName>
    <definedName name="A125970113W">Data8!$DV$1:$DV$10,Data8!$DV$11:$DV$20</definedName>
    <definedName name="A125970113W_Data">Data8!$DV$11:$DV$20</definedName>
    <definedName name="A125970113W_Latest">Data8!$DV$20</definedName>
    <definedName name="A125970120V">Data8!$R$1:$R$10,Data8!$R$11:$R$20</definedName>
    <definedName name="A125970120V_Data">Data8!$R$11:$R$20</definedName>
    <definedName name="A125970120V_Latest">Data8!$R$20</definedName>
    <definedName name="A125970121W">#REF!,#REF!</definedName>
    <definedName name="A125970128L">Data8!$X$1:$X$10,Data8!$X$11:$X$20</definedName>
    <definedName name="A125970128L_Data">Data8!$X$11:$X$20</definedName>
    <definedName name="A125970128L_Latest">Data8!$X$20</definedName>
    <definedName name="A125970129R">Data8!$CR$1:$CR$10,Data8!$CR$11:$CR$20</definedName>
    <definedName name="A125970129R_Data">Data8!$CR$11:$CR$20</definedName>
    <definedName name="A125970129R_Latest">Data8!$CR$20</definedName>
    <definedName name="A125970136L">Data8!$AG$1:$AG$10,Data8!$AG$11:$AG$20</definedName>
    <definedName name="A125970136L_Data">Data8!$AG$11:$AG$20</definedName>
    <definedName name="A125970136L_Latest">Data8!$AG$20</definedName>
    <definedName name="A125970137R">Data8!$DA$1:$DA$10,Data8!$DA$11:$DA$20</definedName>
    <definedName name="A125970137R_Data">Data8!$DA$11:$DA$20</definedName>
    <definedName name="A125970137R_Latest">Data8!$DA$20</definedName>
    <definedName name="A125970144L">Data8!$AJ$1:$AJ$10,Data8!$AJ$11:$AJ$20</definedName>
    <definedName name="A125970144L_Data">Data8!$AJ$11:$AJ$20</definedName>
    <definedName name="A125970144L_Latest">Data8!$AJ$20</definedName>
    <definedName name="A125970145R">Data8!$DD$1:$DD$10,Data8!$DD$11:$DD$20</definedName>
    <definedName name="A125970145R_Data">Data8!$DD$11:$DD$20</definedName>
    <definedName name="A125970145R_Latest">Data8!$DD$20</definedName>
    <definedName name="A125970152L">Data8!$BK$1:$BK$10,Data8!$BK$11:$BK$20</definedName>
    <definedName name="A125970152L_Data">Data8!$BK$11:$BK$20</definedName>
    <definedName name="A125970152L_Latest">Data8!$BK$20</definedName>
    <definedName name="A125970153R">Data8!$EE$1:$EE$10,Data8!$EE$11:$EE$20</definedName>
    <definedName name="A125970153R_Data">Data8!$EE$11:$EE$20</definedName>
    <definedName name="A125970153R_Latest">Data8!$EE$20</definedName>
    <definedName name="A125970160L">Data8!$BQ$1:$BQ$10,Data8!$BQ$11:$BQ$20</definedName>
    <definedName name="A125970160L_Data">Data8!$BQ$11:$BQ$20</definedName>
    <definedName name="A125970160L_Latest">Data8!$BQ$20</definedName>
    <definedName name="A125970161R">Data8!$EK$1:$EK$10,Data8!$EK$11:$EK$20</definedName>
    <definedName name="A125970161R_Data">Data8!$EK$11:$EK$20</definedName>
    <definedName name="A125970161R_Latest">Data8!$EK$20</definedName>
    <definedName name="A125970168F">Data8!$BT$1:$BT$10,Data8!$BT$11:$BT$20</definedName>
    <definedName name="A125970168F_Data">Data8!$BT$11:$BT$20</definedName>
    <definedName name="A125970168F_Latest">Data8!$BT$20</definedName>
    <definedName name="A125970169J">Data8!$EN$1:$EN$10,Data8!$EN$11:$EN$20</definedName>
    <definedName name="A125970169J_Data">Data8!$EN$11:$EN$20</definedName>
    <definedName name="A125970169J_Latest">Data8!$EN$20</definedName>
    <definedName name="A125970176F">Data8!$AM$1:$AM$10,Data8!$AM$11:$AM$20</definedName>
    <definedName name="A125970176F_Data">Data8!$AM$11:$AM$20</definedName>
    <definedName name="A125970176F_Latest">Data8!$AM$20</definedName>
    <definedName name="A125970177J">Data8!$DG$1:$DG$10,Data8!$DG$11:$DG$20</definedName>
    <definedName name="A125970177J_Data">Data8!$DG$11:$DG$20</definedName>
    <definedName name="A125970177J_Latest">Data8!$DG$20</definedName>
    <definedName name="A125970184F">Data8!$AV$1:$AV$10,Data8!$AV$11:$AV$20</definedName>
    <definedName name="A125970184F_Data">Data8!$AV$11:$AV$20</definedName>
    <definedName name="A125970184F_Latest">Data8!$AV$20</definedName>
    <definedName name="A125970185J">Data8!$DP$1:$DP$10,Data8!$DP$11:$DP$20</definedName>
    <definedName name="A125970185J_Data">Data8!$DP$11:$DP$20</definedName>
    <definedName name="A125970185J_Latest">Data8!$DP$20</definedName>
    <definedName name="A125970192F">Data8!$U$1:$U$10,Data8!$U$11:$U$20</definedName>
    <definedName name="A125970192F_Data">Data8!$U$11:$U$20</definedName>
    <definedName name="A125970192F_Latest">Data8!$U$20</definedName>
    <definedName name="A125970193J">Data8!$CO$1:$CO$10,Data8!$CO$11:$CO$20</definedName>
    <definedName name="A125970193J_Data">Data8!$CO$11:$CO$20</definedName>
    <definedName name="A125970193J_Latest">Data8!$CO$20</definedName>
    <definedName name="A125970200V">Data8!$AA$1:$AA$10,Data8!$AA$11:$AA$20</definedName>
    <definedName name="A125970200V_Data">Data8!$AA$11:$AA$20</definedName>
    <definedName name="A125970200V_Latest">Data8!$AA$20</definedName>
    <definedName name="A125970201W">Data8!$CU$1:$CU$10,Data8!$CU$11:$CU$20</definedName>
    <definedName name="A125970201W_Data">Data8!$CU$11:$CU$20</definedName>
    <definedName name="A125970201W_Latest">Data8!$CU$20</definedName>
    <definedName name="A125970208L">Data8!$AD$1:$AD$10,Data8!$AD$11:$AD$20</definedName>
    <definedName name="A125970208L_Data">Data8!$AD$11:$AD$20</definedName>
    <definedName name="A125970208L_Latest">Data8!$AD$20</definedName>
    <definedName name="A125970209R">Data8!$CX$1:$CX$10,Data8!$CX$11:$CX$20</definedName>
    <definedName name="A125970209R_Data">Data8!$CX$11:$CX$20</definedName>
    <definedName name="A125970209R_Latest">Data8!$CX$20</definedName>
    <definedName name="A125970216L">Data8!$AS$1:$AS$10,Data8!$AS$11:$AS$20</definedName>
    <definedName name="A125970216L_Data">Data8!$AS$11:$AS$20</definedName>
    <definedName name="A125970216L_Latest">Data8!$AS$20</definedName>
    <definedName name="A125970217R">Data8!$DM$1:$DM$10,Data8!$DM$11:$DM$20</definedName>
    <definedName name="A125970217R_Data">Data8!$DM$11:$DM$20</definedName>
    <definedName name="A125970217R_Latest">Data8!$DM$20</definedName>
    <definedName name="A125970224L">Data8!$CC$1:$CC$10,Data8!$CC$11:$CC$20</definedName>
    <definedName name="A125970224L_Data">Data8!$CC$11:$CC$20</definedName>
    <definedName name="A125970224L_Latest">Data8!$CC$20</definedName>
    <definedName name="A125970225R">Data8!$EW$1:$EW$10,Data8!$EW$11:$EW$20</definedName>
    <definedName name="A125970225R_Data">Data8!$EW$11:$EW$20</definedName>
    <definedName name="A125970225R_Latest">Data8!$EW$20</definedName>
    <definedName name="A125970232L">Data8!$CF$1:$CF$10,Data8!$CF$11:$CF$20</definedName>
    <definedName name="A125970232L_Data">Data8!$CF$11:$CF$20</definedName>
    <definedName name="A125970232L_Latest">Data8!$CF$20</definedName>
    <definedName name="A125970233R">Data8!$EZ$1:$EZ$10,Data8!$EZ$11:$EZ$20</definedName>
    <definedName name="A125970233R_Data">Data8!$EZ$11:$EZ$20</definedName>
    <definedName name="A125970233R_Latest">Data8!$EZ$20</definedName>
    <definedName name="A125970240L">Data8!$AY$1:$AY$10,Data8!$AY$11:$AY$20</definedName>
    <definedName name="A125970240L_Data">Data8!$AY$11:$AY$20</definedName>
    <definedName name="A125970240L_Latest">Data8!$AY$20</definedName>
    <definedName name="A125970241R">Data8!$DS$1:$DS$10,Data8!$DS$11:$DS$20</definedName>
    <definedName name="A125970241R_Data">Data8!$DS$11:$DS$20</definedName>
    <definedName name="A125970241R_Latest">Data8!$DS$20</definedName>
    <definedName name="A125970248F">Data8!$BW$1:$BW$10,Data8!$BW$11:$BW$20</definedName>
    <definedName name="A125970248F_Data">Data8!$BW$11:$BW$20</definedName>
    <definedName name="A125970248F_Latest">Data8!$BW$20</definedName>
    <definedName name="A125970249J">Data8!$EQ$1:$EQ$10,Data8!$EQ$11:$EQ$20</definedName>
    <definedName name="A125970249J_Data">Data8!$EQ$11:$EQ$20</definedName>
    <definedName name="A125970249J_Latest">Data8!$EQ$20</definedName>
    <definedName name="A125970256F">Data4!$GW$1:$GW$10,Data4!$GW$11:$GW$20</definedName>
    <definedName name="A125970256F_Data">Data4!$GW$11:$GW$20</definedName>
    <definedName name="A125970256F_Latest">Data4!$GW$20</definedName>
    <definedName name="A125970257J">Data5!$AA$1:$AA$10,Data5!$AA$11:$AA$20</definedName>
    <definedName name="A125970257J_Data">Data5!$AA$11:$AA$20</definedName>
    <definedName name="A125970257J_Latest">Data5!$AA$20</definedName>
    <definedName name="A125970264F">Data4!$FS$1:$FS$10,Data4!$FS$11:$FS$20</definedName>
    <definedName name="A125970264F_Data">Data4!$FS$11:$FS$20</definedName>
    <definedName name="A125970264F_Latest">Data4!$FS$20</definedName>
    <definedName name="A125970265J">Data4!$IM$1:$IM$10,Data4!$IM$11:$IM$20</definedName>
    <definedName name="A125970265J_Data">Data4!$IM$11:$IM$20</definedName>
    <definedName name="A125970265J_Latest">Data4!$IM$20</definedName>
    <definedName name="A125970272F">Data4!$GN$1:$GN$10,Data4!$GN$11:$GN$20</definedName>
    <definedName name="A125970272F_Data">Data4!$GN$11:$GN$20</definedName>
    <definedName name="A125970272F_Latest">Data4!$GN$20</definedName>
    <definedName name="A125970273J">Data5!$R$1:$R$10,Data5!$R$11:$R$20</definedName>
    <definedName name="A125970273J_Data">Data5!$R$11:$R$20</definedName>
    <definedName name="A125970273J_Latest">Data5!$R$20</definedName>
    <definedName name="A125970280F">Data4!$FV$1:$FV$10,Data4!$FV$11:$FV$20</definedName>
    <definedName name="A125970280F_Data">Data4!$FV$11:$FV$20</definedName>
    <definedName name="A125970280F_Latest">Data4!$FV$20</definedName>
    <definedName name="A125970281J">Data4!$IP$1:$IP$10,Data4!$IP$11:$IP$20</definedName>
    <definedName name="A125970281J_Data">Data4!$IP$11:$IP$20</definedName>
    <definedName name="A125970281J_Latest">Data4!$IP$20</definedName>
    <definedName name="A125970288X">Data4!$GB$1:$GB$10,Data4!$GB$11:$GB$20</definedName>
    <definedName name="A125970288X_Data">Data4!$GB$11:$GB$20</definedName>
    <definedName name="A125970288X_Latest">Data4!$GB$20</definedName>
    <definedName name="A125970289A">Data5!$F$1:$F$10,Data5!$F$11:$F$20</definedName>
    <definedName name="A125970289A_Data">Data5!$F$11:$F$20</definedName>
    <definedName name="A125970289A_Latest">Data5!$F$20</definedName>
    <definedName name="A125970296X">Data4!$GZ$1:$GZ$10,Data4!$GZ$11:$GZ$20</definedName>
    <definedName name="A125970296X_Data">Data4!$GZ$11:$GZ$20</definedName>
    <definedName name="A125970296X_Latest">Data4!$GZ$20</definedName>
    <definedName name="A125970297A">Data5!$AD$1:$AD$10,Data5!$AD$11:$AD$20</definedName>
    <definedName name="A125970297A_Data">Data5!$AD$11:$AD$20</definedName>
    <definedName name="A125970297A_Latest">Data5!$AD$20</definedName>
    <definedName name="A125970304L">Data4!$FD$1:$FD$10,Data4!$FD$11:$FD$20</definedName>
    <definedName name="A125970304L_Data">Data4!$FD$11:$FD$20</definedName>
    <definedName name="A125970304L_Latest">Data4!$FD$20</definedName>
    <definedName name="A125970305R">Data4!$HX$1:$HX$10,Data4!$HX$11:$HX$20</definedName>
    <definedName name="A125970305R_Data">Data4!$HX$11:$HX$20</definedName>
    <definedName name="A125970305R_Latest">Data4!$HX$20</definedName>
    <definedName name="A125970312L">Data4!$FP$1:$FP$10,Data4!$FP$11:$FP$20</definedName>
    <definedName name="A125970312L_Data">Data4!$FP$11:$FP$20</definedName>
    <definedName name="A125970312L_Latest">Data4!$FP$20</definedName>
    <definedName name="A125970313R">Data4!$IJ$1:$IJ$10,Data4!$IJ$11:$IJ$20</definedName>
    <definedName name="A125970313R_Data">Data4!$IJ$11:$IJ$20</definedName>
    <definedName name="A125970313R_Latest">Data4!$IJ$20</definedName>
    <definedName name="A125970320L">Data4!$EF$1:$EF$10,Data4!$EF$11:$EF$20</definedName>
    <definedName name="A125970320L_Data">Data4!$EF$11:$EF$20</definedName>
    <definedName name="A125970320L_Latest">Data4!$EF$20</definedName>
    <definedName name="A125970321R">#REF!,#REF!</definedName>
    <definedName name="A125970328F">Data4!$EL$1:$EL$10,Data4!$EL$11:$EL$20</definedName>
    <definedName name="A125970328F_Data">Data4!$EL$11:$EL$20</definedName>
    <definedName name="A125970328F_Latest">Data4!$EL$20</definedName>
    <definedName name="A125970329J">Data4!$HF$1:$HF$10,Data4!$HF$11:$HF$20</definedName>
    <definedName name="A125970329J_Data">Data4!$HF$11:$HF$20</definedName>
    <definedName name="A125970329J_Latest">Data4!$HF$20</definedName>
    <definedName name="A125970336F">Data4!$EU$1:$EU$10,Data4!$EU$11:$EU$20</definedName>
    <definedName name="A125970336F_Data">Data4!$EU$11:$EU$20</definedName>
    <definedName name="A125970336F_Latest">Data4!$EU$20</definedName>
    <definedName name="A125970337J">Data4!$HO$1:$HO$10,Data4!$HO$11:$HO$20</definedName>
    <definedName name="A125970337J_Data">Data4!$HO$11:$HO$20</definedName>
    <definedName name="A125970337J_Latest">Data4!$HO$20</definedName>
    <definedName name="A125970344F">Data4!$EX$1:$EX$10,Data4!$EX$11:$EX$20</definedName>
    <definedName name="A125970344F_Data">Data4!$EX$11:$EX$20</definedName>
    <definedName name="A125970344F_Latest">Data4!$EX$20</definedName>
    <definedName name="A125970345J">Data4!$HR$1:$HR$10,Data4!$HR$11:$HR$20</definedName>
    <definedName name="A125970345J_Data">Data4!$HR$11:$HR$20</definedName>
    <definedName name="A125970345J_Latest">Data4!$HR$20</definedName>
    <definedName name="A125970352F">Data4!$FY$1:$FY$10,Data4!$FY$11:$FY$20</definedName>
    <definedName name="A125970352F_Data">Data4!$FY$11:$FY$20</definedName>
    <definedName name="A125970352F_Latest">Data4!$FY$20</definedName>
    <definedName name="A125970353J">Data5!$C$1:$C$10,Data5!$C$11:$C$20</definedName>
    <definedName name="A125970353J_Data">Data5!$C$11:$C$20</definedName>
    <definedName name="A125970353J_Latest">Data5!$C$20</definedName>
    <definedName name="A125970360F">Data4!$GE$1:$GE$10,Data4!$GE$11:$GE$20</definedName>
    <definedName name="A125970360F_Data">Data4!$GE$11:$GE$20</definedName>
    <definedName name="A125970360F_Latest">Data4!$GE$20</definedName>
    <definedName name="A125970361J">Data5!$I$1:$I$10,Data5!$I$11:$I$20</definedName>
    <definedName name="A125970361J_Data">Data5!$I$11:$I$20</definedName>
    <definedName name="A125970361J_Latest">Data5!$I$20</definedName>
    <definedName name="A125970368X">Data4!$GH$1:$GH$10,Data4!$GH$11:$GH$20</definedName>
    <definedName name="A125970368X_Data">Data4!$GH$11:$GH$20</definedName>
    <definedName name="A125970368X_Latest">Data4!$GH$20</definedName>
    <definedName name="A125970369A">Data5!$L$1:$L$10,Data5!$L$11:$L$20</definedName>
    <definedName name="A125970369A_Data">Data5!$L$11:$L$20</definedName>
    <definedName name="A125970369A_Latest">Data5!$L$20</definedName>
    <definedName name="A125970376X">Data4!$FA$1:$FA$10,Data4!$FA$11:$FA$20</definedName>
    <definedName name="A125970376X_Data">Data4!$FA$11:$FA$20</definedName>
    <definedName name="A125970376X_Latest">Data4!$FA$20</definedName>
    <definedName name="A125970377A">Data4!$HU$1:$HU$10,Data4!$HU$11:$HU$20</definedName>
    <definedName name="A125970377A_Data">Data4!$HU$11:$HU$20</definedName>
    <definedName name="A125970377A_Latest">Data4!$HU$20</definedName>
    <definedName name="A125970384X">Data4!$FJ$1:$FJ$10,Data4!$FJ$11:$FJ$20</definedName>
    <definedName name="A125970384X_Data">Data4!$FJ$11:$FJ$20</definedName>
    <definedName name="A125970384X_Latest">Data4!$FJ$20</definedName>
    <definedName name="A125970385A">Data4!$ID$1:$ID$10,Data4!$ID$11:$ID$20</definedName>
    <definedName name="A125970385A_Data">Data4!$ID$11:$ID$20</definedName>
    <definedName name="A125970385A_Latest">Data4!$ID$20</definedName>
    <definedName name="A125970392X">Data4!$EI$1:$EI$10,Data4!$EI$11:$EI$20</definedName>
    <definedName name="A125970392X_Data">Data4!$EI$11:$EI$20</definedName>
    <definedName name="A125970392X_Latest">Data4!$EI$20</definedName>
    <definedName name="A125970393A">Data4!$HC$1:$HC$10,Data4!$HC$11:$HC$20</definedName>
    <definedName name="A125970393A_Data">Data4!$HC$11:$HC$20</definedName>
    <definedName name="A125970393A_Latest">Data4!$HC$20</definedName>
    <definedName name="A125970400L">Data4!$EO$1:$EO$10,Data4!$EO$11:$EO$20</definedName>
    <definedName name="A125970400L_Data">Data4!$EO$11:$EO$20</definedName>
    <definedName name="A125970400L_Latest">Data4!$EO$20</definedName>
    <definedName name="A125970401R">Data4!$HI$1:$HI$10,Data4!$HI$11:$HI$20</definedName>
    <definedName name="A125970401R_Data">Data4!$HI$11:$HI$20</definedName>
    <definedName name="A125970401R_Latest">Data4!$HI$20</definedName>
    <definedName name="A125970408F">Data4!$ER$1:$ER$10,Data4!$ER$11:$ER$20</definedName>
    <definedName name="A125970408F_Data">Data4!$ER$11:$ER$20</definedName>
    <definedName name="A125970408F_Latest">Data4!$ER$20</definedName>
    <definedName name="A125970409J">Data4!$HL$1:$HL$10,Data4!$HL$11:$HL$20</definedName>
    <definedName name="A125970409J_Data">Data4!$HL$11:$HL$20</definedName>
    <definedName name="A125970409J_Latest">Data4!$HL$20</definedName>
    <definedName name="A125970416F">Data4!$FG$1:$FG$10,Data4!$FG$11:$FG$20</definedName>
    <definedName name="A125970416F_Data">Data4!$FG$11:$FG$20</definedName>
    <definedName name="A125970416F_Latest">Data4!$FG$20</definedName>
    <definedName name="A125970417J">Data4!$IA$1:$IA$10,Data4!$IA$11:$IA$20</definedName>
    <definedName name="A125970417J_Data">Data4!$IA$11:$IA$20</definedName>
    <definedName name="A125970417J_Latest">Data4!$IA$20</definedName>
    <definedName name="A125970424F">Data4!$GQ$1:$GQ$10,Data4!$GQ$11:$GQ$20</definedName>
    <definedName name="A125970424F_Data">Data4!$GQ$11:$GQ$20</definedName>
    <definedName name="A125970424F_Latest">Data4!$GQ$20</definedName>
    <definedName name="A125970425J">Data5!$U$1:$U$10,Data5!$U$11:$U$20</definedName>
    <definedName name="A125970425J_Data">Data5!$U$11:$U$20</definedName>
    <definedName name="A125970425J_Latest">Data5!$U$20</definedName>
    <definedName name="A125970432F">Data4!$GT$1:$GT$10,Data4!$GT$11:$GT$20</definedName>
    <definedName name="A125970432F_Data">Data4!$GT$11:$GT$20</definedName>
    <definedName name="A125970432F_Latest">Data4!$GT$20</definedName>
    <definedName name="A125970433J">Data5!$X$1:$X$10,Data5!$X$11:$X$20</definedName>
    <definedName name="A125970433J_Data">Data5!$X$11:$X$20</definedName>
    <definedName name="A125970433J_Latest">Data5!$X$20</definedName>
    <definedName name="A125970440F">Data4!$FM$1:$FM$10,Data4!$FM$11:$FM$20</definedName>
    <definedName name="A125970440F_Data">Data4!$FM$11:$FM$20</definedName>
    <definedName name="A125970440F_Latest">Data4!$FM$20</definedName>
    <definedName name="A125970441J">Data4!$IG$1:$IG$10,Data4!$IG$11:$IG$20</definedName>
    <definedName name="A125970441J_Data">Data4!$IG$11:$IG$20</definedName>
    <definedName name="A125970441J_Latest">Data4!$IG$20</definedName>
    <definedName name="A125970448X">Data4!$GK$1:$GK$10,Data4!$GK$11:$GK$20</definedName>
    <definedName name="A125970448X_Data">Data4!$GK$11:$GK$20</definedName>
    <definedName name="A125970448X_Latest">Data4!$GK$20</definedName>
    <definedName name="A125970449A">Data5!$O$1:$O$10,Data5!$O$11:$O$20</definedName>
    <definedName name="A125970449A_Data">Data5!$O$11:$O$20</definedName>
    <definedName name="A125970449A_Latest">Data5!$O$20</definedName>
    <definedName name="A125970456X">Data5!$IO$1:$IO$10,Data5!$IO$11:$IO$20</definedName>
    <definedName name="A125970456X_Data">Data5!$IO$11:$IO$20</definedName>
    <definedName name="A125970456X_Latest">Data5!$IO$20</definedName>
    <definedName name="A125970457A">Data6!$BS$1:$BS$10,Data6!$BS$11:$BS$20</definedName>
    <definedName name="A125970457A_Data">Data6!$BS$11:$BS$20</definedName>
    <definedName name="A125970457A_Latest">Data6!$BS$20</definedName>
    <definedName name="A125970464X">Data5!$HK$1:$HK$10,Data5!$HK$11:$HK$20</definedName>
    <definedName name="A125970464X_Data">Data5!$HK$11:$HK$20</definedName>
    <definedName name="A125970464X_Latest">Data5!$HK$20</definedName>
    <definedName name="A125970465A">Data6!$AO$1:$AO$10,Data6!$AO$11:$AO$20</definedName>
    <definedName name="A125970465A_Data">Data6!$AO$11:$AO$20</definedName>
    <definedName name="A125970465A_Latest">Data6!$AO$20</definedName>
    <definedName name="A125970472X">Data5!$IF$1:$IF$10,Data5!$IF$11:$IF$20</definedName>
    <definedName name="A125970472X_Data">Data5!$IF$11:$IF$20</definedName>
    <definedName name="A125970472X_Latest">Data5!$IF$20</definedName>
    <definedName name="A125970473A">Data6!$BJ$1:$BJ$10,Data6!$BJ$11:$BJ$20</definedName>
    <definedName name="A125970473A_Data">Data6!$BJ$11:$BJ$20</definedName>
    <definedName name="A125970473A_Latest">Data6!$BJ$20</definedName>
    <definedName name="A125970480X">Data5!$HN$1:$HN$10,Data5!$HN$11:$HN$20</definedName>
    <definedName name="A125970480X_Data">Data5!$HN$11:$HN$20</definedName>
    <definedName name="A125970480X_Latest">Data5!$HN$20</definedName>
    <definedName name="A125970481A">Data6!$AR$1:$AR$10,Data6!$AR$11:$AR$20</definedName>
    <definedName name="A125970481A_Data">Data6!$AR$11:$AR$20</definedName>
    <definedName name="A125970481A_Latest">Data6!$AR$20</definedName>
    <definedName name="A125970488T">Data5!$HT$1:$HT$10,Data5!$HT$11:$HT$20</definedName>
    <definedName name="A125970488T_Data">Data5!$HT$11:$HT$20</definedName>
    <definedName name="A125970488T_Latest">Data5!$HT$20</definedName>
    <definedName name="A125970489V">Data6!$AX$1:$AX$10,Data6!$AX$11:$AX$20</definedName>
    <definedName name="A125970489V_Data">Data6!$AX$11:$AX$20</definedName>
    <definedName name="A125970489V_Latest">Data6!$AX$20</definedName>
    <definedName name="A125970496T">Data6!$B$1:$B$10,Data6!$B$11:$B$20</definedName>
    <definedName name="A125970496T_Data">Data6!$B$11:$B$20</definedName>
    <definedName name="A125970496T_Latest">Data6!$B$20</definedName>
    <definedName name="A125970497V">Data6!$BV$1:$BV$10,Data6!$BV$11:$BV$20</definedName>
    <definedName name="A125970497V_Data">Data6!$BV$11:$BV$20</definedName>
    <definedName name="A125970497V_Latest">Data6!$BV$20</definedName>
    <definedName name="A125970504F">Data5!$GV$1:$GV$10,Data5!$GV$11:$GV$20</definedName>
    <definedName name="A125970504F_Data">Data5!$GV$11:$GV$20</definedName>
    <definedName name="A125970504F_Latest">Data5!$GV$20</definedName>
    <definedName name="A125970505J">Data6!$Z$1:$Z$10,Data6!$Z$11:$Z$20</definedName>
    <definedName name="A125970505J_Data">Data6!$Z$11:$Z$20</definedName>
    <definedName name="A125970505J_Latest">Data6!$Z$20</definedName>
    <definedName name="A125970512F">Data5!$HH$1:$HH$10,Data5!$HH$11:$HH$20</definedName>
    <definedName name="A125970512F_Data">Data5!$HH$11:$HH$20</definedName>
    <definedName name="A125970512F_Latest">Data5!$HH$20</definedName>
    <definedName name="A125970513J">Data6!$AL$1:$AL$10,Data6!$AL$11:$AL$20</definedName>
    <definedName name="A125970513J_Data">Data6!$AL$11:$AL$20</definedName>
    <definedName name="A125970513J_Latest">Data6!$AL$20</definedName>
    <definedName name="A125970520F">Data5!$FX$1:$FX$10,Data5!$FX$11:$FX$20</definedName>
    <definedName name="A125970520F_Data">Data5!$FX$11:$FX$20</definedName>
    <definedName name="A125970520F_Latest">Data5!$FX$20</definedName>
    <definedName name="A125970521J">#REF!,#REF!</definedName>
    <definedName name="A125970528X">Data5!$GD$1:$GD$10,Data5!$GD$11:$GD$20</definedName>
    <definedName name="A125970528X_Data">Data5!$GD$11:$GD$20</definedName>
    <definedName name="A125970528X_Latest">Data5!$GD$20</definedName>
    <definedName name="A125970529A">Data6!$H$1:$H$10,Data6!$H$11:$H$20</definedName>
    <definedName name="A125970529A_Data">Data6!$H$11:$H$20</definedName>
    <definedName name="A125970529A_Latest">Data6!$H$20</definedName>
    <definedName name="A125970536X">Data5!$GM$1:$GM$10,Data5!$GM$11:$GM$20</definedName>
    <definedName name="A125970536X_Data">Data5!$GM$11:$GM$20</definedName>
    <definedName name="A125970536X_Latest">Data5!$GM$20</definedName>
    <definedName name="A125970537A">Data6!$Q$1:$Q$10,Data6!$Q$11:$Q$20</definedName>
    <definedName name="A125970537A_Data">Data6!$Q$11:$Q$20</definedName>
    <definedName name="A125970537A_Latest">Data6!$Q$20</definedName>
    <definedName name="A125970544X">Data5!$GP$1:$GP$10,Data5!$GP$11:$GP$20</definedName>
    <definedName name="A125970544X_Data">Data5!$GP$11:$GP$20</definedName>
    <definedName name="A125970544X_Latest">Data5!$GP$20</definedName>
    <definedName name="A125970545A">Data6!$T$1:$T$10,Data6!$T$11:$T$20</definedName>
    <definedName name="A125970545A_Data">Data6!$T$11:$T$20</definedName>
    <definedName name="A125970545A_Latest">Data6!$T$20</definedName>
    <definedName name="A125970552X">Data5!$HQ$1:$HQ$10,Data5!$HQ$11:$HQ$20</definedName>
    <definedName name="A125970552X_Data">Data5!$HQ$11:$HQ$20</definedName>
    <definedName name="A125970552X_Latest">Data5!$HQ$20</definedName>
    <definedName name="A125970553A">Data6!$AU$1:$AU$10,Data6!$AU$11:$AU$20</definedName>
    <definedName name="A125970553A_Data">Data6!$AU$11:$AU$20</definedName>
    <definedName name="A125970553A_Latest">Data6!$AU$20</definedName>
    <definedName name="A125970560X">Data5!$HW$1:$HW$10,Data5!$HW$11:$HW$20</definedName>
    <definedName name="A125970560X_Data">Data5!$HW$11:$HW$20</definedName>
    <definedName name="A125970560X_Latest">Data5!$HW$20</definedName>
    <definedName name="A125970561A">Data6!$BA$1:$BA$10,Data6!$BA$11:$BA$20</definedName>
    <definedName name="A125970561A_Data">Data6!$BA$11:$BA$20</definedName>
    <definedName name="A125970561A_Latest">Data6!$BA$20</definedName>
    <definedName name="A125970568T">Data5!$HZ$1:$HZ$10,Data5!$HZ$11:$HZ$20</definedName>
    <definedName name="A125970568T_Data">Data5!$HZ$11:$HZ$20</definedName>
    <definedName name="A125970568T_Latest">Data5!$HZ$20</definedName>
    <definedName name="A125970569V">Data6!$BD$1:$BD$10,Data6!$BD$11:$BD$20</definedName>
    <definedName name="A125970569V_Data">Data6!$BD$11:$BD$20</definedName>
    <definedName name="A125970569V_Latest">Data6!$BD$20</definedName>
    <definedName name="A125970576T">Data5!$GS$1:$GS$10,Data5!$GS$11:$GS$20</definedName>
    <definedName name="A125970576T_Data">Data5!$GS$11:$GS$20</definedName>
    <definedName name="A125970576T_Latest">Data5!$GS$20</definedName>
    <definedName name="A125970577V">Data6!$W$1:$W$10,Data6!$W$11:$W$20</definedName>
    <definedName name="A125970577V_Data">Data6!$W$11:$W$20</definedName>
    <definedName name="A125970577V_Latest">Data6!$W$20</definedName>
    <definedName name="A125970584T">Data5!$HB$1:$HB$10,Data5!$HB$11:$HB$20</definedName>
    <definedName name="A125970584T_Data">Data5!$HB$11:$HB$20</definedName>
    <definedName name="A125970584T_Latest">Data5!$HB$20</definedName>
    <definedName name="A125970585V">Data6!$AF$1:$AF$10,Data6!$AF$11:$AF$20</definedName>
    <definedName name="A125970585V_Data">Data6!$AF$11:$AF$20</definedName>
    <definedName name="A125970585V_Latest">Data6!$AF$20</definedName>
    <definedName name="A125970592T">Data5!$GA$1:$GA$10,Data5!$GA$11:$GA$20</definedName>
    <definedName name="A125970592T_Data">Data5!$GA$11:$GA$20</definedName>
    <definedName name="A125970592T_Latest">Data5!$GA$20</definedName>
    <definedName name="A125970593V">Data6!$E$1:$E$10,Data6!$E$11:$E$20</definedName>
    <definedName name="A125970593V_Data">Data6!$E$11:$E$20</definedName>
    <definedName name="A125970593V_Latest">Data6!$E$20</definedName>
    <definedName name="A125970600F">Data5!$GG$1:$GG$10,Data5!$GG$11:$GG$20</definedName>
    <definedName name="A125970600F_Data">Data5!$GG$11:$GG$20</definedName>
    <definedName name="A125970600F_Latest">Data5!$GG$20</definedName>
    <definedName name="A125970601J">Data6!$K$1:$K$10,Data6!$K$11:$K$20</definedName>
    <definedName name="A125970601J_Data">Data6!$K$11:$K$20</definedName>
    <definedName name="A125970601J_Latest">Data6!$K$20</definedName>
    <definedName name="A125970608X">Data5!$GJ$1:$GJ$10,Data5!$GJ$11:$GJ$20</definedName>
    <definedName name="A125970608X_Data">Data5!$GJ$11:$GJ$20</definedName>
    <definedName name="A125970608X_Latest">Data5!$GJ$20</definedName>
    <definedName name="A125970609A">Data6!$N$1:$N$10,Data6!$N$11:$N$20</definedName>
    <definedName name="A125970609A_Data">Data6!$N$11:$N$20</definedName>
    <definedName name="A125970609A_Latest">Data6!$N$20</definedName>
    <definedName name="A125970616X">Data5!$GY$1:$GY$10,Data5!$GY$11:$GY$20</definedName>
    <definedName name="A125970616X_Data">Data5!$GY$11:$GY$20</definedName>
    <definedName name="A125970616X_Latest">Data5!$GY$20</definedName>
    <definedName name="A125970617A">Data6!$AC$1:$AC$10,Data6!$AC$11:$AC$20</definedName>
    <definedName name="A125970617A_Data">Data6!$AC$11:$AC$20</definedName>
    <definedName name="A125970617A_Latest">Data6!$AC$20</definedName>
    <definedName name="A125970624X">Data5!$II$1:$II$10,Data5!$II$11:$II$20</definedName>
    <definedName name="A125970624X_Data">Data5!$II$11:$II$20</definedName>
    <definedName name="A125970624X_Latest">Data5!$II$20</definedName>
    <definedName name="A125970625A">Data6!$BM$1:$BM$10,Data6!$BM$11:$BM$20</definedName>
    <definedName name="A125970625A_Data">Data6!$BM$11:$BM$20</definedName>
    <definedName name="A125970625A_Latest">Data6!$BM$20</definedName>
    <definedName name="A125970632X">Data5!$IL$1:$IL$10,Data5!$IL$11:$IL$20</definedName>
    <definedName name="A125970632X_Data">Data5!$IL$11:$IL$20</definedName>
    <definedName name="A125970632X_Latest">Data5!$IL$20</definedName>
    <definedName name="A125970633A">Data6!$BP$1:$BP$10,Data6!$BP$11:$BP$20</definedName>
    <definedName name="A125970633A_Data">Data6!$BP$11:$BP$20</definedName>
    <definedName name="A125970633A_Latest">Data6!$BP$20</definedName>
    <definedName name="A125970640X">Data5!$HE$1:$HE$10,Data5!$HE$11:$HE$20</definedName>
    <definedName name="A125970640X_Data">Data5!$HE$11:$HE$20</definedName>
    <definedName name="A125970640X_Latest">Data5!$HE$20</definedName>
    <definedName name="A125970641A">Data6!$AI$1:$AI$10,Data6!$AI$11:$AI$20</definedName>
    <definedName name="A125970641A_Data">Data6!$AI$11:$AI$20</definedName>
    <definedName name="A125970641A_Latest">Data6!$AI$20</definedName>
    <definedName name="A125970648T">Data5!$IC$1:$IC$10,Data5!$IC$11:$IC$20</definedName>
    <definedName name="A125970648T_Data">Data5!$IC$11:$IC$20</definedName>
    <definedName name="A125970648T_Latest">Data5!$IC$20</definedName>
    <definedName name="A125970649V">Data6!$BG$1:$BG$10,Data6!$BG$11:$BG$20</definedName>
    <definedName name="A125970649V_Data">Data6!$BG$11:$BG$20</definedName>
    <definedName name="A125970649V_Latest">Data6!$BG$20</definedName>
    <definedName name="A125970656T">Data6!$EP$1:$EP$10,Data6!$EP$11:$EP$20</definedName>
    <definedName name="A125970656T_Data">Data6!$EP$11:$EP$20</definedName>
    <definedName name="A125970656T_Latest">Data6!$EP$20</definedName>
    <definedName name="A125970657V">Data6!$HJ$1:$HJ$10,Data6!$HJ$11:$HJ$20</definedName>
    <definedName name="A125970657V_Data">Data6!$HJ$11:$HJ$20</definedName>
    <definedName name="A125970657V_Latest">Data6!$HJ$20</definedName>
    <definedName name="A125970664T">Data6!$DL$1:$DL$10,Data6!$DL$11:$DL$20</definedName>
    <definedName name="A125970664T_Data">Data6!$DL$11:$DL$20</definedName>
    <definedName name="A125970664T_Latest">Data6!$DL$20</definedName>
    <definedName name="A125970665V">Data6!$GF$1:$GF$10,Data6!$GF$11:$GF$20</definedName>
    <definedName name="A125970665V_Data">Data6!$GF$11:$GF$20</definedName>
    <definedName name="A125970665V_Latest">Data6!$GF$20</definedName>
    <definedName name="A125970672T">Data6!$EG$1:$EG$10,Data6!$EG$11:$EG$20</definedName>
    <definedName name="A125970672T_Data">Data6!$EG$11:$EG$20</definedName>
    <definedName name="A125970672T_Latest">Data6!$EG$20</definedName>
    <definedName name="A125970673V">Data6!$HA$1:$HA$10,Data6!$HA$11:$HA$20</definedName>
    <definedName name="A125970673V_Data">Data6!$HA$11:$HA$20</definedName>
    <definedName name="A125970673V_Latest">Data6!$HA$20</definedName>
    <definedName name="A125970680T">Data6!$DO$1:$DO$10,Data6!$DO$11:$DO$20</definedName>
    <definedName name="A125970680T_Data">Data6!$DO$11:$DO$20</definedName>
    <definedName name="A125970680T_Latest">Data6!$DO$20</definedName>
    <definedName name="A125970681V">Data6!$GI$1:$GI$10,Data6!$GI$11:$GI$20</definedName>
    <definedName name="A125970681V_Data">Data6!$GI$11:$GI$20</definedName>
    <definedName name="A125970681V_Latest">Data6!$GI$20</definedName>
    <definedName name="A125970688K">Data6!$DU$1:$DU$10,Data6!$DU$11:$DU$20</definedName>
    <definedName name="A125970688K_Data">Data6!$DU$11:$DU$20</definedName>
    <definedName name="A125970688K_Latest">Data6!$DU$20</definedName>
    <definedName name="A125970689L">Data6!$GO$1:$GO$10,Data6!$GO$11:$GO$20</definedName>
    <definedName name="A125970689L_Data">Data6!$GO$11:$GO$20</definedName>
    <definedName name="A125970689L_Latest">Data6!$GO$20</definedName>
    <definedName name="A125970696K">Data6!$ES$1:$ES$10,Data6!$ES$11:$ES$20</definedName>
    <definedName name="A125970696K_Data">Data6!$ES$11:$ES$20</definedName>
    <definedName name="A125970696K_Latest">Data6!$ES$20</definedName>
    <definedName name="A125970697L">Data6!$HM$1:$HM$10,Data6!$HM$11:$HM$20</definedName>
    <definedName name="A125970697L_Data">Data6!$HM$11:$HM$20</definedName>
    <definedName name="A125970697L_Latest">Data6!$HM$20</definedName>
    <definedName name="A125970704X">Data6!$CW$1:$CW$10,Data6!$CW$11:$CW$20</definedName>
    <definedName name="A125970704X_Data">Data6!$CW$11:$CW$20</definedName>
    <definedName name="A125970704X_Latest">Data6!$CW$20</definedName>
    <definedName name="A125970705A">Data6!$FQ$1:$FQ$10,Data6!$FQ$11:$FQ$20</definedName>
    <definedName name="A125970705A_Data">Data6!$FQ$11:$FQ$20</definedName>
    <definedName name="A125970705A_Latest">Data6!$FQ$20</definedName>
    <definedName name="A125970712X">Data6!$DI$1:$DI$10,Data6!$DI$11:$DI$20</definedName>
    <definedName name="A125970712X_Data">Data6!$DI$11:$DI$20</definedName>
    <definedName name="A125970712X_Latest">Data6!$DI$20</definedName>
    <definedName name="A125970713A">Data6!$GC$1:$GC$10,Data6!$GC$11:$GC$20</definedName>
    <definedName name="A125970713A_Data">Data6!$GC$11:$GC$20</definedName>
    <definedName name="A125970713A_Latest">Data6!$GC$20</definedName>
    <definedName name="A125970720X">Data6!$BY$1:$BY$10,Data6!$BY$11:$BY$20</definedName>
    <definedName name="A125970720X_Data">Data6!$BY$11:$BY$20</definedName>
    <definedName name="A125970720X_Latest">Data6!$BY$20</definedName>
    <definedName name="A125970721A">#REF!,#REF!</definedName>
    <definedName name="A125970728T">Data6!$CE$1:$CE$10,Data6!$CE$11:$CE$20</definedName>
    <definedName name="A125970728T_Data">Data6!$CE$11:$CE$20</definedName>
    <definedName name="A125970728T_Latest">Data6!$CE$20</definedName>
    <definedName name="A125970729V">Data6!$EY$1:$EY$10,Data6!$EY$11:$EY$20</definedName>
    <definedName name="A125970729V_Data">Data6!$EY$11:$EY$20</definedName>
    <definedName name="A125970729V_Latest">Data6!$EY$20</definedName>
    <definedName name="A125970736T">Data6!$CN$1:$CN$10,Data6!$CN$11:$CN$20</definedName>
    <definedName name="A125970736T_Data">Data6!$CN$11:$CN$20</definedName>
    <definedName name="A125970736T_Latest">Data6!$CN$20</definedName>
    <definedName name="A125970737V">Data6!$FH$1:$FH$10,Data6!$FH$11:$FH$20</definedName>
    <definedName name="A125970737V_Data">Data6!$FH$11:$FH$20</definedName>
    <definedName name="A125970737V_Latest">Data6!$FH$20</definedName>
    <definedName name="A125970744T">Data6!$CQ$1:$CQ$10,Data6!$CQ$11:$CQ$20</definedName>
    <definedName name="A125970744T_Data">Data6!$CQ$11:$CQ$20</definedName>
    <definedName name="A125970744T_Latest">Data6!$CQ$20</definedName>
    <definedName name="A125970745V">Data6!$FK$1:$FK$10,Data6!$FK$11:$FK$20</definedName>
    <definedName name="A125970745V_Data">Data6!$FK$11:$FK$20</definedName>
    <definedName name="A125970745V_Latest">Data6!$FK$20</definedName>
    <definedName name="A125970752T">Data6!$DR$1:$DR$10,Data6!$DR$11:$DR$20</definedName>
    <definedName name="A125970752T_Data">Data6!$DR$11:$DR$20</definedName>
    <definedName name="A125970752T_Latest">Data6!$DR$20</definedName>
    <definedName name="A125970753V">Data6!$GL$1:$GL$10,Data6!$GL$11:$GL$20</definedName>
    <definedName name="A125970753V_Data">Data6!$GL$11:$GL$20</definedName>
    <definedName name="A125970753V_Latest">Data6!$GL$20</definedName>
    <definedName name="A125970760T">Data6!$DX$1:$DX$10,Data6!$DX$11:$DX$20</definedName>
    <definedName name="A125970760T_Data">Data6!$DX$11:$DX$20</definedName>
    <definedName name="A125970760T_Latest">Data6!$DX$20</definedName>
    <definedName name="A125970761V">Data6!$GR$1:$GR$10,Data6!$GR$11:$GR$20</definedName>
    <definedName name="A125970761V_Data">Data6!$GR$11:$GR$20</definedName>
    <definedName name="A125970761V_Latest">Data6!$GR$20</definedName>
    <definedName name="A125970768K">Data6!$EA$1:$EA$10,Data6!$EA$11:$EA$20</definedName>
    <definedName name="A125970768K_Data">Data6!$EA$11:$EA$20</definedName>
    <definedName name="A125970768K_Latest">Data6!$EA$20</definedName>
    <definedName name="A125970769L">Data6!$GU$1:$GU$10,Data6!$GU$11:$GU$20</definedName>
    <definedName name="A125970769L_Data">Data6!$GU$11:$GU$20</definedName>
    <definedName name="A125970769L_Latest">Data6!$GU$20</definedName>
    <definedName name="A125970776K">Data6!$CT$1:$CT$10,Data6!$CT$11:$CT$20</definedName>
    <definedName name="A125970776K_Data">Data6!$CT$11:$CT$20</definedName>
    <definedName name="A125970776K_Latest">Data6!$CT$20</definedName>
    <definedName name="A125970777L">Data6!$FN$1:$FN$10,Data6!$FN$11:$FN$20</definedName>
    <definedName name="A125970777L_Data">Data6!$FN$11:$FN$20</definedName>
    <definedName name="A125970777L_Latest">Data6!$FN$20</definedName>
    <definedName name="A125970784K">Data6!$DC$1:$DC$10,Data6!$DC$11:$DC$20</definedName>
    <definedName name="A125970784K_Data">Data6!$DC$11:$DC$20</definedName>
    <definedName name="A125970784K_Latest">Data6!$DC$20</definedName>
    <definedName name="A125970785L">Data6!$FW$1:$FW$10,Data6!$FW$11:$FW$20</definedName>
    <definedName name="A125970785L_Data">Data6!$FW$11:$FW$20</definedName>
    <definedName name="A125970785L_Latest">Data6!$FW$20</definedName>
    <definedName name="A125970792K">Data6!$CB$1:$CB$10,Data6!$CB$11:$CB$20</definedName>
    <definedName name="A125970792K_Data">Data6!$CB$11:$CB$20</definedName>
    <definedName name="A125970792K_Latest">Data6!$CB$20</definedName>
    <definedName name="A125970793L">Data6!$EV$1:$EV$10,Data6!$EV$11:$EV$20</definedName>
    <definedName name="A125970793L_Data">Data6!$EV$11:$EV$20</definedName>
    <definedName name="A125970793L_Latest">Data6!$EV$20</definedName>
    <definedName name="A125970800X">Data6!$CH$1:$CH$10,Data6!$CH$11:$CH$20</definedName>
    <definedName name="A125970800X_Data">Data6!$CH$11:$CH$20</definedName>
    <definedName name="A125970800X_Latest">Data6!$CH$20</definedName>
    <definedName name="A125970801A">Data6!$FB$1:$FB$10,Data6!$FB$11:$FB$20</definedName>
    <definedName name="A125970801A_Data">Data6!$FB$11:$FB$20</definedName>
    <definedName name="A125970801A_Latest">Data6!$FB$20</definedName>
    <definedName name="A125970808T">Data6!$CK$1:$CK$10,Data6!$CK$11:$CK$20</definedName>
    <definedName name="A125970808T_Data">Data6!$CK$11:$CK$20</definedName>
    <definedName name="A125970808T_Latest">Data6!$CK$20</definedName>
    <definedName name="A125970809V">Data6!$FE$1:$FE$10,Data6!$FE$11:$FE$20</definedName>
    <definedName name="A125970809V_Data">Data6!$FE$11:$FE$20</definedName>
    <definedName name="A125970809V_Latest">Data6!$FE$20</definedName>
    <definedName name="A125970816T">Data6!$CZ$1:$CZ$10,Data6!$CZ$11:$CZ$20</definedName>
    <definedName name="A125970816T_Data">Data6!$CZ$11:$CZ$20</definedName>
    <definedName name="A125970816T_Latest">Data6!$CZ$20</definedName>
    <definedName name="A125970817V">Data6!$FT$1:$FT$10,Data6!$FT$11:$FT$20</definedName>
    <definedName name="A125970817V_Data">Data6!$FT$11:$FT$20</definedName>
    <definedName name="A125970817V_Latest">Data6!$FT$20</definedName>
    <definedName name="A125970824T">Data6!$EJ$1:$EJ$10,Data6!$EJ$11:$EJ$20</definedName>
    <definedName name="A125970824T_Data">Data6!$EJ$11:$EJ$20</definedName>
    <definedName name="A125970824T_Latest">Data6!$EJ$20</definedName>
    <definedName name="A125970825V">Data6!$HD$1:$HD$10,Data6!$HD$11:$HD$20</definedName>
    <definedName name="A125970825V_Data">Data6!$HD$11:$HD$20</definedName>
    <definedName name="A125970825V_Latest">Data6!$HD$20</definedName>
    <definedName name="A125970832T">Data6!$EM$1:$EM$10,Data6!$EM$11:$EM$20</definedName>
    <definedName name="A125970832T_Data">Data6!$EM$11:$EM$20</definedName>
    <definedName name="A125970832T_Latest">Data6!$EM$20</definedName>
    <definedName name="A125970833V">Data6!$HG$1:$HG$10,Data6!$HG$11:$HG$20</definedName>
    <definedName name="A125970833V_Data">Data6!$HG$11:$HG$20</definedName>
    <definedName name="A125970833V_Latest">Data6!$HG$20</definedName>
    <definedName name="A125970840T">Data6!$DF$1:$DF$10,Data6!$DF$11:$DF$20</definedName>
    <definedName name="A125970840T_Data">Data6!$DF$11:$DF$20</definedName>
    <definedName name="A125970840T_Latest">Data6!$DF$20</definedName>
    <definedName name="A125970841V">Data6!$FZ$1:$FZ$10,Data6!$FZ$11:$FZ$20</definedName>
    <definedName name="A125970841V_Data">Data6!$FZ$11:$FZ$20</definedName>
    <definedName name="A125970841V_Latest">Data6!$FZ$20</definedName>
    <definedName name="A125970848K">Data6!$ED$1:$ED$10,Data6!$ED$11:$ED$20</definedName>
    <definedName name="A125970848K_Data">Data6!$ED$11:$ED$20</definedName>
    <definedName name="A125970848K_Latest">Data6!$ED$20</definedName>
    <definedName name="A125970849L">Data6!$GX$1:$GX$10,Data6!$GX$11:$GX$20</definedName>
    <definedName name="A125970849L_Data">Data6!$GX$11:$GX$20</definedName>
    <definedName name="A125970849L_Latest">Data6!$GX$20</definedName>
    <definedName name="A125970856K">Data2!$DM$1:$DM$10,Data2!$DM$11:$DM$20</definedName>
    <definedName name="A125970856K_Data">Data2!$DM$11:$DM$20</definedName>
    <definedName name="A125970856K_Latest">Data2!$DM$20</definedName>
    <definedName name="A125970857L">Data2!$GG$1:$GG$10,Data2!$GG$11:$GG$20</definedName>
    <definedName name="A125970857L_Data">Data2!$GG$11:$GG$20</definedName>
    <definedName name="A125970857L_Latest">Data2!$GG$20</definedName>
    <definedName name="A125970864K">Data2!$CI$1:$CI$10,Data2!$CI$11:$CI$20</definedName>
    <definedName name="A125970864K_Data">Data2!$CI$11:$CI$20</definedName>
    <definedName name="A125970864K_Latest">Data2!$CI$20</definedName>
    <definedName name="A125970865L">Data2!$FC$1:$FC$10,Data2!$FC$11:$FC$20</definedName>
    <definedName name="A125970865L_Data">Data2!$FC$11:$FC$20</definedName>
    <definedName name="A125970865L_Latest">Data2!$FC$20</definedName>
    <definedName name="A125970872K">Data2!$DD$1:$DD$10,Data2!$DD$11:$DD$20</definedName>
    <definedName name="A125970872K_Data">Data2!$DD$11:$DD$20</definedName>
    <definedName name="A125970872K_Latest">Data2!$DD$20</definedName>
    <definedName name="A125970873L">Data2!$FX$1:$FX$10,Data2!$FX$11:$FX$20</definedName>
    <definedName name="A125970873L_Data">Data2!$FX$11:$FX$20</definedName>
    <definedName name="A125970873L_Latest">Data2!$FX$20</definedName>
    <definedName name="A125970880K">Data2!$CL$1:$CL$10,Data2!$CL$11:$CL$20</definedName>
    <definedName name="A125970880K_Data">Data2!$CL$11:$CL$20</definedName>
    <definedName name="A125970880K_Latest">Data2!$CL$20</definedName>
    <definedName name="A125970881L">Data2!$FF$1:$FF$10,Data2!$FF$11:$FF$20</definedName>
    <definedName name="A125970881L_Data">Data2!$FF$11:$FF$20</definedName>
    <definedName name="A125970881L_Latest">Data2!$FF$20</definedName>
    <definedName name="A125970888C">Data2!$CR$1:$CR$10,Data2!$CR$11:$CR$20</definedName>
    <definedName name="A125970888C_Data">Data2!$CR$11:$CR$20</definedName>
    <definedName name="A125970888C_Latest">Data2!$CR$20</definedName>
    <definedName name="A125970889F">Data2!$FL$1:$FL$10,Data2!$FL$11:$FL$20</definedName>
    <definedName name="A125970889F_Data">Data2!$FL$11:$FL$20</definedName>
    <definedName name="A125970889F_Latest">Data2!$FL$20</definedName>
    <definedName name="A125970896C">Data2!$DP$1:$DP$10,Data2!$DP$11:$DP$20</definedName>
    <definedName name="A125970896C_Data">Data2!$DP$11:$DP$20</definedName>
    <definedName name="A125970896C_Latest">Data2!$DP$20</definedName>
    <definedName name="A125970897F">Data2!$GJ$1:$GJ$10,Data2!$GJ$11:$GJ$20</definedName>
    <definedName name="A125970897F_Data">Data2!$GJ$11:$GJ$20</definedName>
    <definedName name="A125970897F_Latest">Data2!$GJ$20</definedName>
    <definedName name="A125970904T">Data2!$BT$1:$BT$10,Data2!$BT$11:$BT$20</definedName>
    <definedName name="A125970904T_Data">Data2!$BT$11:$BT$20</definedName>
    <definedName name="A125970904T_Latest">Data2!$BT$20</definedName>
    <definedName name="A125970905V">Data2!$EN$1:$EN$10,Data2!$EN$11:$EN$20</definedName>
    <definedName name="A125970905V_Data">Data2!$EN$11:$EN$20</definedName>
    <definedName name="A125970905V_Latest">Data2!$EN$20</definedName>
    <definedName name="A125970912T">Data2!$CF$1:$CF$10,Data2!$CF$11:$CF$20</definedName>
    <definedName name="A125970912T_Data">Data2!$CF$11:$CF$20</definedName>
    <definedName name="A125970912T_Latest">Data2!$CF$20</definedName>
    <definedName name="A125970913V">Data2!$EZ$1:$EZ$10,Data2!$EZ$11:$EZ$20</definedName>
    <definedName name="A125970913V_Data">Data2!$EZ$11:$EZ$20</definedName>
    <definedName name="A125970913V_Latest">Data2!$EZ$20</definedName>
    <definedName name="A125970920T">Data2!$AV$1:$AV$10,Data2!$AV$11:$AV$20</definedName>
    <definedName name="A125970920T_Data">Data2!$AV$11:$AV$20</definedName>
    <definedName name="A125970920T_Latest">Data2!$AV$20</definedName>
    <definedName name="A125970921V">#REF!,#REF!</definedName>
    <definedName name="A125970928K">Data2!$BB$1:$BB$10,Data2!$BB$11:$BB$20</definedName>
    <definedName name="A125970928K_Data">Data2!$BB$11:$BB$20</definedName>
    <definedName name="A125970928K_Latest">Data2!$BB$20</definedName>
    <definedName name="A125970929L">Data2!$DV$1:$DV$10,Data2!$DV$11:$DV$20</definedName>
    <definedName name="A125970929L_Data">Data2!$DV$11:$DV$20</definedName>
    <definedName name="A125970929L_Latest">Data2!$DV$20</definedName>
    <definedName name="A125970936K">Data2!$BK$1:$BK$10,Data2!$BK$11:$BK$20</definedName>
    <definedName name="A125970936K_Data">Data2!$BK$11:$BK$20</definedName>
    <definedName name="A125970936K_Latest">Data2!$BK$20</definedName>
    <definedName name="A125970937L">Data2!$EE$1:$EE$10,Data2!$EE$11:$EE$20</definedName>
    <definedName name="A125970937L_Data">Data2!$EE$11:$EE$20</definedName>
    <definedName name="A125970937L_Latest">Data2!$EE$20</definedName>
    <definedName name="A125970944K">Data2!$BN$1:$BN$10,Data2!$BN$11:$BN$20</definedName>
    <definedName name="A125970944K_Data">Data2!$BN$11:$BN$20</definedName>
    <definedName name="A125970944K_Latest">Data2!$BN$20</definedName>
    <definedName name="A125970945L">Data2!$EH$1:$EH$10,Data2!$EH$11:$EH$20</definedName>
    <definedName name="A125970945L_Data">Data2!$EH$11:$EH$20</definedName>
    <definedName name="A125970945L_Latest">Data2!$EH$20</definedName>
    <definedName name="A125970952K">Data2!$CO$1:$CO$10,Data2!$CO$11:$CO$20</definedName>
    <definedName name="A125970952K_Data">Data2!$CO$11:$CO$20</definedName>
    <definedName name="A125970952K_Latest">Data2!$CO$20</definedName>
    <definedName name="A125970953L">Data2!$FI$1:$FI$10,Data2!$FI$11:$FI$20</definedName>
    <definedName name="A125970953L_Data">Data2!$FI$11:$FI$20</definedName>
    <definedName name="A125970953L_Latest">Data2!$FI$20</definedName>
    <definedName name="A125970960K">Data2!$CU$1:$CU$10,Data2!$CU$11:$CU$20</definedName>
    <definedName name="A125970960K_Data">Data2!$CU$11:$CU$20</definedName>
    <definedName name="A125970960K_Latest">Data2!$CU$20</definedName>
    <definedName name="A125970961L">Data2!$FO$1:$FO$10,Data2!$FO$11:$FO$20</definedName>
    <definedName name="A125970961L_Data">Data2!$FO$11:$FO$20</definedName>
    <definedName name="A125970961L_Latest">Data2!$FO$20</definedName>
    <definedName name="A125970968C">Data2!$CX$1:$CX$10,Data2!$CX$11:$CX$20</definedName>
    <definedName name="A125970968C_Data">Data2!$CX$11:$CX$20</definedName>
    <definedName name="A125970968C_Latest">Data2!$CX$20</definedName>
    <definedName name="A125970969F">Data2!$FR$1:$FR$10,Data2!$FR$11:$FR$20</definedName>
    <definedName name="A125970969F_Data">Data2!$FR$11:$FR$20</definedName>
    <definedName name="A125970969F_Latest">Data2!$FR$20</definedName>
    <definedName name="A125970976C">Data2!$BQ$1:$BQ$10,Data2!$BQ$11:$BQ$20</definedName>
    <definedName name="A125970976C_Data">Data2!$BQ$11:$BQ$20</definedName>
    <definedName name="A125970976C_Latest">Data2!$BQ$20</definedName>
    <definedName name="A125970977F">Data2!$EK$1:$EK$10,Data2!$EK$11:$EK$20</definedName>
    <definedName name="A125970977F_Data">Data2!$EK$11:$EK$20</definedName>
    <definedName name="A125970977F_Latest">Data2!$EK$20</definedName>
    <definedName name="A125970984C">Data2!$BZ$1:$BZ$10,Data2!$BZ$11:$BZ$20</definedName>
    <definedName name="A125970984C_Data">Data2!$BZ$11:$BZ$20</definedName>
    <definedName name="A125970984C_Latest">Data2!$BZ$20</definedName>
    <definedName name="A125970985F">Data2!$ET$1:$ET$10,Data2!$ET$11:$ET$20</definedName>
    <definedName name="A125970985F_Data">Data2!$ET$11:$ET$20</definedName>
    <definedName name="A125970985F_Latest">Data2!$ET$20</definedName>
    <definedName name="A125970992C">Data2!$AY$1:$AY$10,Data2!$AY$11:$AY$20</definedName>
    <definedName name="A125970992C_Data">Data2!$AY$11:$AY$20</definedName>
    <definedName name="A125970992C_Latest">Data2!$AY$20</definedName>
    <definedName name="A125970993F">Data2!$DS$1:$DS$10,Data2!$DS$11:$DS$20</definedName>
    <definedName name="A125970993F_Data">Data2!$DS$11:$DS$20</definedName>
    <definedName name="A125970993F_Latest">Data2!$DS$20</definedName>
    <definedName name="A125971000V">Data2!$BE$1:$BE$10,Data2!$BE$11:$BE$20</definedName>
    <definedName name="A125971000V_Data">Data2!$BE$11:$BE$20</definedName>
    <definedName name="A125971000V_Latest">Data2!$BE$20</definedName>
    <definedName name="A125971001W">Data2!$DY$1:$DY$10,Data2!$DY$11:$DY$20</definedName>
    <definedName name="A125971001W_Data">Data2!$DY$11:$DY$20</definedName>
    <definedName name="A125971001W_Latest">Data2!$DY$20</definedName>
    <definedName name="A125971008L">Data2!$BH$1:$BH$10,Data2!$BH$11:$BH$20</definedName>
    <definedName name="A125971008L_Data">Data2!$BH$11:$BH$20</definedName>
    <definedName name="A125971008L_Latest">Data2!$BH$20</definedName>
    <definedName name="A125971009R">Data2!$EB$1:$EB$10,Data2!$EB$11:$EB$20</definedName>
    <definedName name="A125971009R_Data">Data2!$EB$11:$EB$20</definedName>
    <definedName name="A125971009R_Latest">Data2!$EB$20</definedName>
    <definedName name="A125971016L">Data2!$BW$1:$BW$10,Data2!$BW$11:$BW$20</definedName>
    <definedName name="A125971016L_Data">Data2!$BW$11:$BW$20</definedName>
    <definedName name="A125971016L_Latest">Data2!$BW$20</definedName>
    <definedName name="A125971017R">Data2!$EQ$1:$EQ$10,Data2!$EQ$11:$EQ$20</definedName>
    <definedName name="A125971017R_Data">Data2!$EQ$11:$EQ$20</definedName>
    <definedName name="A125971017R_Latest">Data2!$EQ$20</definedName>
    <definedName name="A125971024L">Data2!$DG$1:$DG$10,Data2!$DG$11:$DG$20</definedName>
    <definedName name="A125971024L_Data">Data2!$DG$11:$DG$20</definedName>
    <definedName name="A125971024L_Latest">Data2!$DG$20</definedName>
    <definedName name="A125971025R">Data2!$GA$1:$GA$10,Data2!$GA$11:$GA$20</definedName>
    <definedName name="A125971025R_Data">Data2!$GA$11:$GA$20</definedName>
    <definedName name="A125971025R_Latest">Data2!$GA$20</definedName>
    <definedName name="A125971032L">Data2!$DJ$1:$DJ$10,Data2!$DJ$11:$DJ$20</definedName>
    <definedName name="A125971032L_Data">Data2!$DJ$11:$DJ$20</definedName>
    <definedName name="A125971032L_Latest">Data2!$DJ$20</definedName>
    <definedName name="A125971033R">Data2!$GD$1:$GD$10,Data2!$GD$11:$GD$20</definedName>
    <definedName name="A125971033R_Data">Data2!$GD$11:$GD$20</definedName>
    <definedName name="A125971033R_Latest">Data2!$GD$20</definedName>
    <definedName name="A125971040L">Data2!$CC$1:$CC$10,Data2!$CC$11:$CC$20</definedName>
    <definedName name="A125971040L_Data">Data2!$CC$11:$CC$20</definedName>
    <definedName name="A125971040L_Latest">Data2!$CC$20</definedName>
    <definedName name="A125971041R">Data2!$EW$1:$EW$10,Data2!$EW$11:$EW$20</definedName>
    <definedName name="A125971041R_Data">Data2!$EW$11:$EW$20</definedName>
    <definedName name="A125971041R_Latest">Data2!$EW$20</definedName>
    <definedName name="A125971048F">Data2!$DA$1:$DA$10,Data2!$DA$11:$DA$20</definedName>
    <definedName name="A125971048F_Data">Data2!$DA$11:$DA$20</definedName>
    <definedName name="A125971048F_Latest">Data2!$DA$20</definedName>
    <definedName name="A125971049J">Data2!$FU$1:$FU$10,Data2!$FU$11:$FU$20</definedName>
    <definedName name="A125971049J_Data">Data2!$FU$11:$FU$20</definedName>
    <definedName name="A125971049J_Latest">Data2!$FU$20</definedName>
    <definedName name="A125972656C">Data4!$BF$1:$BF$10,Data4!$BF$11:$BF$20</definedName>
    <definedName name="A125972656C_Data">Data4!$BF$11:$BF$20</definedName>
    <definedName name="A125972656C_Latest">Data4!$BF$20</definedName>
    <definedName name="A125972657F">Data4!$DZ$1:$DZ$10,Data4!$DZ$11:$DZ$20</definedName>
    <definedName name="A125972657F_Data">Data4!$DZ$11:$DZ$20</definedName>
    <definedName name="A125972657F_Latest">Data4!$DZ$20</definedName>
    <definedName name="A125972664C">Data4!$AB$1:$AB$10,Data4!$AB$11:$AB$20</definedName>
    <definedName name="A125972664C_Data">Data4!$AB$11:$AB$20</definedName>
    <definedName name="A125972664C_Latest">Data4!$AB$20</definedName>
    <definedName name="A125972665F">Data4!$CV$1:$CV$10,Data4!$CV$11:$CV$20</definedName>
    <definedName name="A125972665F_Data">Data4!$CV$11:$CV$20</definedName>
    <definedName name="A125972665F_Latest">Data4!$CV$20</definedName>
    <definedName name="A125972672C">Data4!$AW$1:$AW$10,Data4!$AW$11:$AW$20</definedName>
    <definedName name="A125972672C_Data">Data4!$AW$11:$AW$20</definedName>
    <definedName name="A125972672C_Latest">Data4!$AW$20</definedName>
    <definedName name="A125972673F">Data4!$DQ$1:$DQ$10,Data4!$DQ$11:$DQ$20</definedName>
    <definedName name="A125972673F_Data">Data4!$DQ$11:$DQ$20</definedName>
    <definedName name="A125972673F_Latest">Data4!$DQ$20</definedName>
    <definedName name="A125972680C">Data4!$AE$1:$AE$10,Data4!$AE$11:$AE$20</definedName>
    <definedName name="A125972680C_Data">Data4!$AE$11:$AE$20</definedName>
    <definedName name="A125972680C_Latest">Data4!$AE$20</definedName>
    <definedName name="A125972681F">Data4!$CY$1:$CY$10,Data4!$CY$11:$CY$20</definedName>
    <definedName name="A125972681F_Data">Data4!$CY$11:$CY$20</definedName>
    <definedName name="A125972681F_Latest">Data4!$CY$20</definedName>
    <definedName name="A125972688W">Data4!$AK$1:$AK$10,Data4!$AK$11:$AK$20</definedName>
    <definedName name="A125972688W_Data">Data4!$AK$11:$AK$20</definedName>
    <definedName name="A125972688W_Latest">Data4!$AK$20</definedName>
    <definedName name="A125972689X">Data4!$DE$1:$DE$10,Data4!$DE$11:$DE$20</definedName>
    <definedName name="A125972689X_Data">Data4!$DE$11:$DE$20</definedName>
    <definedName name="A125972689X_Latest">Data4!$DE$20</definedName>
    <definedName name="A125972696W">Data4!$BI$1:$BI$10,Data4!$BI$11:$BI$20</definedName>
    <definedName name="A125972696W_Data">Data4!$BI$11:$BI$20</definedName>
    <definedName name="A125972696W_Latest">Data4!$BI$20</definedName>
    <definedName name="A125972697X">Data4!$EC$1:$EC$10,Data4!$EC$11:$EC$20</definedName>
    <definedName name="A125972697X_Data">Data4!$EC$11:$EC$20</definedName>
    <definedName name="A125972697X_Latest">Data4!$EC$20</definedName>
    <definedName name="A125972704K">Data4!$M$1:$M$10,Data4!$M$11:$M$20</definedName>
    <definedName name="A125972704K_Data">Data4!$M$11:$M$20</definedName>
    <definedName name="A125972704K_Latest">Data4!$M$20</definedName>
    <definedName name="A125972705L">Data4!$CG$1:$CG$10,Data4!$CG$11:$CG$20</definedName>
    <definedName name="A125972705L_Data">Data4!$CG$11:$CG$20</definedName>
    <definedName name="A125972705L_Latest">Data4!$CG$20</definedName>
    <definedName name="A125972712K">Data4!$Y$1:$Y$10,Data4!$Y$11:$Y$20</definedName>
    <definedName name="A125972712K_Data">Data4!$Y$11:$Y$20</definedName>
    <definedName name="A125972712K_Latest">Data4!$Y$20</definedName>
    <definedName name="A125972713L">Data4!$CS$1:$CS$10,Data4!$CS$11:$CS$20</definedName>
    <definedName name="A125972713L_Data">Data4!$CS$11:$CS$20</definedName>
    <definedName name="A125972713L_Latest">Data4!$CS$20</definedName>
    <definedName name="A125972720K">Data3!$IE$1:$IE$10,Data3!$IE$11:$IE$20</definedName>
    <definedName name="A125972720K_Data">Data3!$IE$11:$IE$20</definedName>
    <definedName name="A125972720K_Latest">Data3!$IE$20</definedName>
    <definedName name="A125972721L">#REF!,#REF!</definedName>
    <definedName name="A125972728C">Data3!$IK$1:$IK$10,Data3!$IK$11:$IK$20</definedName>
    <definedName name="A125972728C_Data">Data3!$IK$11:$IK$20</definedName>
    <definedName name="A125972728C_Latest">Data3!$IK$20</definedName>
    <definedName name="A125972729F">Data4!$BO$1:$BO$10,Data4!$BO$11:$BO$20</definedName>
    <definedName name="A125972729F_Data">Data4!$BO$11:$BO$20</definedName>
    <definedName name="A125972729F_Latest">Data4!$BO$20</definedName>
    <definedName name="A125972736C">Data4!$D$1:$D$10,Data4!$D$11:$D$20</definedName>
    <definedName name="A125972736C_Data">Data4!$D$11:$D$20</definedName>
    <definedName name="A125972736C_Latest">Data4!$D$20</definedName>
    <definedName name="A125972737F">Data4!$BX$1:$BX$10,Data4!$BX$11:$BX$20</definedName>
    <definedName name="A125972737F_Data">Data4!$BX$11:$BX$20</definedName>
    <definedName name="A125972737F_Latest">Data4!$BX$20</definedName>
    <definedName name="A125972744C">Data4!$G$1:$G$10,Data4!$G$11:$G$20</definedName>
    <definedName name="A125972744C_Data">Data4!$G$11:$G$20</definedName>
    <definedName name="A125972744C_Latest">Data4!$G$20</definedName>
    <definedName name="A125972745F">Data4!$CA$1:$CA$10,Data4!$CA$11:$CA$20</definedName>
    <definedName name="A125972745F_Data">Data4!$CA$11:$CA$20</definedName>
    <definedName name="A125972745F_Latest">Data4!$CA$20</definedName>
    <definedName name="A125972752C">Data4!$AH$1:$AH$10,Data4!$AH$11:$AH$20</definedName>
    <definedName name="A125972752C_Data">Data4!$AH$11:$AH$20</definedName>
    <definedName name="A125972752C_Latest">Data4!$AH$20</definedName>
    <definedName name="A125972753F">Data4!$DB$1:$DB$10,Data4!$DB$11:$DB$20</definedName>
    <definedName name="A125972753F_Data">Data4!$DB$11:$DB$20</definedName>
    <definedName name="A125972753F_Latest">Data4!$DB$20</definedName>
    <definedName name="A125972760C">Data4!$AN$1:$AN$10,Data4!$AN$11:$AN$20</definedName>
    <definedName name="A125972760C_Data">Data4!$AN$11:$AN$20</definedName>
    <definedName name="A125972760C_Latest">Data4!$AN$20</definedName>
    <definedName name="A125972761F">Data4!$DH$1:$DH$10,Data4!$DH$11:$DH$20</definedName>
    <definedName name="A125972761F_Data">Data4!$DH$11:$DH$20</definedName>
    <definedName name="A125972761F_Latest">Data4!$DH$20</definedName>
    <definedName name="A125972768W">Data4!$AQ$1:$AQ$10,Data4!$AQ$11:$AQ$20</definedName>
    <definedName name="A125972768W_Data">Data4!$AQ$11:$AQ$20</definedName>
    <definedName name="A125972768W_Latest">Data4!$AQ$20</definedName>
    <definedName name="A125972769X">Data4!$DK$1:$DK$10,Data4!$DK$11:$DK$20</definedName>
    <definedName name="A125972769X_Data">Data4!$DK$11:$DK$20</definedName>
    <definedName name="A125972769X_Latest">Data4!$DK$20</definedName>
    <definedName name="A125972776W">Data4!$J$1:$J$10,Data4!$J$11:$J$20</definedName>
    <definedName name="A125972776W_Data">Data4!$J$11:$J$20</definedName>
    <definedName name="A125972776W_Latest">Data4!$J$20</definedName>
    <definedName name="A125972777X">Data4!$CD$1:$CD$10,Data4!$CD$11:$CD$20</definedName>
    <definedName name="A125972777X_Data">Data4!$CD$11:$CD$20</definedName>
    <definedName name="A125972777X_Latest">Data4!$CD$20</definedName>
    <definedName name="A125972784W">Data4!$S$1:$S$10,Data4!$S$11:$S$20</definedName>
    <definedName name="A125972784W_Data">Data4!$S$11:$S$20</definedName>
    <definedName name="A125972784W_Latest">Data4!$S$20</definedName>
    <definedName name="A125972785X">Data4!$CM$1:$CM$10,Data4!$CM$11:$CM$20</definedName>
    <definedName name="A125972785X_Data">Data4!$CM$11:$CM$20</definedName>
    <definedName name="A125972785X_Latest">Data4!$CM$20</definedName>
    <definedName name="A125972792W">Data3!$IH$1:$IH$10,Data3!$IH$11:$IH$20</definedName>
    <definedName name="A125972792W_Data">Data3!$IH$11:$IH$20</definedName>
    <definedName name="A125972792W_Latest">Data3!$IH$20</definedName>
    <definedName name="A125972793X">Data4!$BL$1:$BL$10,Data4!$BL$11:$BL$20</definedName>
    <definedName name="A125972793X_Data">Data4!$BL$11:$BL$20</definedName>
    <definedName name="A125972793X_Latest">Data4!$BL$20</definedName>
    <definedName name="A125972800K">Data3!$IN$1:$IN$10,Data3!$IN$11:$IN$20</definedName>
    <definedName name="A125972800K_Data">Data3!$IN$11:$IN$20</definedName>
    <definedName name="A125972800K_Latest">Data3!$IN$20</definedName>
    <definedName name="A125972801L">Data4!$BR$1:$BR$10,Data4!$BR$11:$BR$20</definedName>
    <definedName name="A125972801L_Data">Data4!$BR$11:$BR$20</definedName>
    <definedName name="A125972801L_Latest">Data4!$BR$20</definedName>
    <definedName name="A125972808C">Data3!$IQ$1:$IQ$10,Data3!$IQ$11:$IQ$20</definedName>
    <definedName name="A125972808C_Data">Data3!$IQ$11:$IQ$20</definedName>
    <definedName name="A125972808C_Latest">Data3!$IQ$20</definedName>
    <definedName name="A125972809F">Data4!$BU$1:$BU$10,Data4!$BU$11:$BU$20</definedName>
    <definedName name="A125972809F_Data">Data4!$BU$11:$BU$20</definedName>
    <definedName name="A125972809F_Latest">Data4!$BU$20</definedName>
    <definedName name="A125972816C">Data4!$P$1:$P$10,Data4!$P$11:$P$20</definedName>
    <definedName name="A125972816C_Data">Data4!$P$11:$P$20</definedName>
    <definedName name="A125972816C_Latest">Data4!$P$20</definedName>
    <definedName name="A125972817F">Data4!$CJ$1:$CJ$10,Data4!$CJ$11:$CJ$20</definedName>
    <definedName name="A125972817F_Data">Data4!$CJ$11:$CJ$20</definedName>
    <definedName name="A125972817F_Latest">Data4!$CJ$20</definedName>
    <definedName name="A125972824C">Data4!$AZ$1:$AZ$10,Data4!$AZ$11:$AZ$20</definedName>
    <definedName name="A125972824C_Data">Data4!$AZ$11:$AZ$20</definedName>
    <definedName name="A125972824C_Latest">Data4!$AZ$20</definedName>
    <definedName name="A125972825F">Data4!$DT$1:$DT$10,Data4!$DT$11:$DT$20</definedName>
    <definedName name="A125972825F_Data">Data4!$DT$11:$DT$20</definedName>
    <definedName name="A125972825F_Latest">Data4!$DT$20</definedName>
    <definedName name="A125972832C">Data4!$BC$1:$BC$10,Data4!$BC$11:$BC$20</definedName>
    <definedName name="A125972832C_Data">Data4!$BC$11:$BC$20</definedName>
    <definedName name="A125972832C_Latest">Data4!$BC$20</definedName>
    <definedName name="A125972833F">Data4!$DW$1:$DW$10,Data4!$DW$11:$DW$20</definedName>
    <definedName name="A125972833F_Data">Data4!$DW$11:$DW$20</definedName>
    <definedName name="A125972833F_Latest">Data4!$DW$20</definedName>
    <definedName name="A125972840C">Data4!$V$1:$V$10,Data4!$V$11:$V$20</definedName>
    <definedName name="A125972840C_Data">Data4!$V$11:$V$20</definedName>
    <definedName name="A125972840C_Latest">Data4!$V$20</definedName>
    <definedName name="A125972841F">Data4!$CP$1:$CP$10,Data4!$CP$11:$CP$20</definedName>
    <definedName name="A125972841F_Data">Data4!$CP$11:$CP$20</definedName>
    <definedName name="A125972841F_Latest">Data4!$CP$20</definedName>
    <definedName name="A125972848W">Data4!$AT$1:$AT$10,Data4!$AT$11:$AT$20</definedName>
    <definedName name="A125972848W_Data">Data4!$AT$11:$AT$20</definedName>
    <definedName name="A125972848W_Latest">Data4!$AT$20</definedName>
    <definedName name="A125972849X">Data4!$DN$1:$DN$10,Data4!$DN$11:$DN$20</definedName>
    <definedName name="A125972849X_Data">Data4!$DN$11:$DN$20</definedName>
    <definedName name="A125972849X_Latest">Data4!$DN$20</definedName>
    <definedName name="A125974456W">Data1!$HL$1:$HL$10,Data1!$HL$11:$HL$20</definedName>
    <definedName name="A125974456W_Data">Data1!$HL$11:$HL$20</definedName>
    <definedName name="A125974456W_Latest">Data1!$HL$20</definedName>
    <definedName name="A125974457X">Data2!$AP$1:$AP$10,Data2!$AP$11:$AP$20</definedName>
    <definedName name="A125974457X_Data">Data2!$AP$11:$AP$20</definedName>
    <definedName name="A125974457X_Latest">Data2!$AP$20</definedName>
    <definedName name="A125974464W">Data1!$GH$1:$GH$10,Data1!$GH$11:$GH$20</definedName>
    <definedName name="A125974464W_Data">Data1!$GH$11:$GH$20</definedName>
    <definedName name="A125974464W_Latest">Data1!$GH$20</definedName>
    <definedName name="A125974465X">Data2!$L$1:$L$10,Data2!$L$11:$L$20</definedName>
    <definedName name="A125974465X_Data">Data2!$L$11:$L$20</definedName>
    <definedName name="A125974465X_Latest">Data2!$L$20</definedName>
    <definedName name="A125974472W">Data1!$HC$1:$HC$10,Data1!$HC$11:$HC$20</definedName>
    <definedName name="A125974472W_Data">Data1!$HC$11:$HC$20</definedName>
    <definedName name="A125974472W_Latest">Data1!$HC$20</definedName>
    <definedName name="A125974473X">Data2!$AG$1:$AG$10,Data2!$AG$11:$AG$20</definedName>
    <definedName name="A125974473X_Data">Data2!$AG$11:$AG$20</definedName>
    <definedName name="A125974473X_Latest">Data2!$AG$20</definedName>
    <definedName name="A125974480W">Data1!$GK$1:$GK$10,Data1!$GK$11:$GK$20</definedName>
    <definedName name="A125974480W_Data">Data1!$GK$11:$GK$20</definedName>
    <definedName name="A125974480W_Latest">Data1!$GK$20</definedName>
    <definedName name="A125974481X">Data2!$O$1:$O$10,Data2!$O$11:$O$20</definedName>
    <definedName name="A125974481X_Data">Data2!$O$11:$O$20</definedName>
    <definedName name="A125974481X_Latest">Data2!$O$20</definedName>
    <definedName name="A125974488R">Data1!$GQ$1:$GQ$10,Data1!$GQ$11:$GQ$20</definedName>
    <definedName name="A125974488R_Data">Data1!$GQ$11:$GQ$20</definedName>
    <definedName name="A125974488R_Latest">Data1!$GQ$20</definedName>
    <definedName name="A125974489T">Data2!$U$1:$U$10,Data2!$U$11:$U$20</definedName>
    <definedName name="A125974489T_Data">Data2!$U$11:$U$20</definedName>
    <definedName name="A125974489T_Latest">Data2!$U$20</definedName>
    <definedName name="A125974496R">Data1!$HO$1:$HO$10,Data1!$HO$11:$HO$20</definedName>
    <definedName name="A125974496R_Data">Data1!$HO$11:$HO$20</definedName>
    <definedName name="A125974496R_Latest">Data1!$HO$20</definedName>
    <definedName name="A125974497T">Data2!$AS$1:$AS$10,Data2!$AS$11:$AS$20</definedName>
    <definedName name="A125974497T_Data">Data2!$AS$11:$AS$20</definedName>
    <definedName name="A125974497T_Latest">Data2!$AS$20</definedName>
    <definedName name="A125974504C">Data1!$FS$1:$FS$10,Data1!$FS$11:$FS$20</definedName>
    <definedName name="A125974504C_Data">Data1!$FS$11:$FS$20</definedName>
    <definedName name="A125974504C_Latest">Data1!$FS$20</definedName>
    <definedName name="A125974505F">Data1!$IM$1:$IM$10,Data1!$IM$11:$IM$20</definedName>
    <definedName name="A125974505F_Data">Data1!$IM$11:$IM$20</definedName>
    <definedName name="A125974505F_Latest">Data1!$IM$20</definedName>
    <definedName name="A125974512C">Data1!$GE$1:$GE$10,Data1!$GE$11:$GE$20</definedName>
    <definedName name="A125974512C_Data">Data1!$GE$11:$GE$20</definedName>
    <definedName name="A125974512C_Latest">Data1!$GE$20</definedName>
    <definedName name="A125974513F">Data2!$I$1:$I$10,Data2!$I$11:$I$20</definedName>
    <definedName name="A125974513F_Data">Data2!$I$11:$I$20</definedName>
    <definedName name="A125974513F_Latest">Data2!$I$20</definedName>
    <definedName name="A125974520C">Data1!$EU$1:$EU$10,Data1!$EU$11:$EU$20</definedName>
    <definedName name="A125974520C_Data">Data1!$EU$11:$EU$20</definedName>
    <definedName name="A125974520C_Latest">Data1!$EU$20</definedName>
    <definedName name="A125974521F">#REF!,#REF!</definedName>
    <definedName name="A125974528W">Data1!$FA$1:$FA$10,Data1!$FA$11:$FA$20</definedName>
    <definedName name="A125974528W_Data">Data1!$FA$11:$FA$20</definedName>
    <definedName name="A125974528W_Latest">Data1!$FA$20</definedName>
    <definedName name="A125974529X">Data1!$HU$1:$HU$10,Data1!$HU$11:$HU$20</definedName>
    <definedName name="A125974529X_Data">Data1!$HU$11:$HU$20</definedName>
    <definedName name="A125974529X_Latest">Data1!$HU$20</definedName>
    <definedName name="A125974536W">Data1!$FJ$1:$FJ$10,Data1!$FJ$11:$FJ$20</definedName>
    <definedName name="A125974536W_Data">Data1!$FJ$11:$FJ$20</definedName>
    <definedName name="A125974536W_Latest">Data1!$FJ$20</definedName>
    <definedName name="A125974537X">Data1!$ID$1:$ID$10,Data1!$ID$11:$ID$20</definedName>
    <definedName name="A125974537X_Data">Data1!$ID$11:$ID$20</definedName>
    <definedName name="A125974537X_Latest">Data1!$ID$20</definedName>
    <definedName name="A125974544W">Data1!$FM$1:$FM$10,Data1!$FM$11:$FM$20</definedName>
    <definedName name="A125974544W_Data">Data1!$FM$11:$FM$20</definedName>
    <definedName name="A125974544W_Latest">Data1!$FM$20</definedName>
    <definedName name="A125974545X">Data1!$IG$1:$IG$10,Data1!$IG$11:$IG$20</definedName>
    <definedName name="A125974545X_Data">Data1!$IG$11:$IG$20</definedName>
    <definedName name="A125974545X_Latest">Data1!$IG$20</definedName>
    <definedName name="A125974552W">Data1!$GN$1:$GN$10,Data1!$GN$11:$GN$20</definedName>
    <definedName name="A125974552W_Data">Data1!$GN$11:$GN$20</definedName>
    <definedName name="A125974552W_Latest">Data1!$GN$20</definedName>
    <definedName name="A125974553X">Data2!$R$1:$R$10,Data2!$R$11:$R$20</definedName>
    <definedName name="A125974553X_Data">Data2!$R$11:$R$20</definedName>
    <definedName name="A125974553X_Latest">Data2!$R$20</definedName>
    <definedName name="A125974560W">Data1!$GT$1:$GT$10,Data1!$GT$11:$GT$20</definedName>
    <definedName name="A125974560W_Data">Data1!$GT$11:$GT$20</definedName>
    <definedName name="A125974560W_Latest">Data1!$GT$20</definedName>
    <definedName name="A125974561X">Data2!$X$1:$X$10,Data2!$X$11:$X$20</definedName>
    <definedName name="A125974561X_Data">Data2!$X$11:$X$20</definedName>
    <definedName name="A125974561X_Latest">Data2!$X$20</definedName>
    <definedName name="A125974568R">Data1!$GW$1:$GW$10,Data1!$GW$11:$GW$20</definedName>
    <definedName name="A125974568R_Data">Data1!$GW$11:$GW$20</definedName>
    <definedName name="A125974568R_Latest">Data1!$GW$20</definedName>
    <definedName name="A125974569T">Data2!$AA$1:$AA$10,Data2!$AA$11:$AA$20</definedName>
    <definedName name="A125974569T_Data">Data2!$AA$11:$AA$20</definedName>
    <definedName name="A125974569T_Latest">Data2!$AA$20</definedName>
    <definedName name="A125974576R">Data1!$FP$1:$FP$10,Data1!$FP$11:$FP$20</definedName>
    <definedName name="A125974576R_Data">Data1!$FP$11:$FP$20</definedName>
    <definedName name="A125974576R_Latest">Data1!$FP$20</definedName>
    <definedName name="A125974577T">Data1!$IJ$1:$IJ$10,Data1!$IJ$11:$IJ$20</definedName>
    <definedName name="A125974577T_Data">Data1!$IJ$11:$IJ$20</definedName>
    <definedName name="A125974577T_Latest">Data1!$IJ$20</definedName>
    <definedName name="A125974584R">Data1!$FY$1:$FY$10,Data1!$FY$11:$FY$20</definedName>
    <definedName name="A125974584R_Data">Data1!$FY$11:$FY$20</definedName>
    <definedName name="A125974584R_Latest">Data1!$FY$20</definedName>
    <definedName name="A125974585T">Data2!$C$1:$C$10,Data2!$C$11:$C$20</definedName>
    <definedName name="A125974585T_Data">Data2!$C$11:$C$20</definedName>
    <definedName name="A125974585T_Latest">Data2!$C$20</definedName>
    <definedName name="A125974592R">Data1!$EX$1:$EX$10,Data1!$EX$11:$EX$20</definedName>
    <definedName name="A125974592R_Data">Data1!$EX$11:$EX$20</definedName>
    <definedName name="A125974592R_Latest">Data1!$EX$20</definedName>
    <definedName name="A125974593T">Data1!$HR$1:$HR$10,Data1!$HR$11:$HR$20</definedName>
    <definedName name="A125974593T_Data">Data1!$HR$11:$HR$20</definedName>
    <definedName name="A125974593T_Latest">Data1!$HR$20</definedName>
    <definedName name="A125974600C">Data1!$FD$1:$FD$10,Data1!$FD$11:$FD$20</definedName>
    <definedName name="A125974600C_Data">Data1!$FD$11:$FD$20</definedName>
    <definedName name="A125974600C_Latest">Data1!$FD$20</definedName>
    <definedName name="A125974601F">Data1!$HX$1:$HX$10,Data1!$HX$11:$HX$20</definedName>
    <definedName name="A125974601F_Data">Data1!$HX$11:$HX$20</definedName>
    <definedName name="A125974601F_Latest">Data1!$HX$20</definedName>
    <definedName name="A125974608W">Data1!$FG$1:$FG$10,Data1!$FG$11:$FG$20</definedName>
    <definedName name="A125974608W_Data">Data1!$FG$11:$FG$20</definedName>
    <definedName name="A125974608W_Latest">Data1!$FG$20</definedName>
    <definedName name="A125974609X">Data1!$IA$1:$IA$10,Data1!$IA$11:$IA$20</definedName>
    <definedName name="A125974609X_Data">Data1!$IA$11:$IA$20</definedName>
    <definedName name="A125974609X_Latest">Data1!$IA$20</definedName>
    <definedName name="A125974616W">Data1!$FV$1:$FV$10,Data1!$FV$11:$FV$20</definedName>
    <definedName name="A125974616W_Data">Data1!$FV$11:$FV$20</definedName>
    <definedName name="A125974616W_Latest">Data1!$FV$20</definedName>
    <definedName name="A125974617X">Data1!$IP$1:$IP$10,Data1!$IP$11:$IP$20</definedName>
    <definedName name="A125974617X_Data">Data1!$IP$11:$IP$20</definedName>
    <definedName name="A125974617X_Latest">Data1!$IP$20</definedName>
    <definedName name="A125974624W">Data1!$HF$1:$HF$10,Data1!$HF$11:$HF$20</definedName>
    <definedName name="A125974624W_Data">Data1!$HF$11:$HF$20</definedName>
    <definedName name="A125974624W_Latest">Data1!$HF$20</definedName>
    <definedName name="A125974625X">Data2!$AJ$1:$AJ$10,Data2!$AJ$11:$AJ$20</definedName>
    <definedName name="A125974625X_Data">Data2!$AJ$11:$AJ$20</definedName>
    <definedName name="A125974625X_Latest">Data2!$AJ$20</definedName>
    <definedName name="A125974632W">Data1!$HI$1:$HI$10,Data1!$HI$11:$HI$20</definedName>
    <definedName name="A125974632W_Data">Data1!$HI$11:$HI$20</definedName>
    <definedName name="A125974632W_Latest">Data1!$HI$20</definedName>
    <definedName name="A125974633X">Data2!$AM$1:$AM$10,Data2!$AM$11:$AM$20</definedName>
    <definedName name="A125974633X_Data">Data2!$AM$11:$AM$20</definedName>
    <definedName name="A125974633X_Latest">Data2!$AM$20</definedName>
    <definedName name="A125974640W">Data1!$GB$1:$GB$10,Data1!$GB$11:$GB$20</definedName>
    <definedName name="A125974640W_Data">Data1!$GB$11:$GB$20</definedName>
    <definedName name="A125974640W_Latest">Data1!$GB$20</definedName>
    <definedName name="A125974641X">Data2!$F$1:$F$10,Data2!$F$11:$F$20</definedName>
    <definedName name="A125974641X_Data">Data2!$F$11:$F$20</definedName>
    <definedName name="A125974641X_Latest">Data2!$F$20</definedName>
    <definedName name="A125974648R">Data1!$GZ$1:$GZ$10,Data1!$GZ$11:$GZ$20</definedName>
    <definedName name="A125974648R_Data">Data1!$GZ$11:$GZ$20</definedName>
    <definedName name="A125974648R_Latest">Data1!$GZ$20</definedName>
    <definedName name="A125974649T">Data2!$AD$1:$AD$10,Data2!$AD$11:$AD$20</definedName>
    <definedName name="A125974649T_Data">Data2!$AD$11:$AD$20</definedName>
    <definedName name="A125974649T_Latest">Data2!$AD$20</definedName>
    <definedName name="A125976256R">Data3!$N$1:$N$10,Data3!$N$11:$N$20</definedName>
    <definedName name="A125976256R_Data">Data3!$N$11:$N$20</definedName>
    <definedName name="A125976256R_Latest">Data3!$N$20</definedName>
    <definedName name="A125976257T">Data3!$CH$1:$CH$10,Data3!$CH$11:$CH$20</definedName>
    <definedName name="A125976257T_Data">Data3!$CH$11:$CH$20</definedName>
    <definedName name="A125976257T_Latest">Data3!$CH$20</definedName>
    <definedName name="A125976264R">Data2!$HZ$1:$HZ$10,Data2!$HZ$11:$HZ$20</definedName>
    <definedName name="A125976264R_Data">Data2!$HZ$11:$HZ$20</definedName>
    <definedName name="A125976264R_Latest">Data2!$HZ$20</definedName>
    <definedName name="A125976265T">Data3!$BD$1:$BD$10,Data3!$BD$11:$BD$20</definedName>
    <definedName name="A125976265T_Data">Data3!$BD$11:$BD$20</definedName>
    <definedName name="A125976265T_Latest">Data3!$BD$20</definedName>
    <definedName name="A125976272R">Data3!$E$1:$E$10,Data3!$E$11:$E$20</definedName>
    <definedName name="A125976272R_Data">Data3!$E$11:$E$20</definedName>
    <definedName name="A125976272R_Latest">Data3!$E$20</definedName>
    <definedName name="A125976273T">Data3!$BY$1:$BY$10,Data3!$BY$11:$BY$20</definedName>
    <definedName name="A125976273T_Data">Data3!$BY$11:$BY$20</definedName>
    <definedName name="A125976273T_Latest">Data3!$BY$20</definedName>
    <definedName name="A125976280R">Data2!$IC$1:$IC$10,Data2!$IC$11:$IC$20</definedName>
    <definedName name="A125976280R_Data">Data2!$IC$11:$IC$20</definedName>
    <definedName name="A125976280R_Latest">Data2!$IC$20</definedName>
    <definedName name="A125976281T">Data3!$BG$1:$BG$10,Data3!$BG$11:$BG$20</definedName>
    <definedName name="A125976281T_Data">Data3!$BG$11:$BG$20</definedName>
    <definedName name="A125976281T_Latest">Data3!$BG$20</definedName>
    <definedName name="A125976288J">Data2!$II$1:$II$10,Data2!$II$11:$II$20</definedName>
    <definedName name="A125976288J_Data">Data2!$II$11:$II$20</definedName>
    <definedName name="A125976288J_Latest">Data2!$II$20</definedName>
    <definedName name="A125976289K">Data3!$BM$1:$BM$10,Data3!$BM$11:$BM$20</definedName>
    <definedName name="A125976289K_Data">Data3!$BM$11:$BM$20</definedName>
    <definedName name="A125976289K_Latest">Data3!$BM$20</definedName>
    <definedName name="A125976296J">Data3!$Q$1:$Q$10,Data3!$Q$11:$Q$20</definedName>
    <definedName name="A125976296J_Data">Data3!$Q$11:$Q$20</definedName>
    <definedName name="A125976296J_Latest">Data3!$Q$20</definedName>
    <definedName name="A125976297K">Data3!$CK$1:$CK$10,Data3!$CK$11:$CK$20</definedName>
    <definedName name="A125976297K_Data">Data3!$CK$11:$CK$20</definedName>
    <definedName name="A125976297K_Latest">Data3!$CK$20</definedName>
    <definedName name="A125976304W">Data2!$HK$1:$HK$10,Data2!$HK$11:$HK$20</definedName>
    <definedName name="A125976304W_Data">Data2!$HK$11:$HK$20</definedName>
    <definedName name="A125976304W_Latest">Data2!$HK$20</definedName>
    <definedName name="A125976305X">Data3!$AO$1:$AO$10,Data3!$AO$11:$AO$20</definedName>
    <definedName name="A125976305X_Data">Data3!$AO$11:$AO$20</definedName>
    <definedName name="A125976305X_Latest">Data3!$AO$20</definedName>
    <definedName name="A125976312W">Data2!$HW$1:$HW$10,Data2!$HW$11:$HW$20</definedName>
    <definedName name="A125976312W_Data">Data2!$HW$11:$HW$20</definedName>
    <definedName name="A125976312W_Latest">Data2!$HW$20</definedName>
    <definedName name="A125976313X">Data3!$BA$1:$BA$10,Data3!$BA$11:$BA$20</definedName>
    <definedName name="A125976313X_Data">Data3!$BA$11:$BA$20</definedName>
    <definedName name="A125976313X_Latest">Data3!$BA$20</definedName>
    <definedName name="A125976320W">Data2!$GM$1:$GM$10,Data2!$GM$11:$GM$20</definedName>
    <definedName name="A125976320W_Data">Data2!$GM$11:$GM$20</definedName>
    <definedName name="A125976320W_Latest">Data2!$GM$20</definedName>
    <definedName name="A125976321X">#REF!,#REF!</definedName>
    <definedName name="A125976328R">Data2!$GS$1:$GS$10,Data2!$GS$11:$GS$20</definedName>
    <definedName name="A125976328R_Data">Data2!$GS$11:$GS$20</definedName>
    <definedName name="A125976328R_Latest">Data2!$GS$20</definedName>
    <definedName name="A125976329T">Data3!$W$1:$W$10,Data3!$W$11:$W$20</definedName>
    <definedName name="A125976329T_Data">Data3!$W$11:$W$20</definedName>
    <definedName name="A125976329T_Latest">Data3!$W$20</definedName>
    <definedName name="A125976336R">Data2!$HB$1:$HB$10,Data2!$HB$11:$HB$20</definedName>
    <definedName name="A125976336R_Data">Data2!$HB$11:$HB$20</definedName>
    <definedName name="A125976336R_Latest">Data2!$HB$20</definedName>
    <definedName name="A125976337T">Data3!$AF$1:$AF$10,Data3!$AF$11:$AF$20</definedName>
    <definedName name="A125976337T_Data">Data3!$AF$11:$AF$20</definedName>
    <definedName name="A125976337T_Latest">Data3!$AF$20</definedName>
    <definedName name="A125976344R">Data2!$HE$1:$HE$10,Data2!$HE$11:$HE$20</definedName>
    <definedName name="A125976344R_Data">Data2!$HE$11:$HE$20</definedName>
    <definedName name="A125976344R_Latest">Data2!$HE$20</definedName>
    <definedName name="A125976345T">Data3!$AI$1:$AI$10,Data3!$AI$11:$AI$20</definedName>
    <definedName name="A125976345T_Data">Data3!$AI$11:$AI$20</definedName>
    <definedName name="A125976345T_Latest">Data3!$AI$20</definedName>
    <definedName name="A125976352R">Data2!$IF$1:$IF$10,Data2!$IF$11:$IF$20</definedName>
    <definedName name="A125976352R_Data">Data2!$IF$11:$IF$20</definedName>
    <definedName name="A125976352R_Latest">Data2!$IF$20</definedName>
    <definedName name="A125976353T">Data3!$BJ$1:$BJ$10,Data3!$BJ$11:$BJ$20</definedName>
    <definedName name="A125976353T_Data">Data3!$BJ$11:$BJ$20</definedName>
    <definedName name="A125976353T_Latest">Data3!$BJ$20</definedName>
    <definedName name="A125976360R">Data2!$IL$1:$IL$10,Data2!$IL$11:$IL$20</definedName>
    <definedName name="A125976360R_Data">Data2!$IL$11:$IL$20</definedName>
    <definedName name="A125976360R_Latest">Data2!$IL$20</definedName>
    <definedName name="A125976361T">Data3!$BP$1:$BP$10,Data3!$BP$11:$BP$20</definedName>
    <definedName name="A125976361T_Data">Data3!$BP$11:$BP$20</definedName>
    <definedName name="A125976361T_Latest">Data3!$BP$20</definedName>
    <definedName name="A125976368J">Data2!$IO$1:$IO$10,Data2!$IO$11:$IO$20</definedName>
    <definedName name="A125976368J_Data">Data2!$IO$11:$IO$20</definedName>
    <definedName name="A125976368J_Latest">Data2!$IO$20</definedName>
    <definedName name="A125976369K">Data3!$BS$1:$BS$10,Data3!$BS$11:$BS$20</definedName>
    <definedName name="A125976369K_Data">Data3!$BS$11:$BS$20</definedName>
    <definedName name="A125976369K_Latest">Data3!$BS$20</definedName>
    <definedName name="A125976376J">Data2!$HH$1:$HH$10,Data2!$HH$11:$HH$20</definedName>
    <definedName name="A125976376J_Data">Data2!$HH$11:$HH$20</definedName>
    <definedName name="A125976376J_Latest">Data2!$HH$20</definedName>
    <definedName name="A125976377K">Data3!$AL$1:$AL$10,Data3!$AL$11:$AL$20</definedName>
    <definedName name="A125976377K_Data">Data3!$AL$11:$AL$20</definedName>
    <definedName name="A125976377K_Latest">Data3!$AL$20</definedName>
    <definedName name="A125976384J">Data2!$HQ$1:$HQ$10,Data2!$HQ$11:$HQ$20</definedName>
    <definedName name="A125976384J_Data">Data2!$HQ$11:$HQ$20</definedName>
    <definedName name="A125976384J_Latest">Data2!$HQ$20</definedName>
    <definedName name="A125976385K">Data3!$AU$1:$AU$10,Data3!$AU$11:$AU$20</definedName>
    <definedName name="A125976385K_Data">Data3!$AU$11:$AU$20</definedName>
    <definedName name="A125976385K_Latest">Data3!$AU$20</definedName>
    <definedName name="A125976392J">Data2!$GP$1:$GP$10,Data2!$GP$11:$GP$20</definedName>
    <definedName name="A125976392J_Data">Data2!$GP$11:$GP$20</definedName>
    <definedName name="A125976392J_Latest">Data2!$GP$20</definedName>
    <definedName name="A125976393K">Data3!$T$1:$T$10,Data3!$T$11:$T$20</definedName>
    <definedName name="A125976393K_Data">Data3!$T$11:$T$20</definedName>
    <definedName name="A125976393K_Latest">Data3!$T$20</definedName>
    <definedName name="A125976400W">Data2!$GV$1:$GV$10,Data2!$GV$11:$GV$20</definedName>
    <definedName name="A125976400W_Data">Data2!$GV$11:$GV$20</definedName>
    <definedName name="A125976400W_Latest">Data2!$GV$20</definedName>
    <definedName name="A125976401X">Data3!$Z$1:$Z$10,Data3!$Z$11:$Z$20</definedName>
    <definedName name="A125976401X_Data">Data3!$Z$11:$Z$20</definedName>
    <definedName name="A125976401X_Latest">Data3!$Z$20</definedName>
    <definedName name="A125976408R">Data2!$GY$1:$GY$10,Data2!$GY$11:$GY$20</definedName>
    <definedName name="A125976408R_Data">Data2!$GY$11:$GY$20</definedName>
    <definedName name="A125976408R_Latest">Data2!$GY$20</definedName>
    <definedName name="A125976409T">Data3!$AC$1:$AC$10,Data3!$AC$11:$AC$20</definedName>
    <definedName name="A125976409T_Data">Data3!$AC$11:$AC$20</definedName>
    <definedName name="A125976409T_Latest">Data3!$AC$20</definedName>
    <definedName name="A125976416R">Data2!$HN$1:$HN$10,Data2!$HN$11:$HN$20</definedName>
    <definedName name="A125976416R_Data">Data2!$HN$11:$HN$20</definedName>
    <definedName name="A125976416R_Latest">Data2!$HN$20</definedName>
    <definedName name="A125976417T">Data3!$AR$1:$AR$10,Data3!$AR$11:$AR$20</definedName>
    <definedName name="A125976417T_Data">Data3!$AR$11:$AR$20</definedName>
    <definedName name="A125976417T_Latest">Data3!$AR$20</definedName>
    <definedName name="A125976424R">Data3!$H$1:$H$10,Data3!$H$11:$H$20</definedName>
    <definedName name="A125976424R_Data">Data3!$H$11:$H$20</definedName>
    <definedName name="A125976424R_Latest">Data3!$H$20</definedName>
    <definedName name="A125976425T">Data3!$CB$1:$CB$10,Data3!$CB$11:$CB$20</definedName>
    <definedName name="A125976425T_Data">Data3!$CB$11:$CB$20</definedName>
    <definedName name="A125976425T_Latest">Data3!$CB$20</definedName>
    <definedName name="A125976432R">Data3!$K$1:$K$10,Data3!$K$11:$K$20</definedName>
    <definedName name="A125976432R_Data">Data3!$K$11:$K$20</definedName>
    <definedName name="A125976432R_Latest">Data3!$K$20</definedName>
    <definedName name="A125976433T">Data3!$CE$1:$CE$10,Data3!$CE$11:$CE$20</definedName>
    <definedName name="A125976433T_Data">Data3!$CE$11:$CE$20</definedName>
    <definedName name="A125976433T_Latest">Data3!$CE$20</definedName>
    <definedName name="A125976440R">Data2!$HT$1:$HT$10,Data2!$HT$11:$HT$20</definedName>
    <definedName name="A125976440R_Data">Data2!$HT$11:$HT$20</definedName>
    <definedName name="A125976440R_Latest">Data2!$HT$20</definedName>
    <definedName name="A125976441T">Data3!$AX$1:$AX$10,Data3!$AX$11:$AX$20</definedName>
    <definedName name="A125976441T_Data">Data3!$AX$11:$AX$20</definedName>
    <definedName name="A125976441T_Latest">Data3!$AX$20</definedName>
    <definedName name="A125976448J">Data3!$B$1:$B$10,Data3!$B$11:$B$20</definedName>
    <definedName name="A125976448J_Data">Data3!$B$11:$B$20</definedName>
    <definedName name="A125976448J_Latest">Data3!$B$20</definedName>
    <definedName name="A125976449K">Data3!$BV$1:$BV$10,Data3!$BV$11:$BV$20</definedName>
    <definedName name="A125976449K_Data">Data3!$BV$11:$BV$20</definedName>
    <definedName name="A125976449K_Latest">Data3!$BV$20</definedName>
    <definedName name="A125978056J">Data3!$FE$1:$FE$10,Data3!$FE$11:$FE$20</definedName>
    <definedName name="A125978056J_Data">Data3!$FE$11:$FE$20</definedName>
    <definedName name="A125978056J_Latest">Data3!$FE$20</definedName>
    <definedName name="A125978057K">Data3!$HY$1:$HY$10,Data3!$HY$11:$HY$20</definedName>
    <definedName name="A125978057K_Data">Data3!$HY$11:$HY$20</definedName>
    <definedName name="A125978057K_Latest">Data3!$HY$20</definedName>
    <definedName name="A125978064J">Data3!$EA$1:$EA$10,Data3!$EA$11:$EA$20</definedName>
    <definedName name="A125978064J_Data">Data3!$EA$11:$EA$20</definedName>
    <definedName name="A125978064J_Latest">Data3!$EA$20</definedName>
    <definedName name="A125978065K">Data3!$GU$1:$GU$10,Data3!$GU$11:$GU$20</definedName>
    <definedName name="A125978065K_Data">Data3!$GU$11:$GU$20</definedName>
    <definedName name="A125978065K_Latest">Data3!$GU$20</definedName>
    <definedName name="A125978072J">Data3!$EV$1:$EV$10,Data3!$EV$11:$EV$20</definedName>
    <definedName name="A125978072J_Data">Data3!$EV$11:$EV$20</definedName>
    <definedName name="A125978072J_Latest">Data3!$EV$20</definedName>
    <definedName name="A125978073K">Data3!$HP$1:$HP$10,Data3!$HP$11:$HP$20</definedName>
    <definedName name="A125978073K_Data">Data3!$HP$11:$HP$20</definedName>
    <definedName name="A125978073K_Latest">Data3!$HP$20</definedName>
    <definedName name="A125978080J">Data3!$ED$1:$ED$10,Data3!$ED$11:$ED$20</definedName>
    <definedName name="A125978080J_Data">Data3!$ED$11:$ED$20</definedName>
    <definedName name="A125978080J_Latest">Data3!$ED$20</definedName>
    <definedName name="A125978081K">Data3!$GX$1:$GX$10,Data3!$GX$11:$GX$20</definedName>
    <definedName name="A125978081K_Data">Data3!$GX$11:$GX$20</definedName>
    <definedName name="A125978081K_Latest">Data3!$GX$20</definedName>
    <definedName name="A125978088A">Data3!$EJ$1:$EJ$10,Data3!$EJ$11:$EJ$20</definedName>
    <definedName name="A125978088A_Data">Data3!$EJ$11:$EJ$20</definedName>
    <definedName name="A125978088A_Latest">Data3!$EJ$20</definedName>
    <definedName name="A125978089C">Data3!$HD$1:$HD$10,Data3!$HD$11:$HD$20</definedName>
    <definedName name="A125978089C_Data">Data3!$HD$11:$HD$20</definedName>
    <definedName name="A125978089C_Latest">Data3!$HD$20</definedName>
    <definedName name="A125978096A">Data3!$FH$1:$FH$10,Data3!$FH$11:$FH$20</definedName>
    <definedName name="A125978096A_Data">Data3!$FH$11:$FH$20</definedName>
    <definedName name="A125978096A_Latest">Data3!$FH$20</definedName>
    <definedName name="A125978097C">Data3!$IB$1:$IB$10,Data3!$IB$11:$IB$20</definedName>
    <definedName name="A125978097C_Data">Data3!$IB$11:$IB$20</definedName>
    <definedName name="A125978097C_Latest">Data3!$IB$20</definedName>
    <definedName name="A125978104R">Data3!$DL$1:$DL$10,Data3!$DL$11:$DL$20</definedName>
    <definedName name="A125978104R_Data">Data3!$DL$11:$DL$20</definedName>
    <definedName name="A125978104R_Latest">Data3!$DL$20</definedName>
    <definedName name="A125978105T">Data3!$GF$1:$GF$10,Data3!$GF$11:$GF$20</definedName>
    <definedName name="A125978105T_Data">Data3!$GF$11:$GF$20</definedName>
    <definedName name="A125978105T_Latest">Data3!$GF$20</definedName>
    <definedName name="A125978112R">Data3!$DX$1:$DX$10,Data3!$DX$11:$DX$20</definedName>
    <definedName name="A125978112R_Data">Data3!$DX$11:$DX$20</definedName>
    <definedName name="A125978112R_Latest">Data3!$DX$20</definedName>
    <definedName name="A125978113T">Data3!$GR$1:$GR$10,Data3!$GR$11:$GR$20</definedName>
    <definedName name="A125978113T_Data">Data3!$GR$11:$GR$20</definedName>
    <definedName name="A125978113T_Latest">Data3!$GR$20</definedName>
    <definedName name="A125978120R">Data3!$CN$1:$CN$10,Data3!$CN$11:$CN$20</definedName>
    <definedName name="A125978120R_Data">Data3!$CN$11:$CN$20</definedName>
    <definedName name="A125978120R_Latest">Data3!$CN$20</definedName>
    <definedName name="A125978121T">#REF!,#REF!</definedName>
    <definedName name="A125978128J">Data3!$CT$1:$CT$10,Data3!$CT$11:$CT$20</definedName>
    <definedName name="A125978128J_Data">Data3!$CT$11:$CT$20</definedName>
    <definedName name="A125978128J_Latest">Data3!$CT$20</definedName>
    <definedName name="A125978129K">Data3!$FN$1:$FN$10,Data3!$FN$11:$FN$20</definedName>
    <definedName name="A125978129K_Data">Data3!$FN$11:$FN$20</definedName>
    <definedName name="A125978129K_Latest">Data3!$FN$20</definedName>
    <definedName name="A125978136J">Data3!$DC$1:$DC$10,Data3!$DC$11:$DC$20</definedName>
    <definedName name="A125978136J_Data">Data3!$DC$11:$DC$20</definedName>
    <definedName name="A125978136J_Latest">Data3!$DC$20</definedName>
    <definedName name="A125978137K">Data3!$FW$1:$FW$10,Data3!$FW$11:$FW$20</definedName>
    <definedName name="A125978137K_Data">Data3!$FW$11:$FW$20</definedName>
    <definedName name="A125978137K_Latest">Data3!$FW$20</definedName>
    <definedName name="A125978144J">Data3!$DF$1:$DF$10,Data3!$DF$11:$DF$20</definedName>
    <definedName name="A125978144J_Data">Data3!$DF$11:$DF$20</definedName>
    <definedName name="A125978144J_Latest">Data3!$DF$20</definedName>
    <definedName name="A125978145K">Data3!$FZ$1:$FZ$10,Data3!$FZ$11:$FZ$20</definedName>
    <definedName name="A125978145K_Data">Data3!$FZ$11:$FZ$20</definedName>
    <definedName name="A125978145K_Latest">Data3!$FZ$20</definedName>
    <definedName name="A125978152J">Data3!$EG$1:$EG$10,Data3!$EG$11:$EG$20</definedName>
    <definedName name="A125978152J_Data">Data3!$EG$11:$EG$20</definedName>
    <definedName name="A125978152J_Latest">Data3!$EG$20</definedName>
    <definedName name="A125978153K">Data3!$HA$1:$HA$10,Data3!$HA$11:$HA$20</definedName>
    <definedName name="A125978153K_Data">Data3!$HA$11:$HA$20</definedName>
    <definedName name="A125978153K_Latest">Data3!$HA$20</definedName>
    <definedName name="A125978160J">Data3!$EM$1:$EM$10,Data3!$EM$11:$EM$20</definedName>
    <definedName name="A125978160J_Data">Data3!$EM$11:$EM$20</definedName>
    <definedName name="A125978160J_Latest">Data3!$EM$20</definedName>
    <definedName name="A125978161K">Data3!$HG$1:$HG$10,Data3!$HG$11:$HG$20</definedName>
    <definedName name="A125978161K_Data">Data3!$HG$11:$HG$20</definedName>
    <definedName name="A125978161K_Latest">Data3!$HG$20</definedName>
    <definedName name="A125978168A">Data3!$EP$1:$EP$10,Data3!$EP$11:$EP$20</definedName>
    <definedName name="A125978168A_Data">Data3!$EP$11:$EP$20</definedName>
    <definedName name="A125978168A_Latest">Data3!$EP$20</definedName>
    <definedName name="A125978169C">Data3!$HJ$1:$HJ$10,Data3!$HJ$11:$HJ$20</definedName>
    <definedName name="A125978169C_Data">Data3!$HJ$11:$HJ$20</definedName>
    <definedName name="A125978169C_Latest">Data3!$HJ$20</definedName>
    <definedName name="A125978176A">Data3!$DI$1:$DI$10,Data3!$DI$11:$DI$20</definedName>
    <definedName name="A125978176A_Data">Data3!$DI$11:$DI$20</definedName>
    <definedName name="A125978176A_Latest">Data3!$DI$20</definedName>
    <definedName name="A125978177C">Data3!$GC$1:$GC$10,Data3!$GC$11:$GC$20</definedName>
    <definedName name="A125978177C_Data">Data3!$GC$11:$GC$20</definedName>
    <definedName name="A125978177C_Latest">Data3!$GC$20</definedName>
    <definedName name="A125978184A">Data3!$DR$1:$DR$10,Data3!$DR$11:$DR$20</definedName>
    <definedName name="A125978184A_Data">Data3!$DR$11:$DR$20</definedName>
    <definedName name="A125978184A_Latest">Data3!$DR$20</definedName>
    <definedName name="A125978185C">Data3!$GL$1:$GL$10,Data3!$GL$11:$GL$20</definedName>
    <definedName name="A125978185C_Data">Data3!$GL$11:$GL$20</definedName>
    <definedName name="A125978185C_Latest">Data3!$GL$20</definedName>
    <definedName name="A125978192A">Data3!$CQ$1:$CQ$10,Data3!$CQ$11:$CQ$20</definedName>
    <definedName name="A125978192A_Data">Data3!$CQ$11:$CQ$20</definedName>
    <definedName name="A125978192A_Latest">Data3!$CQ$20</definedName>
    <definedName name="A125978193C">Data3!$FK$1:$FK$10,Data3!$FK$11:$FK$20</definedName>
    <definedName name="A125978193C_Data">Data3!$FK$11:$FK$20</definedName>
    <definedName name="A125978193C_Latest">Data3!$FK$20</definedName>
    <definedName name="A125978200R">Data3!$CW$1:$CW$10,Data3!$CW$11:$CW$20</definedName>
    <definedName name="A125978200R_Data">Data3!$CW$11:$CW$20</definedName>
    <definedName name="A125978200R_Latest">Data3!$CW$20</definedName>
    <definedName name="A125978201T">Data3!$FQ$1:$FQ$10,Data3!$FQ$11:$FQ$20</definedName>
    <definedName name="A125978201T_Data">Data3!$FQ$11:$FQ$20</definedName>
    <definedName name="A125978201T_Latest">Data3!$FQ$20</definedName>
    <definedName name="A125978208J">Data3!$CZ$1:$CZ$10,Data3!$CZ$11:$CZ$20</definedName>
    <definedName name="A125978208J_Data">Data3!$CZ$11:$CZ$20</definedName>
    <definedName name="A125978208J_Latest">Data3!$CZ$20</definedName>
    <definedName name="A125978209K">Data3!$FT$1:$FT$10,Data3!$FT$11:$FT$20</definedName>
    <definedName name="A125978209K_Data">Data3!$FT$11:$FT$20</definedName>
    <definedName name="A125978209K_Latest">Data3!$FT$20</definedName>
    <definedName name="A125978216J">Data3!$DO$1:$DO$10,Data3!$DO$11:$DO$20</definedName>
    <definedName name="A125978216J_Data">Data3!$DO$11:$DO$20</definedName>
    <definedName name="A125978216J_Latest">Data3!$DO$20</definedName>
    <definedName name="A125978217K">Data3!$GI$1:$GI$10,Data3!$GI$11:$GI$20</definedName>
    <definedName name="A125978217K_Data">Data3!$GI$11:$GI$20</definedName>
    <definedName name="A125978217K_Latest">Data3!$GI$20</definedName>
    <definedName name="A125978224J">Data3!$EY$1:$EY$10,Data3!$EY$11:$EY$20</definedName>
    <definedName name="A125978224J_Data">Data3!$EY$11:$EY$20</definedName>
    <definedName name="A125978224J_Latest">Data3!$EY$20</definedName>
    <definedName name="A125978225K">Data3!$HS$1:$HS$10,Data3!$HS$11:$HS$20</definedName>
    <definedName name="A125978225K_Data">Data3!$HS$11:$HS$20</definedName>
    <definedName name="A125978225K_Latest">Data3!$HS$20</definedName>
    <definedName name="A125978232J">Data3!$FB$1:$FB$10,Data3!$FB$11:$FB$20</definedName>
    <definedName name="A125978232J_Data">Data3!$FB$11:$FB$20</definedName>
    <definedName name="A125978232J_Latest">Data3!$FB$20</definedName>
    <definedName name="A125978233K">Data3!$HV$1:$HV$10,Data3!$HV$11:$HV$20</definedName>
    <definedName name="A125978233K_Data">Data3!$HV$11:$HV$20</definedName>
    <definedName name="A125978233K_Latest">Data3!$HV$20</definedName>
    <definedName name="A125978240J">Data3!$DU$1:$DU$10,Data3!$DU$11:$DU$20</definedName>
    <definedName name="A125978240J_Data">Data3!$DU$11:$DU$20</definedName>
    <definedName name="A125978240J_Latest">Data3!$DU$20</definedName>
    <definedName name="A125978241K">Data3!$GO$1:$GO$10,Data3!$GO$11:$GO$20</definedName>
    <definedName name="A125978241K_Data">Data3!$GO$11:$GO$20</definedName>
    <definedName name="A125978241K_Latest">Data3!$GO$20</definedName>
    <definedName name="A125978248A">Data3!$ES$1:$ES$10,Data3!$ES$11:$ES$20</definedName>
    <definedName name="A125978248A_Data">Data3!$ES$11:$ES$20</definedName>
    <definedName name="A125978248A_Latest">Data3!$ES$20</definedName>
    <definedName name="A125978249C">Data3!$HM$1:$HM$10,Data3!$HM$11:$HM$20</definedName>
    <definedName name="A125978249C_Data">Data3!$HM$11:$HM$20</definedName>
    <definedName name="A125978249C_Latest">Data3!$HM$20</definedName>
    <definedName name="A125979856X">Data1!$BT$1:$BT$10,Data1!$BT$11:$BT$20</definedName>
    <definedName name="A125979856X_Data">Data1!$BT$11:$BT$20</definedName>
    <definedName name="A125979856X_Latest">Data1!$BT$20</definedName>
    <definedName name="A125979857A">Data1!$EN$1:$EN$10,Data1!$EN$11:$EN$20</definedName>
    <definedName name="A125979857A_Data">Data1!$EN$11:$EN$20</definedName>
    <definedName name="A125979857A_Latest">Data1!$EN$20</definedName>
    <definedName name="A125979864X">Data1!$AP$1:$AP$10,Data1!$AP$11:$AP$20</definedName>
    <definedName name="A125979864X_Data">Data1!$AP$11:$AP$20</definedName>
    <definedName name="A125979864X_Latest">Data1!$AP$20</definedName>
    <definedName name="A125979865A">Data1!$DJ$1:$DJ$10,Data1!$DJ$11:$DJ$20</definedName>
    <definedName name="A125979865A_Data">Data1!$DJ$11:$DJ$20</definedName>
    <definedName name="A125979865A_Latest">Data1!$DJ$20</definedName>
    <definedName name="A125979872X">Data1!$BK$1:$BK$10,Data1!$BK$11:$BK$20</definedName>
    <definedName name="A125979872X_Data">Data1!$BK$11:$BK$20</definedName>
    <definedName name="A125979872X_Latest">Data1!$BK$20</definedName>
    <definedName name="A125979873A">Data1!$EE$1:$EE$10,Data1!$EE$11:$EE$20</definedName>
    <definedName name="A125979873A_Data">Data1!$EE$11:$EE$20</definedName>
    <definedName name="A125979873A_Latest">Data1!$EE$20</definedName>
    <definedName name="A125979880X">Data1!$AS$1:$AS$10,Data1!$AS$11:$AS$20</definedName>
    <definedName name="A125979880X_Data">Data1!$AS$11:$AS$20</definedName>
    <definedName name="A125979880X_Latest">Data1!$AS$20</definedName>
    <definedName name="A125979881A">Data1!$DM$1:$DM$10,Data1!$DM$11:$DM$20</definedName>
    <definedName name="A125979881A_Data">Data1!$DM$11:$DM$20</definedName>
    <definedName name="A125979881A_Latest">Data1!$DM$20</definedName>
    <definedName name="A125979888T">Data1!$AY$1:$AY$10,Data1!$AY$11:$AY$20</definedName>
    <definedName name="A125979888T_Data">Data1!$AY$11:$AY$20</definedName>
    <definedName name="A125979888T_Latest">Data1!$AY$20</definedName>
    <definedName name="A125979889V">Data1!$DS$1:$DS$10,Data1!$DS$11:$DS$20</definedName>
    <definedName name="A125979889V_Data">Data1!$DS$11:$DS$20</definedName>
    <definedName name="A125979889V_Latest">Data1!$DS$20</definedName>
    <definedName name="A125979896T">Data1!$BW$1:$BW$10,Data1!$BW$11:$BW$20</definedName>
    <definedName name="A125979896T_Data">Data1!$BW$11:$BW$20</definedName>
    <definedName name="A125979896T_Latest">Data1!$BW$20</definedName>
    <definedName name="A125979897V">Data1!$EQ$1:$EQ$10,Data1!$EQ$11:$EQ$20</definedName>
    <definedName name="A125979897V_Data">Data1!$EQ$11:$EQ$20</definedName>
    <definedName name="A125979897V_Latest">Data1!$EQ$20</definedName>
    <definedName name="A125979904F">Data1!$AA$1:$AA$10,Data1!$AA$11:$AA$20</definedName>
    <definedName name="A125979904F_Data">Data1!$AA$11:$AA$20</definedName>
    <definedName name="A125979904F_Latest">Data1!$AA$20</definedName>
    <definedName name="A125979905J">Data1!$CU$1:$CU$10,Data1!$CU$11:$CU$20</definedName>
    <definedName name="A125979905J_Data">Data1!$CU$11:$CU$20</definedName>
    <definedName name="A125979905J_Latest">Data1!$CU$20</definedName>
    <definedName name="A125979912F">Data1!$AM$1:$AM$10,Data1!$AM$11:$AM$20</definedName>
    <definedName name="A125979912F_Data">Data1!$AM$11:$AM$20</definedName>
    <definedName name="A125979912F_Latest">Data1!$AM$20</definedName>
    <definedName name="A125979913J">Data1!$DG$1:$DG$10,Data1!$DG$11:$DG$20</definedName>
    <definedName name="A125979913J_Data">Data1!$DG$11:$DG$20</definedName>
    <definedName name="A125979913J_Latest">Data1!$DG$20</definedName>
    <definedName name="A125979920F">Data1!$C$1:$C$10,Data1!$C$11:$C$20</definedName>
    <definedName name="A125979920F_Data">Data1!$C$11:$C$20</definedName>
    <definedName name="A125979920F_Latest">Data1!$C$20</definedName>
    <definedName name="A125979921J">#REF!,#REF!</definedName>
    <definedName name="A125979928X">Data1!$I$1:$I$10,Data1!$I$11:$I$20</definedName>
    <definedName name="A125979928X_Data">Data1!$I$11:$I$20</definedName>
    <definedName name="A125979928X_Latest">Data1!$I$20</definedName>
    <definedName name="A125979929A">Data1!$CC$1:$CC$10,Data1!$CC$11:$CC$20</definedName>
    <definedName name="A125979929A_Data">Data1!$CC$11:$CC$20</definedName>
    <definedName name="A125979929A_Latest">Data1!$CC$20</definedName>
    <definedName name="A125979936X">Data1!$R$1:$R$10,Data1!$R$11:$R$20</definedName>
    <definedName name="A125979936X_Data">Data1!$R$11:$R$20</definedName>
    <definedName name="A125979936X_Latest">Data1!$R$20</definedName>
    <definedName name="A125979937A">Data1!$CL$1:$CL$10,Data1!$CL$11:$CL$20</definedName>
    <definedName name="A125979937A_Data">Data1!$CL$11:$CL$20</definedName>
    <definedName name="A125979937A_Latest">Data1!$CL$20</definedName>
    <definedName name="A125979944X">Data1!$U$1:$U$10,Data1!$U$11:$U$20</definedName>
    <definedName name="A125979944X_Data">Data1!$U$11:$U$20</definedName>
    <definedName name="A125979944X_Latest">Data1!$U$20</definedName>
    <definedName name="A125979945A">Data1!$CO$1:$CO$10,Data1!$CO$11:$CO$20</definedName>
    <definedName name="A125979945A_Data">Data1!$CO$11:$CO$20</definedName>
    <definedName name="A125979945A_Latest">Data1!$CO$20</definedName>
    <definedName name="A125979952X">Data1!$AV$1:$AV$10,Data1!$AV$11:$AV$20</definedName>
    <definedName name="A125979952X_Data">Data1!$AV$11:$AV$20</definedName>
    <definedName name="A125979952X_Latest">Data1!$AV$20</definedName>
    <definedName name="A125979953A">Data1!$DP$1:$DP$10,Data1!$DP$11:$DP$20</definedName>
    <definedName name="A125979953A_Data">Data1!$DP$11:$DP$20</definedName>
    <definedName name="A125979953A_Latest">Data1!$DP$20</definedName>
    <definedName name="A125979960X">Data1!$BB$1:$BB$10,Data1!$BB$11:$BB$20</definedName>
    <definedName name="A125979960X_Data">Data1!$BB$11:$BB$20</definedName>
    <definedName name="A125979960X_Latest">Data1!$BB$20</definedName>
    <definedName name="A125979961A">Data1!$DV$1:$DV$10,Data1!$DV$11:$DV$20</definedName>
    <definedName name="A125979961A_Data">Data1!$DV$11:$DV$20</definedName>
    <definedName name="A125979961A_Latest">Data1!$DV$20</definedName>
    <definedName name="A125979968T">Data1!$BE$1:$BE$10,Data1!$BE$11:$BE$20</definedName>
    <definedName name="A125979968T_Data">Data1!$BE$11:$BE$20</definedName>
    <definedName name="A125979968T_Latest">Data1!$BE$20</definedName>
    <definedName name="A125979969V">Data1!$DY$1:$DY$10,Data1!$DY$11:$DY$20</definedName>
    <definedName name="A125979969V_Data">Data1!$DY$11:$DY$20</definedName>
    <definedName name="A125979969V_Latest">Data1!$DY$20</definedName>
    <definedName name="A125979976T">Data1!$X$1:$X$10,Data1!$X$11:$X$20</definedName>
    <definedName name="A125979976T_Data">Data1!$X$11:$X$20</definedName>
    <definedName name="A125979976T_Latest">Data1!$X$20</definedName>
    <definedName name="A125979977V">Data1!$CR$1:$CR$10,Data1!$CR$11:$CR$20</definedName>
    <definedName name="A125979977V_Data">Data1!$CR$11:$CR$20</definedName>
    <definedName name="A125979977V_Latest">Data1!$CR$20</definedName>
    <definedName name="A125979984T">Data1!$AG$1:$AG$10,Data1!$AG$11:$AG$20</definedName>
    <definedName name="A125979984T_Data">Data1!$AG$11:$AG$20</definedName>
    <definedName name="A125979984T_Latest">Data1!$AG$20</definedName>
    <definedName name="A125979985V">Data1!$DA$1:$DA$10,Data1!$DA$11:$DA$20</definedName>
    <definedName name="A125979985V_Data">Data1!$DA$11:$DA$20</definedName>
    <definedName name="A125979985V_Latest">Data1!$DA$20</definedName>
    <definedName name="A125979992T">Data1!$F$1:$F$10,Data1!$F$11:$F$20</definedName>
    <definedName name="A125979992T_Data">Data1!$F$11:$F$20</definedName>
    <definedName name="A125979992T_Latest">Data1!$F$20</definedName>
    <definedName name="A125979993V">Data1!$BZ$1:$BZ$10,Data1!$BZ$11:$BZ$20</definedName>
    <definedName name="A125979993V_Data">Data1!$BZ$11:$BZ$20</definedName>
    <definedName name="A125979993V_Latest">Data1!$BZ$20</definedName>
    <definedName name="A125980000L">Data1!$L$1:$L$10,Data1!$L$11:$L$20</definedName>
    <definedName name="A125980000L_Data">Data1!$L$11:$L$20</definedName>
    <definedName name="A125980000L_Latest">Data1!$L$20</definedName>
    <definedName name="A125980001R">Data1!$CF$1:$CF$10,Data1!$CF$11:$CF$20</definedName>
    <definedName name="A125980001R_Data">Data1!$CF$11:$CF$20</definedName>
    <definedName name="A125980001R_Latest">Data1!$CF$20</definedName>
    <definedName name="A125980008F">Data1!$O$1:$O$10,Data1!$O$11:$O$20</definedName>
    <definedName name="A125980008F_Data">Data1!$O$11:$O$20</definedName>
    <definedName name="A125980008F_Latest">Data1!$O$20</definedName>
    <definedName name="A125980009J">Data1!$CI$1:$CI$10,Data1!$CI$11:$CI$20</definedName>
    <definedName name="A125980009J_Data">Data1!$CI$11:$CI$20</definedName>
    <definedName name="A125980009J_Latest">Data1!$CI$20</definedName>
    <definedName name="A125980016F">Data1!$AD$1:$AD$10,Data1!$AD$11:$AD$20</definedName>
    <definedName name="A125980016F_Data">Data1!$AD$11:$AD$20</definedName>
    <definedName name="A125980016F_Latest">Data1!$AD$20</definedName>
    <definedName name="A125980017J">Data1!$CX$1:$CX$10,Data1!$CX$11:$CX$20</definedName>
    <definedName name="A125980017J_Data">Data1!$CX$11:$CX$20</definedName>
    <definedName name="A125980017J_Latest">Data1!$CX$20</definedName>
    <definedName name="A125980024F">Data1!$BN$1:$BN$10,Data1!$BN$11:$BN$20</definedName>
    <definedName name="A125980024F_Data">Data1!$BN$11:$BN$20</definedName>
    <definedName name="A125980024F_Latest">Data1!$BN$20</definedName>
    <definedName name="A125980025J">Data1!$EH$1:$EH$10,Data1!$EH$11:$EH$20</definedName>
    <definedName name="A125980025J_Data">Data1!$EH$11:$EH$20</definedName>
    <definedName name="A125980025J_Latest">Data1!$EH$20</definedName>
    <definedName name="A125980032F">Data1!$BQ$1:$BQ$10,Data1!$BQ$11:$BQ$20</definedName>
    <definedName name="A125980032F_Data">Data1!$BQ$11:$BQ$20</definedName>
    <definedName name="A125980032F_Latest">Data1!$BQ$20</definedName>
    <definedName name="A125980033J">Data1!$EK$1:$EK$10,Data1!$EK$11:$EK$20</definedName>
    <definedName name="A125980033J_Data">Data1!$EK$11:$EK$20</definedName>
    <definedName name="A125980033J_Latest">Data1!$EK$20</definedName>
    <definedName name="A125980040F">Data1!$AJ$1:$AJ$10,Data1!$AJ$11:$AJ$20</definedName>
    <definedName name="A125980040F_Data">Data1!$AJ$11:$AJ$20</definedName>
    <definedName name="A125980040F_Latest">Data1!$AJ$20</definedName>
    <definedName name="A125980041J">Data1!$DD$1:$DD$10,Data1!$DD$11:$DD$20</definedName>
    <definedName name="A125980041J_Data">Data1!$DD$11:$DD$20</definedName>
    <definedName name="A125980041J_Latest">Data1!$DD$20</definedName>
    <definedName name="A125980048X">Data1!$BH$1:$BH$10,Data1!$BH$11:$BH$20</definedName>
    <definedName name="A125980048X_Data">Data1!$BH$11:$BH$20</definedName>
    <definedName name="A125980048X_Latest">Data1!$BH$20</definedName>
    <definedName name="A125980049A">Data1!$EB$1:$EB$10,Data1!$EB$11:$EB$20</definedName>
    <definedName name="A125980049A_Data">Data1!$EB$11:$EB$20</definedName>
    <definedName name="A125980049A_Latest">Data1!$EB$20</definedName>
    <definedName name="A125980056X">Data8!$HY$1:$HY$10,Data8!$HY$11:$HY$20</definedName>
    <definedName name="A125980056X_Data">Data8!$HY$11:$HY$20</definedName>
    <definedName name="A125980056X_Latest">Data8!$HY$20</definedName>
    <definedName name="A125980057A">Data9!$BC$1:$BC$10,Data9!$BC$11:$BC$20</definedName>
    <definedName name="A125980057A_Data">Data9!$BC$11:$BC$20</definedName>
    <definedName name="A125980057A_Latest">Data9!$BC$20</definedName>
    <definedName name="A125980064X">Data8!$GU$1:$GU$10,Data8!$GU$11:$GU$20</definedName>
    <definedName name="A125980064X_Data">Data8!$GU$11:$GU$20</definedName>
    <definedName name="A125980064X_Latest">Data8!$GU$20</definedName>
    <definedName name="A125980065A">Data9!$Y$1:$Y$10,Data9!$Y$11:$Y$20</definedName>
    <definedName name="A125980065A_Data">Data9!$Y$11:$Y$20</definedName>
    <definedName name="A125980065A_Latest">Data9!$Y$20</definedName>
    <definedName name="A125980072X">Data8!$HP$1:$HP$10,Data8!$HP$11:$HP$20</definedName>
    <definedName name="A125980072X_Data">Data8!$HP$11:$HP$20</definedName>
    <definedName name="A125980072X_Latest">Data8!$HP$20</definedName>
    <definedName name="A125980073A">Data9!$AT$1:$AT$10,Data9!$AT$11:$AT$20</definedName>
    <definedName name="A125980073A_Data">Data9!$AT$11:$AT$20</definedName>
    <definedName name="A125980073A_Latest">Data9!$AT$20</definedName>
    <definedName name="A125980080X">Data8!$GX$1:$GX$10,Data8!$GX$11:$GX$20</definedName>
    <definedName name="A125980080X_Data">Data8!$GX$11:$GX$20</definedName>
    <definedName name="A125980080X_Latest">Data8!$GX$20</definedName>
    <definedName name="A125980081A">Data9!$AB$1:$AB$10,Data9!$AB$11:$AB$20</definedName>
    <definedName name="A125980081A_Data">Data9!$AB$11:$AB$20</definedName>
    <definedName name="A125980081A_Latest">Data9!$AB$20</definedName>
    <definedName name="A125980088T">Data8!$HD$1:$HD$10,Data8!$HD$11:$HD$20</definedName>
    <definedName name="A125980088T_Data">Data8!$HD$11:$HD$20</definedName>
    <definedName name="A125980088T_Latest">Data8!$HD$20</definedName>
    <definedName name="A125980089V">Data9!$AH$1:$AH$10,Data9!$AH$11:$AH$20</definedName>
    <definedName name="A125980089V_Data">Data9!$AH$11:$AH$20</definedName>
    <definedName name="A125980089V_Latest">Data9!$AH$20</definedName>
    <definedName name="A125980096T">Data8!$IB$1:$IB$10,Data8!$IB$11:$IB$20</definedName>
    <definedName name="A125980096T_Data">Data8!$IB$11:$IB$20</definedName>
    <definedName name="A125980096T_Latest">Data8!$IB$20</definedName>
    <definedName name="A125980097V">Data9!$BF$1:$BF$10,Data9!$BF$11:$BF$20</definedName>
    <definedName name="A125980097V_Data">Data9!$BF$11:$BF$20</definedName>
    <definedName name="A125980097V_Latest">Data9!$BF$20</definedName>
    <definedName name="A125980104F">Data8!$GF$1:$GF$10,Data8!$GF$11:$GF$20</definedName>
    <definedName name="A125980104F_Data">Data8!$GF$11:$GF$20</definedName>
    <definedName name="A125980104F_Latest">Data8!$GF$20</definedName>
    <definedName name="A125980105J">Data9!$J$1:$J$10,Data9!$J$11:$J$20</definedName>
    <definedName name="A125980105J_Data">Data9!$J$11:$J$20</definedName>
    <definedName name="A125980105J_Latest">Data9!$J$20</definedName>
    <definedName name="A125980112F">Data8!$GR$1:$GR$10,Data8!$GR$11:$GR$20</definedName>
    <definedName name="A125980112F_Data">Data8!$GR$11:$GR$20</definedName>
    <definedName name="A125980112F_Latest">Data8!$GR$20</definedName>
    <definedName name="A125980113J">Data9!$V$1:$V$10,Data9!$V$11:$V$20</definedName>
    <definedName name="A125980113J_Data">Data9!$V$11:$V$20</definedName>
    <definedName name="A125980113J_Latest">Data9!$V$20</definedName>
    <definedName name="A125980120F">Data8!$FH$1:$FH$10,Data8!$FH$11:$FH$20</definedName>
    <definedName name="A125980120F_Data">Data8!$FH$11:$FH$20</definedName>
    <definedName name="A125980120F_Latest">Data8!$FH$20</definedName>
    <definedName name="A125980121J">#REF!,#REF!</definedName>
    <definedName name="A125980128X">Data8!$FN$1:$FN$10,Data8!$FN$11:$FN$20</definedName>
    <definedName name="A125980128X_Data">Data8!$FN$11:$FN$20</definedName>
    <definedName name="A125980128X_Latest">Data8!$FN$20</definedName>
    <definedName name="A125980129A">Data8!$IH$1:$IH$10,Data8!$IH$11:$IH$20</definedName>
    <definedName name="A125980129A_Data">Data8!$IH$11:$IH$20</definedName>
    <definedName name="A125980129A_Latest">Data8!$IH$20</definedName>
    <definedName name="A125980136X">Data8!$FW$1:$FW$10,Data8!$FW$11:$FW$20</definedName>
    <definedName name="A125980136X_Data">Data8!$FW$11:$FW$20</definedName>
    <definedName name="A125980136X_Latest">Data8!$FW$20</definedName>
    <definedName name="A125980137A">Data8!$IQ$1:$IQ$10,Data8!$IQ$11:$IQ$20</definedName>
    <definedName name="A125980137A_Data">Data8!$IQ$11:$IQ$20</definedName>
    <definedName name="A125980137A_Latest">Data8!$IQ$20</definedName>
    <definedName name="A125980144X">Data8!$FZ$1:$FZ$10,Data8!$FZ$11:$FZ$20</definedName>
    <definedName name="A125980144X_Data">Data8!$FZ$11:$FZ$20</definedName>
    <definedName name="A125980144X_Latest">Data8!$FZ$20</definedName>
    <definedName name="A125980145A">Data9!$D$1:$D$10,Data9!$D$11:$D$20</definedName>
    <definedName name="A125980145A_Data">Data9!$D$11:$D$20</definedName>
    <definedName name="A125980145A_Latest">Data9!$D$20</definedName>
    <definedName name="A125980152X">Data8!$HA$1:$HA$10,Data8!$HA$11:$HA$20</definedName>
    <definedName name="A125980152X_Data">Data8!$HA$11:$HA$20</definedName>
    <definedName name="A125980152X_Latest">Data8!$HA$20</definedName>
    <definedName name="A125980153A">Data9!$AE$1:$AE$10,Data9!$AE$11:$AE$20</definedName>
    <definedName name="A125980153A_Data">Data9!$AE$11:$AE$20</definedName>
    <definedName name="A125980153A_Latest">Data9!$AE$20</definedName>
    <definedName name="A125980160X">Data8!$HG$1:$HG$10,Data8!$HG$11:$HG$20</definedName>
    <definedName name="A125980160X_Data">Data8!$HG$11:$HG$20</definedName>
    <definedName name="A125980160X_Latest">Data8!$HG$20</definedName>
    <definedName name="A125980161A">Data9!$AK$1:$AK$10,Data9!$AK$11:$AK$20</definedName>
    <definedName name="A125980161A_Data">Data9!$AK$11:$AK$20</definedName>
    <definedName name="A125980161A_Latest">Data9!$AK$20</definedName>
    <definedName name="A125980168T">Data8!$HJ$1:$HJ$10,Data8!$HJ$11:$HJ$20</definedName>
    <definedName name="A125980168T_Data">Data8!$HJ$11:$HJ$20</definedName>
    <definedName name="A125980168T_Latest">Data8!$HJ$20</definedName>
    <definedName name="A125980169V">Data9!$AN$1:$AN$10,Data9!$AN$11:$AN$20</definedName>
    <definedName name="A125980169V_Data">Data9!$AN$11:$AN$20</definedName>
    <definedName name="A125980169V_Latest">Data9!$AN$20</definedName>
    <definedName name="A125980176T">Data8!$GC$1:$GC$10,Data8!$GC$11:$GC$20</definedName>
    <definedName name="A125980176T_Data">Data8!$GC$11:$GC$20</definedName>
    <definedName name="A125980176T_Latest">Data8!$GC$20</definedName>
    <definedName name="A125980177V">Data9!$G$1:$G$10,Data9!$G$11:$G$20</definedName>
    <definedName name="A125980177V_Data">Data9!$G$11:$G$20</definedName>
    <definedName name="A125980177V_Latest">Data9!$G$20</definedName>
    <definedName name="A125980184T">Data8!$GL$1:$GL$10,Data8!$GL$11:$GL$20</definedName>
    <definedName name="A125980184T_Data">Data8!$GL$11:$GL$20</definedName>
    <definedName name="A125980184T_Latest">Data8!$GL$20</definedName>
    <definedName name="A125980185V">Data9!$P$1:$P$10,Data9!$P$11:$P$20</definedName>
    <definedName name="A125980185V_Data">Data9!$P$11:$P$20</definedName>
    <definedName name="A125980185V_Latest">Data9!$P$20</definedName>
    <definedName name="A125980192T">Data8!$FK$1:$FK$10,Data8!$FK$11:$FK$20</definedName>
    <definedName name="A125980192T_Data">Data8!$FK$11:$FK$20</definedName>
    <definedName name="A125980192T_Latest">Data8!$FK$20</definedName>
    <definedName name="A125980193V">Data8!$IE$1:$IE$10,Data8!$IE$11:$IE$20</definedName>
    <definedName name="A125980193V_Data">Data8!$IE$11:$IE$20</definedName>
    <definedName name="A125980193V_Latest">Data8!$IE$20</definedName>
    <definedName name="A125980200F">Data8!$FQ$1:$FQ$10,Data8!$FQ$11:$FQ$20</definedName>
    <definedName name="A125980200F_Data">Data8!$FQ$11:$FQ$20</definedName>
    <definedName name="A125980200F_Latest">Data8!$FQ$20</definedName>
    <definedName name="A125980201J">Data8!$IK$1:$IK$10,Data8!$IK$11:$IK$20</definedName>
    <definedName name="A125980201J_Data">Data8!$IK$11:$IK$20</definedName>
    <definedName name="A125980201J_Latest">Data8!$IK$20</definedName>
    <definedName name="A125980208X">Data8!$FT$1:$FT$10,Data8!$FT$11:$FT$20</definedName>
    <definedName name="A125980208X_Data">Data8!$FT$11:$FT$20</definedName>
    <definedName name="A125980208X_Latest">Data8!$FT$20</definedName>
    <definedName name="A125980209A">Data8!$IN$1:$IN$10,Data8!$IN$11:$IN$20</definedName>
    <definedName name="A125980209A_Data">Data8!$IN$11:$IN$20</definedName>
    <definedName name="A125980209A_Latest">Data8!$IN$20</definedName>
    <definedName name="A125980216X">Data8!$GI$1:$GI$10,Data8!$GI$11:$GI$20</definedName>
    <definedName name="A125980216X_Data">Data8!$GI$11:$GI$20</definedName>
    <definedName name="A125980216X_Latest">Data8!$GI$20</definedName>
    <definedName name="A125980217A">Data9!$M$1:$M$10,Data9!$M$11:$M$20</definedName>
    <definedName name="A125980217A_Data">Data9!$M$11:$M$20</definedName>
    <definedName name="A125980217A_Latest">Data9!$M$20</definedName>
    <definedName name="A125980224X">Data8!$HS$1:$HS$10,Data8!$HS$11:$HS$20</definedName>
    <definedName name="A125980224X_Data">Data8!$HS$11:$HS$20</definedName>
    <definedName name="A125980224X_Latest">Data8!$HS$20</definedName>
    <definedName name="A125980225A">Data9!$AW$1:$AW$10,Data9!$AW$11:$AW$20</definedName>
    <definedName name="A125980225A_Data">Data9!$AW$11:$AW$20</definedName>
    <definedName name="A125980225A_Latest">Data9!$AW$20</definedName>
    <definedName name="A125980232X">Data8!$HV$1:$HV$10,Data8!$HV$11:$HV$20</definedName>
    <definedName name="A125980232X_Data">Data8!$HV$11:$HV$20</definedName>
    <definedName name="A125980232X_Latest">Data8!$HV$20</definedName>
    <definedName name="A125980233A">Data9!$AZ$1:$AZ$10,Data9!$AZ$11:$AZ$20</definedName>
    <definedName name="A125980233A_Data">Data9!$AZ$11:$AZ$20</definedName>
    <definedName name="A125980233A_Latest">Data9!$AZ$20</definedName>
    <definedName name="A125980240X">Data8!$GO$1:$GO$10,Data8!$GO$11:$GO$20</definedName>
    <definedName name="A125980240X_Data">Data8!$GO$11:$GO$20</definedName>
    <definedName name="A125980240X_Latest">Data8!$GO$20</definedName>
    <definedName name="A125980241A">Data9!$S$1:$S$10,Data9!$S$11:$S$20</definedName>
    <definedName name="A125980241A_Data">Data9!$S$11:$S$20</definedName>
    <definedName name="A125980241A_Latest">Data9!$S$20</definedName>
    <definedName name="A125980248T">Data8!$HM$1:$HM$10,Data8!$HM$11:$HM$20</definedName>
    <definedName name="A125980248T_Data">Data8!$HM$11:$HM$20</definedName>
    <definedName name="A125980248T_Latest">Data8!$HM$20</definedName>
    <definedName name="A125980249V">Data9!$AQ$1:$AQ$10,Data9!$AQ$11:$AQ$20</definedName>
    <definedName name="A125980249V_Data">Data9!$AQ$11:$AQ$20</definedName>
    <definedName name="A125980249V_Latest">Data9!$AQ$20</definedName>
    <definedName name="A125980256T">Data5!$CW$1:$CW$10,Data5!$CW$11:$CW$20</definedName>
    <definedName name="A125980256T_Data">Data5!$CW$11:$CW$20</definedName>
    <definedName name="A125980256T_Latest">Data5!$CW$20</definedName>
    <definedName name="A125980257V">Data5!$FQ$1:$FQ$10,Data5!$FQ$11:$FQ$20</definedName>
    <definedName name="A125980257V_Data">Data5!$FQ$11:$FQ$20</definedName>
    <definedName name="A125980257V_Latest">Data5!$FQ$20</definedName>
    <definedName name="A125980264T">Data5!$BS$1:$BS$10,Data5!$BS$11:$BS$20</definedName>
    <definedName name="A125980264T_Data">Data5!$BS$11:$BS$20</definedName>
    <definedName name="A125980264T_Latest">Data5!$BS$20</definedName>
    <definedName name="A125980265V">Data5!$EM$1:$EM$10,Data5!$EM$11:$EM$20</definedName>
    <definedName name="A125980265V_Data">Data5!$EM$11:$EM$20</definedName>
    <definedName name="A125980265V_Latest">Data5!$EM$20</definedName>
    <definedName name="A125980272T">Data5!$CN$1:$CN$10,Data5!$CN$11:$CN$20</definedName>
    <definedName name="A125980272T_Data">Data5!$CN$11:$CN$20</definedName>
    <definedName name="A125980272T_Latest">Data5!$CN$20</definedName>
    <definedName name="A125980273V">Data5!$FH$1:$FH$10,Data5!$FH$11:$FH$20</definedName>
    <definedName name="A125980273V_Data">Data5!$FH$11:$FH$20</definedName>
    <definedName name="A125980273V_Latest">Data5!$FH$20</definedName>
    <definedName name="A125980280T">Data5!$BV$1:$BV$10,Data5!$BV$11:$BV$20</definedName>
    <definedName name="A125980280T_Data">Data5!$BV$11:$BV$20</definedName>
    <definedName name="A125980280T_Latest">Data5!$BV$20</definedName>
    <definedName name="A125980281V">Data5!$EP$1:$EP$10,Data5!$EP$11:$EP$20</definedName>
    <definedName name="A125980281V_Data">Data5!$EP$11:$EP$20</definedName>
    <definedName name="A125980281V_Latest">Data5!$EP$20</definedName>
    <definedName name="A125980288K">Data5!$CB$1:$CB$10,Data5!$CB$11:$CB$20</definedName>
    <definedName name="A125980288K_Data">Data5!$CB$11:$CB$20</definedName>
    <definedName name="A125980288K_Latest">Data5!$CB$20</definedName>
    <definedName name="A125980289L">Data5!$EV$1:$EV$10,Data5!$EV$11:$EV$20</definedName>
    <definedName name="A125980289L_Data">Data5!$EV$11:$EV$20</definedName>
    <definedName name="A125980289L_Latest">Data5!$EV$20</definedName>
    <definedName name="A125980296K">Data5!$CZ$1:$CZ$10,Data5!$CZ$11:$CZ$20</definedName>
    <definedName name="A125980296K_Data">Data5!$CZ$11:$CZ$20</definedName>
    <definedName name="A125980296K_Latest">Data5!$CZ$20</definedName>
    <definedName name="A125980297L">Data5!$FT$1:$FT$10,Data5!$FT$11:$FT$20</definedName>
    <definedName name="A125980297L_Data">Data5!$FT$11:$FT$20</definedName>
    <definedName name="A125980297L_Latest">Data5!$FT$20</definedName>
    <definedName name="A125980304X">Data5!$BD$1:$BD$10,Data5!$BD$11:$BD$20</definedName>
    <definedName name="A125980304X_Data">Data5!$BD$11:$BD$20</definedName>
    <definedName name="A125980304X_Latest">Data5!$BD$20</definedName>
    <definedName name="A125980305A">Data5!$DX$1:$DX$10,Data5!$DX$11:$DX$20</definedName>
    <definedName name="A125980305A_Data">Data5!$DX$11:$DX$20</definedName>
    <definedName name="A125980305A_Latest">Data5!$DX$20</definedName>
    <definedName name="A125980312X">Data5!$BP$1:$BP$10,Data5!$BP$11:$BP$20</definedName>
    <definedName name="A125980312X_Data">Data5!$BP$11:$BP$20</definedName>
    <definedName name="A125980312X_Latest">Data5!$BP$20</definedName>
    <definedName name="A125980313A">Data5!$EJ$1:$EJ$10,Data5!$EJ$11:$EJ$20</definedName>
    <definedName name="A125980313A_Data">Data5!$EJ$11:$EJ$20</definedName>
    <definedName name="A125980313A_Latest">Data5!$EJ$20</definedName>
    <definedName name="A125980320X">Data5!$AF$1:$AF$10,Data5!$AF$11:$AF$20</definedName>
    <definedName name="A125980320X_Data">Data5!$AF$11:$AF$20</definedName>
    <definedName name="A125980320X_Latest">Data5!$AF$20</definedName>
    <definedName name="A125980321A">#REF!,#REF!</definedName>
    <definedName name="A125980328T">Data5!$AL$1:$AL$10,Data5!$AL$11:$AL$20</definedName>
    <definedName name="A125980328T_Data">Data5!$AL$11:$AL$20</definedName>
    <definedName name="A125980328T_Latest">Data5!$AL$20</definedName>
    <definedName name="A125980329V">Data5!$DF$1:$DF$10,Data5!$DF$11:$DF$20</definedName>
    <definedName name="A125980329V_Data">Data5!$DF$11:$DF$20</definedName>
    <definedName name="A125980329V_Latest">Data5!$DF$20</definedName>
    <definedName name="A125980336T">Data5!$AU$1:$AU$10,Data5!$AU$11:$AU$20</definedName>
    <definedName name="A125980336T_Data">Data5!$AU$11:$AU$20</definedName>
    <definedName name="A125980336T_Latest">Data5!$AU$20</definedName>
    <definedName name="A125980337V">Data5!$DO$1:$DO$10,Data5!$DO$11:$DO$20</definedName>
    <definedName name="A125980337V_Data">Data5!$DO$11:$DO$20</definedName>
    <definedName name="A125980337V_Latest">Data5!$DO$20</definedName>
    <definedName name="A125980344T">Data5!$AX$1:$AX$10,Data5!$AX$11:$AX$20</definedName>
    <definedName name="A125980344T_Data">Data5!$AX$11:$AX$20</definedName>
    <definedName name="A125980344T_Latest">Data5!$AX$20</definedName>
    <definedName name="A125980345V">Data5!$DR$1:$DR$10,Data5!$DR$11:$DR$20</definedName>
    <definedName name="A125980345V_Data">Data5!$DR$11:$DR$20</definedName>
    <definedName name="A125980345V_Latest">Data5!$DR$20</definedName>
    <definedName name="A125980352T">Data5!$BY$1:$BY$10,Data5!$BY$11:$BY$20</definedName>
    <definedName name="A125980352T_Data">Data5!$BY$11:$BY$20</definedName>
    <definedName name="A125980352T_Latest">Data5!$BY$20</definedName>
    <definedName name="A125980353V">Data5!$ES$1:$ES$10,Data5!$ES$11:$ES$20</definedName>
    <definedName name="A125980353V_Data">Data5!$ES$11:$ES$20</definedName>
    <definedName name="A125980353V_Latest">Data5!$ES$20</definedName>
    <definedName name="A125980360T">Data5!$CE$1:$CE$10,Data5!$CE$11:$CE$20</definedName>
    <definedName name="A125980360T_Data">Data5!$CE$11:$CE$20</definedName>
    <definedName name="A125980360T_Latest">Data5!$CE$20</definedName>
    <definedName name="A125980361V">Data5!$EY$1:$EY$10,Data5!$EY$11:$EY$20</definedName>
    <definedName name="A125980361V_Data">Data5!$EY$11:$EY$20</definedName>
    <definedName name="A125980361V_Latest">Data5!$EY$20</definedName>
    <definedName name="A125980368K">Data5!$CH$1:$CH$10,Data5!$CH$11:$CH$20</definedName>
    <definedName name="A125980368K_Data">Data5!$CH$11:$CH$20</definedName>
    <definedName name="A125980368K_Latest">Data5!$CH$20</definedName>
    <definedName name="A125980369L">Data5!$FB$1:$FB$10,Data5!$FB$11:$FB$20</definedName>
    <definedName name="A125980369L_Data">Data5!$FB$11:$FB$20</definedName>
    <definedName name="A125980369L_Latest">Data5!$FB$20</definedName>
    <definedName name="A125980376K">Data5!$BA$1:$BA$10,Data5!$BA$11:$BA$20</definedName>
    <definedName name="A125980376K_Data">Data5!$BA$11:$BA$20</definedName>
    <definedName name="A125980376K_Latest">Data5!$BA$20</definedName>
    <definedName name="A125980377L">Data5!$DU$1:$DU$10,Data5!$DU$11:$DU$20</definedName>
    <definedName name="A125980377L_Data">Data5!$DU$11:$DU$20</definedName>
    <definedName name="A125980377L_Latest">Data5!$DU$20</definedName>
    <definedName name="A125980384K">Data5!$BJ$1:$BJ$10,Data5!$BJ$11:$BJ$20</definedName>
    <definedName name="A125980384K_Data">Data5!$BJ$11:$BJ$20</definedName>
    <definedName name="A125980384K_Latest">Data5!$BJ$20</definedName>
    <definedName name="A125980385L">Data5!$ED$1:$ED$10,Data5!$ED$11:$ED$20</definedName>
    <definedName name="A125980385L_Data">Data5!$ED$11:$ED$20</definedName>
    <definedName name="A125980385L_Latest">Data5!$ED$20</definedName>
    <definedName name="A125980392K">Data5!$AI$1:$AI$10,Data5!$AI$11:$AI$20</definedName>
    <definedName name="A125980392K_Data">Data5!$AI$11:$AI$20</definedName>
    <definedName name="A125980392K_Latest">Data5!$AI$20</definedName>
    <definedName name="A125980393L">Data5!$DC$1:$DC$10,Data5!$DC$11:$DC$20</definedName>
    <definedName name="A125980393L_Data">Data5!$DC$11:$DC$20</definedName>
    <definedName name="A125980393L_Latest">Data5!$DC$20</definedName>
    <definedName name="A125980400X">Data5!$AO$1:$AO$10,Data5!$AO$11:$AO$20</definedName>
    <definedName name="A125980400X_Data">Data5!$AO$11:$AO$20</definedName>
    <definedName name="A125980400X_Latest">Data5!$AO$20</definedName>
    <definedName name="A125980401A">Data5!$DI$1:$DI$10,Data5!$DI$11:$DI$20</definedName>
    <definedName name="A125980401A_Data">Data5!$DI$11:$DI$20</definedName>
    <definedName name="A125980401A_Latest">Data5!$DI$20</definedName>
    <definedName name="A125980408T">Data5!$AR$1:$AR$10,Data5!$AR$11:$AR$20</definedName>
    <definedName name="A125980408T_Data">Data5!$AR$11:$AR$20</definedName>
    <definedName name="A125980408T_Latest">Data5!$AR$20</definedName>
    <definedName name="A125980409V">Data5!$DL$1:$DL$10,Data5!$DL$11:$DL$20</definedName>
    <definedName name="A125980409V_Data">Data5!$DL$11:$DL$20</definedName>
    <definedName name="A125980409V_Latest">Data5!$DL$20</definedName>
    <definedName name="A125980416T">Data5!$BG$1:$BG$10,Data5!$BG$11:$BG$20</definedName>
    <definedName name="A125980416T_Data">Data5!$BG$11:$BG$20</definedName>
    <definedName name="A125980416T_Latest">Data5!$BG$20</definedName>
    <definedName name="A125980417V">Data5!$EA$1:$EA$10,Data5!$EA$11:$EA$20</definedName>
    <definedName name="A125980417V_Data">Data5!$EA$11:$EA$20</definedName>
    <definedName name="A125980417V_Latest">Data5!$EA$20</definedName>
    <definedName name="A125980424T">Data5!$CQ$1:$CQ$10,Data5!$CQ$11:$CQ$20</definedName>
    <definedName name="A125980424T_Data">Data5!$CQ$11:$CQ$20</definedName>
    <definedName name="A125980424T_Latest">Data5!$CQ$20</definedName>
    <definedName name="A125980425V">Data5!$FK$1:$FK$10,Data5!$FK$11:$FK$20</definedName>
    <definedName name="A125980425V_Data">Data5!$FK$11:$FK$20</definedName>
    <definedName name="A125980425V_Latest">Data5!$FK$20</definedName>
    <definedName name="A125980432T">Data5!$CT$1:$CT$10,Data5!$CT$11:$CT$20</definedName>
    <definedName name="A125980432T_Data">Data5!$CT$11:$CT$20</definedName>
    <definedName name="A125980432T_Latest">Data5!$CT$20</definedName>
    <definedName name="A125980433V">Data5!$FN$1:$FN$10,Data5!$FN$11:$FN$20</definedName>
    <definedName name="A125980433V_Data">Data5!$FN$11:$FN$20</definedName>
    <definedName name="A125980433V_Latest">Data5!$FN$20</definedName>
    <definedName name="A125980440T">Data5!$BM$1:$BM$10,Data5!$BM$11:$BM$20</definedName>
    <definedName name="A125980440T_Data">Data5!$BM$11:$BM$20</definedName>
    <definedName name="A125980440T_Latest">Data5!$BM$20</definedName>
    <definedName name="A125980441V">Data5!$EG$1:$EG$10,Data5!$EG$11:$EG$20</definedName>
    <definedName name="A125980441V_Data">Data5!$EG$11:$EG$20</definedName>
    <definedName name="A125980441V_Latest">Data5!$EG$20</definedName>
    <definedName name="A125980448K">Data5!$CK$1:$CK$10,Data5!$CK$11:$CK$20</definedName>
    <definedName name="A125980448K_Data">Data5!$CK$11:$CK$20</definedName>
    <definedName name="A125980448K_Latest">Data5!$CK$20</definedName>
    <definedName name="A125980449L">Data5!$FE$1:$FE$10,Data5!$FE$11:$FE$20</definedName>
    <definedName name="A125980449L_Data">Data5!$FE$11:$FE$20</definedName>
    <definedName name="A125980449L_Latest">Data5!$FE$20</definedName>
    <definedName name="A125980456K">Data7!$AP$1:$AP$10,Data7!$AP$11:$AP$20</definedName>
    <definedName name="A125980456K_Data">Data7!$AP$11:$AP$20</definedName>
    <definedName name="A125980456K_Latest">Data7!$AP$20</definedName>
    <definedName name="A125980457L">Data7!$DJ$1:$DJ$10,Data7!$DJ$11:$DJ$20</definedName>
    <definedName name="A125980457L_Data">Data7!$DJ$11:$DJ$20</definedName>
    <definedName name="A125980457L_Latest">Data7!$DJ$20</definedName>
    <definedName name="A125980464K">Data7!$L$1:$L$10,Data7!$L$11:$L$20</definedName>
    <definedName name="A125980464K_Data">Data7!$L$11:$L$20</definedName>
    <definedName name="A125980464K_Latest">Data7!$L$20</definedName>
    <definedName name="A125980465L">Data7!$CF$1:$CF$10,Data7!$CF$11:$CF$20</definedName>
    <definedName name="A125980465L_Data">Data7!$CF$11:$CF$20</definedName>
    <definedName name="A125980465L_Latest">Data7!$CF$20</definedName>
    <definedName name="A125980472K">Data7!$AG$1:$AG$10,Data7!$AG$11:$AG$20</definedName>
    <definedName name="A125980472K_Data">Data7!$AG$11:$AG$20</definedName>
    <definedName name="A125980472K_Latest">Data7!$AG$20</definedName>
    <definedName name="A125980473L">Data7!$DA$1:$DA$10,Data7!$DA$11:$DA$20</definedName>
    <definedName name="A125980473L_Data">Data7!$DA$11:$DA$20</definedName>
    <definedName name="A125980473L_Latest">Data7!$DA$20</definedName>
    <definedName name="A125980480K">Data7!$O$1:$O$10,Data7!$O$11:$O$20</definedName>
    <definedName name="A125980480K_Data">Data7!$O$11:$O$20</definedName>
    <definedName name="A125980480K_Latest">Data7!$O$20</definedName>
    <definedName name="A125980481L">Data7!$CI$1:$CI$10,Data7!$CI$11:$CI$20</definedName>
    <definedName name="A125980481L_Data">Data7!$CI$11:$CI$20</definedName>
    <definedName name="A125980481L_Latest">Data7!$CI$20</definedName>
    <definedName name="A125980488C">Data7!$U$1:$U$10,Data7!$U$11:$U$20</definedName>
    <definedName name="A125980488C_Data">Data7!$U$11:$U$20</definedName>
    <definedName name="A125980488C_Latest">Data7!$U$20</definedName>
    <definedName name="A125980489F">Data7!$CO$1:$CO$10,Data7!$CO$11:$CO$20</definedName>
    <definedName name="A125980489F_Data">Data7!$CO$11:$CO$20</definedName>
    <definedName name="A125980489F_Latest">Data7!$CO$20</definedName>
    <definedName name="A125980496C">Data7!$AS$1:$AS$10,Data7!$AS$11:$AS$20</definedName>
    <definedName name="A125980496C_Data">Data7!$AS$11:$AS$20</definedName>
    <definedName name="A125980496C_Latest">Data7!$AS$20</definedName>
    <definedName name="A125980497F">Data7!$DM$1:$DM$10,Data7!$DM$11:$DM$20</definedName>
    <definedName name="A125980497F_Data">Data7!$DM$11:$DM$20</definedName>
    <definedName name="A125980497F_Latest">Data7!$DM$20</definedName>
    <definedName name="A125980504T">Data6!$IM$1:$IM$10,Data6!$IM$11:$IM$20</definedName>
    <definedName name="A125980504T_Data">Data6!$IM$11:$IM$20</definedName>
    <definedName name="A125980504T_Latest">Data6!$IM$20</definedName>
    <definedName name="A125980505V">Data7!$BQ$1:$BQ$10,Data7!$BQ$11:$BQ$20</definedName>
    <definedName name="A125980505V_Data">Data7!$BQ$11:$BQ$20</definedName>
    <definedName name="A125980505V_Latest">Data7!$BQ$20</definedName>
    <definedName name="A125980512T">Data7!$I$1:$I$10,Data7!$I$11:$I$20</definedName>
    <definedName name="A125980512T_Data">Data7!$I$11:$I$20</definedName>
    <definedName name="A125980512T_Latest">Data7!$I$20</definedName>
    <definedName name="A125980513V">Data7!$CC$1:$CC$10,Data7!$CC$11:$CC$20</definedName>
    <definedName name="A125980513V_Data">Data7!$CC$11:$CC$20</definedName>
    <definedName name="A125980513V_Latest">Data7!$CC$20</definedName>
    <definedName name="A125980520T">Data6!$HO$1:$HO$10,Data6!$HO$11:$HO$20</definedName>
    <definedName name="A125980520T_Data">Data6!$HO$11:$HO$20</definedName>
    <definedName name="A125980520T_Latest">Data6!$HO$20</definedName>
    <definedName name="A125980521V">#REF!,#REF!</definedName>
    <definedName name="A125980528K">Data6!$HU$1:$HU$10,Data6!$HU$11:$HU$20</definedName>
    <definedName name="A125980528K_Data">Data6!$HU$11:$HU$20</definedName>
    <definedName name="A125980528K_Latest">Data6!$HU$20</definedName>
    <definedName name="A125980529L">Data7!$AY$1:$AY$10,Data7!$AY$11:$AY$20</definedName>
    <definedName name="A125980529L_Data">Data7!$AY$11:$AY$20</definedName>
    <definedName name="A125980529L_Latest">Data7!$AY$20</definedName>
    <definedName name="A125980536K">Data6!$ID$1:$ID$10,Data6!$ID$11:$ID$20</definedName>
    <definedName name="A125980536K_Data">Data6!$ID$11:$ID$20</definedName>
    <definedName name="A125980536K_Latest">Data6!$ID$20</definedName>
    <definedName name="A125980537L">Data7!$BH$1:$BH$10,Data7!$BH$11:$BH$20</definedName>
    <definedName name="A125980537L_Data">Data7!$BH$11:$BH$20</definedName>
    <definedName name="A125980537L_Latest">Data7!$BH$20</definedName>
    <definedName name="A125980544K">Data6!$IG$1:$IG$10,Data6!$IG$11:$IG$20</definedName>
    <definedName name="A125980544K_Data">Data6!$IG$11:$IG$20</definedName>
    <definedName name="A125980544K_Latest">Data6!$IG$20</definedName>
    <definedName name="A125980545L">Data7!$BK$1:$BK$10,Data7!$BK$11:$BK$20</definedName>
    <definedName name="A125980545L_Data">Data7!$BK$11:$BK$20</definedName>
    <definedName name="A125980545L_Latest">Data7!$BK$20</definedName>
    <definedName name="A125980552K">Data7!$R$1:$R$10,Data7!$R$11:$R$20</definedName>
    <definedName name="A125980552K_Data">Data7!$R$11:$R$20</definedName>
    <definedName name="A125980552K_Latest">Data7!$R$20</definedName>
    <definedName name="A125980553L">Data7!$CL$1:$CL$10,Data7!$CL$11:$CL$20</definedName>
    <definedName name="A125980553L_Data">Data7!$CL$11:$CL$20</definedName>
    <definedName name="A125980553L_Latest">Data7!$CL$20</definedName>
    <definedName name="A125980560K">Data7!$X$1:$X$10,Data7!$X$11:$X$20</definedName>
    <definedName name="A125980560K_Data">Data7!$X$11:$X$20</definedName>
    <definedName name="A125980560K_Latest">Data7!$X$20</definedName>
    <definedName name="A125980561L">Data7!$CR$1:$CR$10,Data7!$CR$11:$CR$20</definedName>
    <definedName name="A125980561L_Data">Data7!$CR$11:$CR$20</definedName>
    <definedName name="A125980561L_Latest">Data7!$CR$20</definedName>
    <definedName name="A125980568C">Data7!$AA$1:$AA$10,Data7!$AA$11:$AA$20</definedName>
    <definedName name="A125980568C_Data">Data7!$AA$11:$AA$20</definedName>
    <definedName name="A125980568C_Latest">Data7!$AA$20</definedName>
    <definedName name="A125980569F">Data7!$CU$1:$CU$10,Data7!$CU$11:$CU$20</definedName>
    <definedName name="A125980569F_Data">Data7!$CU$11:$CU$20</definedName>
    <definedName name="A125980569F_Latest">Data7!$CU$20</definedName>
    <definedName name="A125980576C">Data6!$IJ$1:$IJ$10,Data6!$IJ$11:$IJ$20</definedName>
    <definedName name="A125980576C_Data">Data6!$IJ$11:$IJ$20</definedName>
    <definedName name="A125980576C_Latest">Data6!$IJ$20</definedName>
    <definedName name="A125980577F">Data7!$BN$1:$BN$10,Data7!$BN$11:$BN$20</definedName>
    <definedName name="A125980577F_Data">Data7!$BN$11:$BN$20</definedName>
    <definedName name="A125980577F_Latest">Data7!$BN$20</definedName>
    <definedName name="A125980584C">Data7!$C$1:$C$10,Data7!$C$11:$C$20</definedName>
    <definedName name="A125980584C_Data">Data7!$C$11:$C$20</definedName>
    <definedName name="A125980584C_Latest">Data7!$C$20</definedName>
    <definedName name="A125980585F">Data7!$BW$1:$BW$10,Data7!$BW$11:$BW$20</definedName>
    <definedName name="A125980585F_Data">Data7!$BW$11:$BW$20</definedName>
    <definedName name="A125980585F_Latest">Data7!$BW$20</definedName>
    <definedName name="A125980592C">Data6!$HR$1:$HR$10,Data6!$HR$11:$HR$20</definedName>
    <definedName name="A125980592C_Data">Data6!$HR$11:$HR$20</definedName>
    <definedName name="A125980592C_Latest">Data6!$HR$20</definedName>
    <definedName name="A125980593F">Data7!$AV$1:$AV$10,Data7!$AV$11:$AV$20</definedName>
    <definedName name="A125980593F_Data">Data7!$AV$11:$AV$20</definedName>
    <definedName name="A125980593F_Latest">Data7!$AV$20</definedName>
    <definedName name="A125980600T">Data6!$HX$1:$HX$10,Data6!$HX$11:$HX$20</definedName>
    <definedName name="A125980600T_Data">Data6!$HX$11:$HX$20</definedName>
    <definedName name="A125980600T_Latest">Data6!$HX$20</definedName>
    <definedName name="A125980601V">Data7!$BB$1:$BB$10,Data7!$BB$11:$BB$20</definedName>
    <definedName name="A125980601V_Data">Data7!$BB$11:$BB$20</definedName>
    <definedName name="A125980601V_Latest">Data7!$BB$20</definedName>
    <definedName name="A125980608K">Data6!$IA$1:$IA$10,Data6!$IA$11:$IA$20</definedName>
    <definedName name="A125980608K_Data">Data6!$IA$11:$IA$20</definedName>
    <definedName name="A125980608K_Latest">Data6!$IA$20</definedName>
    <definedName name="A125980609L">Data7!$BE$1:$BE$10,Data7!$BE$11:$BE$20</definedName>
    <definedName name="A125980609L_Data">Data7!$BE$11:$BE$20</definedName>
    <definedName name="A125980609L_Latest">Data7!$BE$20</definedName>
    <definedName name="A125980616K">Data6!$IP$1:$IP$10,Data6!$IP$11:$IP$20</definedName>
    <definedName name="A125980616K_Data">Data6!$IP$11:$IP$20</definedName>
    <definedName name="A125980616K_Latest">Data6!$IP$20</definedName>
    <definedName name="A125980617L">Data7!$BT$1:$BT$10,Data7!$BT$11:$BT$20</definedName>
    <definedName name="A125980617L_Data">Data7!$BT$11:$BT$20</definedName>
    <definedName name="A125980617L_Latest">Data7!$BT$20</definedName>
    <definedName name="A125980624K">Data7!$AJ$1:$AJ$10,Data7!$AJ$11:$AJ$20</definedName>
    <definedName name="A125980624K_Data">Data7!$AJ$11:$AJ$20</definedName>
    <definedName name="A125980624K_Latest">Data7!$AJ$20</definedName>
    <definedName name="A125980625L">Data7!$DD$1:$DD$10,Data7!$DD$11:$DD$20</definedName>
    <definedName name="A125980625L_Data">Data7!$DD$11:$DD$20</definedName>
    <definedName name="A125980625L_Latest">Data7!$DD$20</definedName>
    <definedName name="A125980632K">Data7!$AM$1:$AM$10,Data7!$AM$11:$AM$20</definedName>
    <definedName name="A125980632K_Data">Data7!$AM$11:$AM$20</definedName>
    <definedName name="A125980632K_Latest">Data7!$AM$20</definedName>
    <definedName name="A125980633L">Data7!$DG$1:$DG$10,Data7!$DG$11:$DG$20</definedName>
    <definedName name="A125980633L_Data">Data7!$DG$11:$DG$20</definedName>
    <definedName name="A125980633L_Latest">Data7!$DG$20</definedName>
    <definedName name="A125980640K">Data7!$F$1:$F$10,Data7!$F$11:$F$20</definedName>
    <definedName name="A125980640K_Data">Data7!$F$11:$F$20</definedName>
    <definedName name="A125980640K_Latest">Data7!$F$20</definedName>
    <definedName name="A125980641L">Data7!$BZ$1:$BZ$10,Data7!$BZ$11:$BZ$20</definedName>
    <definedName name="A125980641L_Data">Data7!$BZ$11:$BZ$20</definedName>
    <definedName name="A125980641L_Latest">Data7!$BZ$20</definedName>
    <definedName name="A125980648C">Data7!$AD$1:$AD$10,Data7!$AD$11:$AD$20</definedName>
    <definedName name="A125980648C_Data">Data7!$AD$11:$AD$20</definedName>
    <definedName name="A125980648C_Latest">Data7!$AD$20</definedName>
    <definedName name="A125980649F">Data7!$CX$1:$CX$10,Data7!$CX$11:$CX$20</definedName>
    <definedName name="A125980649F_Data">Data7!$CX$11:$CX$20</definedName>
    <definedName name="A125980649F_Latest">Data7!$CX$20</definedName>
    <definedName name="A125980656C">Data7!$GG$1:$GG$10,Data7!$GG$11:$GG$20</definedName>
    <definedName name="A125980656C_Data">Data7!$GG$11:$GG$20</definedName>
    <definedName name="A125980656C_Latest">Data7!$GG$20</definedName>
    <definedName name="A125980657F">Data8!$K$1:$K$10,Data8!$K$11:$K$20</definedName>
    <definedName name="A125980657F_Data">Data8!$K$11:$K$20</definedName>
    <definedName name="A125980657F_Latest">Data8!$K$20</definedName>
    <definedName name="A125980664C">Data7!$FC$1:$FC$10,Data7!$FC$11:$FC$20</definedName>
    <definedName name="A125980664C_Data">Data7!$FC$11:$FC$20</definedName>
    <definedName name="A125980664C_Latest">Data7!$FC$20</definedName>
    <definedName name="A125980665F">Data7!$HW$1:$HW$10,Data7!$HW$11:$HW$20</definedName>
    <definedName name="A125980665F_Data">Data7!$HW$11:$HW$20</definedName>
    <definedName name="A125980665F_Latest">Data7!$HW$20</definedName>
    <definedName name="A125980672C">Data7!$FX$1:$FX$10,Data7!$FX$11:$FX$20</definedName>
    <definedName name="A125980672C_Data">Data7!$FX$11:$FX$20</definedName>
    <definedName name="A125980672C_Latest">Data7!$FX$20</definedName>
    <definedName name="A125980673F">Data8!$B$1:$B$10,Data8!$B$11:$B$20</definedName>
    <definedName name="A125980673F_Data">Data8!$B$11:$B$20</definedName>
    <definedName name="A125980673F_Latest">Data8!$B$20</definedName>
    <definedName name="A125980680C">Data7!$FF$1:$FF$10,Data7!$FF$11:$FF$20</definedName>
    <definedName name="A125980680C_Data">Data7!$FF$11:$FF$20</definedName>
    <definedName name="A125980680C_Latest">Data7!$FF$20</definedName>
    <definedName name="A125980681F">Data7!$HZ$1:$HZ$10,Data7!$HZ$11:$HZ$20</definedName>
    <definedName name="A125980681F_Data">Data7!$HZ$11:$HZ$20</definedName>
    <definedName name="A125980681F_Latest">Data7!$HZ$20</definedName>
    <definedName name="A125980688W">Data7!$FL$1:$FL$10,Data7!$FL$11:$FL$20</definedName>
    <definedName name="A125980688W_Data">Data7!$FL$11:$FL$20</definedName>
    <definedName name="A125980688W_Latest">Data7!$FL$20</definedName>
    <definedName name="A125980689X">Data7!$IF$1:$IF$10,Data7!$IF$11:$IF$20</definedName>
    <definedName name="A125980689X_Data">Data7!$IF$11:$IF$20</definedName>
    <definedName name="A125980689X_Latest">Data7!$IF$20</definedName>
    <definedName name="A125980696W">Data7!$GJ$1:$GJ$10,Data7!$GJ$11:$GJ$20</definedName>
    <definedName name="A125980696W_Data">Data7!$GJ$11:$GJ$20</definedName>
    <definedName name="A125980696W_Latest">Data7!$GJ$20</definedName>
    <definedName name="A125980697X">Data8!$N$1:$N$10,Data8!$N$11:$N$20</definedName>
    <definedName name="A125980697X_Data">Data8!$N$11:$N$20</definedName>
    <definedName name="A125980697X_Latest">Data8!$N$20</definedName>
    <definedName name="A125980704K">Data7!$EN$1:$EN$10,Data7!$EN$11:$EN$20</definedName>
    <definedName name="A125980704K_Data">Data7!$EN$11:$EN$20</definedName>
    <definedName name="A125980704K_Latest">Data7!$EN$20</definedName>
    <definedName name="A125980705L">Data7!$HH$1:$HH$10,Data7!$HH$11:$HH$20</definedName>
    <definedName name="A125980705L_Data">Data7!$HH$11:$HH$20</definedName>
    <definedName name="A125980705L_Latest">Data7!$HH$20</definedName>
    <definedName name="A125980712K">Data7!$EZ$1:$EZ$10,Data7!$EZ$11:$EZ$20</definedName>
    <definedName name="A125980712K_Data">Data7!$EZ$11:$EZ$20</definedName>
    <definedName name="A125980712K_Latest">Data7!$EZ$20</definedName>
    <definedName name="A125980713L">Data7!$HT$1:$HT$10,Data7!$HT$11:$HT$20</definedName>
    <definedName name="A125980713L_Data">Data7!$HT$11:$HT$20</definedName>
    <definedName name="A125980713L_Latest">Data7!$HT$20</definedName>
    <definedName name="A125980720K">Data7!$DP$1:$DP$10,Data7!$DP$11:$DP$20</definedName>
    <definedName name="A125980720K_Data">Data7!$DP$11:$DP$20</definedName>
    <definedName name="A125980720K_Latest">Data7!$DP$20</definedName>
    <definedName name="A125980721L">#REF!,#REF!</definedName>
    <definedName name="A125980728C">Data7!$DV$1:$DV$10,Data7!$DV$11:$DV$20</definedName>
    <definedName name="A125980728C_Data">Data7!$DV$11:$DV$20</definedName>
    <definedName name="A125980728C_Latest">Data7!$DV$20</definedName>
    <definedName name="A125980729F">Data7!$GP$1:$GP$10,Data7!$GP$11:$GP$20</definedName>
    <definedName name="A125980729F_Data">Data7!$GP$11:$GP$20</definedName>
    <definedName name="A125980729F_Latest">Data7!$GP$20</definedName>
    <definedName name="A125980736C">Data7!$EE$1:$EE$10,Data7!$EE$11:$EE$20</definedName>
    <definedName name="A125980736C_Data">Data7!$EE$11:$EE$20</definedName>
    <definedName name="A125980736C_Latest">Data7!$EE$20</definedName>
    <definedName name="A125980737F">Data7!$GY$1:$GY$10,Data7!$GY$11:$GY$20</definedName>
    <definedName name="A125980737F_Data">Data7!$GY$11:$GY$20</definedName>
    <definedName name="A125980737F_Latest">Data7!$GY$20</definedName>
    <definedName name="A125980744C">Data7!$EH$1:$EH$10,Data7!$EH$11:$EH$20</definedName>
    <definedName name="A125980744C_Data">Data7!$EH$11:$EH$20</definedName>
    <definedName name="A125980744C_Latest">Data7!$EH$20</definedName>
    <definedName name="A125980745F">Data7!$HB$1:$HB$10,Data7!$HB$11:$HB$20</definedName>
    <definedName name="A125980745F_Data">Data7!$HB$11:$HB$20</definedName>
    <definedName name="A125980745F_Latest">Data7!$HB$20</definedName>
    <definedName name="A125980752C">Data7!$FI$1:$FI$10,Data7!$FI$11:$FI$20</definedName>
    <definedName name="A125980752C_Data">Data7!$FI$11:$FI$20</definedName>
    <definedName name="A125980752C_Latest">Data7!$FI$20</definedName>
    <definedName name="A125980753F">Data7!$IC$1:$IC$10,Data7!$IC$11:$IC$20</definedName>
    <definedName name="A125980753F_Data">Data7!$IC$11:$IC$20</definedName>
    <definedName name="A125980753F_Latest">Data7!$IC$20</definedName>
    <definedName name="A125980760C">Data7!$FO$1:$FO$10,Data7!$FO$11:$FO$20</definedName>
    <definedName name="A125980760C_Data">Data7!$FO$11:$FO$20</definedName>
    <definedName name="A125980760C_Latest">Data7!$FO$20</definedName>
    <definedName name="A125980761F">Data7!$II$1:$II$10,Data7!$II$11:$II$20</definedName>
    <definedName name="A125980761F_Data">Data7!$II$11:$II$20</definedName>
    <definedName name="A125980761F_Latest">Data7!$II$20</definedName>
    <definedName name="A125980768W">Data7!$FR$1:$FR$10,Data7!$FR$11:$FR$20</definedName>
    <definedName name="A125980768W_Data">Data7!$FR$11:$FR$20</definedName>
    <definedName name="A125980768W_Latest">Data7!$FR$20</definedName>
    <definedName name="A125980769X">Data7!$IL$1:$IL$10,Data7!$IL$11:$IL$20</definedName>
    <definedName name="A125980769X_Data">Data7!$IL$11:$IL$20</definedName>
    <definedName name="A125980769X_Latest">Data7!$IL$20</definedName>
    <definedName name="A125980776W">Data7!$EK$1:$EK$10,Data7!$EK$11:$EK$20</definedName>
    <definedName name="A125980776W_Data">Data7!$EK$11:$EK$20</definedName>
    <definedName name="A125980776W_Latest">Data7!$EK$20</definedName>
    <definedName name="A125980777X">Data7!$HE$1:$HE$10,Data7!$HE$11:$HE$20</definedName>
    <definedName name="A125980777X_Data">Data7!$HE$11:$HE$20</definedName>
    <definedName name="A125980777X_Latest">Data7!$HE$20</definedName>
    <definedName name="A125980784W">Data7!$ET$1:$ET$10,Data7!$ET$11:$ET$20</definedName>
    <definedName name="A125980784W_Data">Data7!$ET$11:$ET$20</definedName>
    <definedName name="A125980784W_Latest">Data7!$ET$20</definedName>
    <definedName name="A125980785X">Data7!$HN$1:$HN$10,Data7!$HN$11:$HN$20</definedName>
    <definedName name="A125980785X_Data">Data7!$HN$11:$HN$20</definedName>
    <definedName name="A125980785X_Latest">Data7!$HN$20</definedName>
    <definedName name="A125980792W">Data7!$DS$1:$DS$10,Data7!$DS$11:$DS$20</definedName>
    <definedName name="A125980792W_Data">Data7!$DS$11:$DS$20</definedName>
    <definedName name="A125980792W_Latest">Data7!$DS$20</definedName>
    <definedName name="A125980793X">Data7!$GM$1:$GM$10,Data7!$GM$11:$GM$20</definedName>
    <definedName name="A125980793X_Data">Data7!$GM$11:$GM$20</definedName>
    <definedName name="A125980793X_Latest">Data7!$GM$20</definedName>
    <definedName name="A125980800K">Data7!$DY$1:$DY$10,Data7!$DY$11:$DY$20</definedName>
    <definedName name="A125980800K_Data">Data7!$DY$11:$DY$20</definedName>
    <definedName name="A125980800K_Latest">Data7!$DY$20</definedName>
    <definedName name="A125980801L">Data7!$GS$1:$GS$10,Data7!$GS$11:$GS$20</definedName>
    <definedName name="A125980801L_Data">Data7!$GS$11:$GS$20</definedName>
    <definedName name="A125980801L_Latest">Data7!$GS$20</definedName>
    <definedName name="A125980808C">Data7!$EB$1:$EB$10,Data7!$EB$11:$EB$20</definedName>
    <definedName name="A125980808C_Data">Data7!$EB$11:$EB$20</definedName>
    <definedName name="A125980808C_Latest">Data7!$EB$20</definedName>
    <definedName name="A125980809F">Data7!$GV$1:$GV$10,Data7!$GV$11:$GV$20</definedName>
    <definedName name="A125980809F_Data">Data7!$GV$11:$GV$20</definedName>
    <definedName name="A125980809F_Latest">Data7!$GV$20</definedName>
    <definedName name="A125980816C">Data7!$EQ$1:$EQ$10,Data7!$EQ$11:$EQ$20</definedName>
    <definedName name="A125980816C_Data">Data7!$EQ$11:$EQ$20</definedName>
    <definedName name="A125980816C_Latest">Data7!$EQ$20</definedName>
    <definedName name="A125980817F">Data7!$HK$1:$HK$10,Data7!$HK$11:$HK$20</definedName>
    <definedName name="A125980817F_Data">Data7!$HK$11:$HK$20</definedName>
    <definedName name="A125980817F_Latest">Data7!$HK$20</definedName>
    <definedName name="A125980824C">Data7!$GA$1:$GA$10,Data7!$GA$11:$GA$20</definedName>
    <definedName name="A125980824C_Data">Data7!$GA$11:$GA$20</definedName>
    <definedName name="A125980824C_Latest">Data7!$GA$20</definedName>
    <definedName name="A125980825F">Data8!$E$1:$E$10,Data8!$E$11:$E$20</definedName>
    <definedName name="A125980825F_Data">Data8!$E$11:$E$20</definedName>
    <definedName name="A125980825F_Latest">Data8!$E$20</definedName>
    <definedName name="A125980832C">Data7!$GD$1:$GD$10,Data7!$GD$11:$GD$20</definedName>
    <definedName name="A125980832C_Data">Data7!$GD$11:$GD$20</definedName>
    <definedName name="A125980832C_Latest">Data7!$GD$20</definedName>
    <definedName name="A125980833F">Data8!$H$1:$H$10,Data8!$H$11:$H$20</definedName>
    <definedName name="A125980833F_Data">Data8!$H$11:$H$20</definedName>
    <definedName name="A125980833F_Latest">Data8!$H$20</definedName>
    <definedName name="A125980840C">Data7!$EW$1:$EW$10,Data7!$EW$11:$EW$20</definedName>
    <definedName name="A125980840C_Data">Data7!$EW$11:$EW$20</definedName>
    <definedName name="A125980840C_Latest">Data7!$EW$20</definedName>
    <definedName name="A125980841F">Data7!$HQ$1:$HQ$10,Data7!$HQ$11:$HQ$20</definedName>
    <definedName name="A125980841F_Data">Data7!$HQ$11:$HQ$20</definedName>
    <definedName name="A125980841F_Latest">Data7!$HQ$20</definedName>
    <definedName name="A125980848W">Data7!$FU$1:$FU$10,Data7!$FU$11:$FU$20</definedName>
    <definedName name="A125980848W_Data">Data7!$FU$11:$FU$20</definedName>
    <definedName name="A125980848W_Latest">Data7!$FU$20</definedName>
    <definedName name="A125980849X">Data7!$IO$1:$IO$10,Data7!$IO$11:$IO$20</definedName>
    <definedName name="A125980849X_Data">Data7!$IO$11:$IO$20</definedName>
    <definedName name="A125980849X_Latest">Data7!$IO$20</definedName>
    <definedName name="A125980856W">Data8!$CH$1:$CH$10,Data8!$CH$11:$CH$20</definedName>
    <definedName name="A125980856W_Data">Data8!$CH$11:$CH$20</definedName>
    <definedName name="A125980856W_Latest">Data8!$CH$20</definedName>
    <definedName name="A125980857X">Data8!$FB$1:$FB$10,Data8!$FB$11:$FB$20</definedName>
    <definedName name="A125980857X_Data">Data8!$FB$11:$FB$20</definedName>
    <definedName name="A125980857X_Latest">Data8!$FB$20</definedName>
    <definedName name="A125980864W">Data8!$BD$1:$BD$10,Data8!$BD$11:$BD$20</definedName>
    <definedName name="A125980864W_Data">Data8!$BD$11:$BD$20</definedName>
    <definedName name="A125980864W_Latest">Data8!$BD$20</definedName>
    <definedName name="A125980865X">Data8!$DX$1:$DX$10,Data8!$DX$11:$DX$20</definedName>
    <definedName name="A125980865X_Data">Data8!$DX$11:$DX$20</definedName>
    <definedName name="A125980865X_Latest">Data8!$DX$20</definedName>
    <definedName name="A125980872W">Data8!$BY$1:$BY$10,Data8!$BY$11:$BY$20</definedName>
    <definedName name="A125980872W_Data">Data8!$BY$11:$BY$20</definedName>
    <definedName name="A125980872W_Latest">Data8!$BY$20</definedName>
    <definedName name="A125980873X">Data8!$ES$1:$ES$10,Data8!$ES$11:$ES$20</definedName>
    <definedName name="A125980873X_Data">Data8!$ES$11:$ES$20</definedName>
    <definedName name="A125980873X_Latest">Data8!$ES$20</definedName>
    <definedName name="A125980880W">Data8!$BG$1:$BG$10,Data8!$BG$11:$BG$20</definedName>
    <definedName name="A125980880W_Data">Data8!$BG$11:$BG$20</definedName>
    <definedName name="A125980880W_Latest">Data8!$BG$20</definedName>
    <definedName name="A125980881X">Data8!$EA$1:$EA$10,Data8!$EA$11:$EA$20</definedName>
    <definedName name="A125980881X_Data">Data8!$EA$11:$EA$20</definedName>
    <definedName name="A125980881X_Latest">Data8!$EA$20</definedName>
    <definedName name="A125980888R">Data8!$BM$1:$BM$10,Data8!$BM$11:$BM$20</definedName>
    <definedName name="A125980888R_Data">Data8!$BM$11:$BM$20</definedName>
    <definedName name="A125980888R_Latest">Data8!$BM$20</definedName>
    <definedName name="A125980889T">Data8!$EG$1:$EG$10,Data8!$EG$11:$EG$20</definedName>
    <definedName name="A125980889T_Data">Data8!$EG$11:$EG$20</definedName>
    <definedName name="A125980889T_Latest">Data8!$EG$20</definedName>
    <definedName name="A125980896R">Data8!$CK$1:$CK$10,Data8!$CK$11:$CK$20</definedName>
    <definedName name="A125980896R_Data">Data8!$CK$11:$CK$20</definedName>
    <definedName name="A125980896R_Latest">Data8!$CK$20</definedName>
    <definedName name="A125980897T">Data8!$FE$1:$FE$10,Data8!$FE$11:$FE$20</definedName>
    <definedName name="A125980897T_Data">Data8!$FE$11:$FE$20</definedName>
    <definedName name="A125980897T_Latest">Data8!$FE$20</definedName>
    <definedName name="A125980904C">Data8!$AO$1:$AO$10,Data8!$AO$11:$AO$20</definedName>
    <definedName name="A125980904C_Data">Data8!$AO$11:$AO$20</definedName>
    <definedName name="A125980904C_Latest">Data8!$AO$20</definedName>
    <definedName name="A125980905F">Data8!$DI$1:$DI$10,Data8!$DI$11:$DI$20</definedName>
    <definedName name="A125980905F_Data">Data8!$DI$11:$DI$20</definedName>
    <definedName name="A125980905F_Latest">Data8!$DI$20</definedName>
    <definedName name="A125980912C">Data8!$BA$1:$BA$10,Data8!$BA$11:$BA$20</definedName>
    <definedName name="A125980912C_Data">Data8!$BA$11:$BA$20</definedName>
    <definedName name="A125980912C_Latest">Data8!$BA$20</definedName>
    <definedName name="A125980913F">Data8!$DU$1:$DU$10,Data8!$DU$11:$DU$20</definedName>
    <definedName name="A125980913F_Data">Data8!$DU$11:$DU$20</definedName>
    <definedName name="A125980913F_Latest">Data8!$DU$20</definedName>
    <definedName name="A125980920C">Data8!$Q$1:$Q$10,Data8!$Q$11:$Q$20</definedName>
    <definedName name="A125980920C_Data">Data8!$Q$11:$Q$20</definedName>
    <definedName name="A125980920C_Latest">Data8!$Q$20</definedName>
    <definedName name="A125980921F">#REF!,#REF!</definedName>
    <definedName name="A125980928W">Data8!$W$1:$W$10,Data8!$W$11:$W$20</definedName>
    <definedName name="A125980928W_Data">Data8!$W$11:$W$20</definedName>
    <definedName name="A125980928W_Latest">Data8!$W$20</definedName>
    <definedName name="A125980929X">Data8!$CQ$1:$CQ$10,Data8!$CQ$11:$CQ$20</definedName>
    <definedName name="A125980929X_Data">Data8!$CQ$11:$CQ$20</definedName>
    <definedName name="A125980929X_Latest">Data8!$CQ$20</definedName>
    <definedName name="A125980936W">Data8!$AF$1:$AF$10,Data8!$AF$11:$AF$20</definedName>
    <definedName name="A125980936W_Data">Data8!$AF$11:$AF$20</definedName>
    <definedName name="A125980936W_Latest">Data8!$AF$20</definedName>
    <definedName name="A125980937X">Data8!$CZ$1:$CZ$10,Data8!$CZ$11:$CZ$20</definedName>
    <definedName name="A125980937X_Data">Data8!$CZ$11:$CZ$20</definedName>
    <definedName name="A125980937X_Latest">Data8!$CZ$20</definedName>
    <definedName name="A125980944W">Data8!$AI$1:$AI$10,Data8!$AI$11:$AI$20</definedName>
    <definedName name="A125980944W_Data">Data8!$AI$11:$AI$20</definedName>
    <definedName name="A125980944W_Latest">Data8!$AI$20</definedName>
    <definedName name="A125980945X">Data8!$DC$1:$DC$10,Data8!$DC$11:$DC$20</definedName>
    <definedName name="A125980945X_Data">Data8!$DC$11:$DC$20</definedName>
    <definedName name="A125980945X_Latest">Data8!$DC$20</definedName>
    <definedName name="A125980952W">Data8!$BJ$1:$BJ$10,Data8!$BJ$11:$BJ$20</definedName>
    <definedName name="A125980952W_Data">Data8!$BJ$11:$BJ$20</definedName>
    <definedName name="A125980952W_Latest">Data8!$BJ$20</definedName>
    <definedName name="A125980953X">Data8!$ED$1:$ED$10,Data8!$ED$11:$ED$20</definedName>
    <definedName name="A125980953X_Data">Data8!$ED$11:$ED$20</definedName>
    <definedName name="A125980953X_Latest">Data8!$ED$20</definedName>
    <definedName name="A125980960W">Data8!$BP$1:$BP$10,Data8!$BP$11:$BP$20</definedName>
    <definedName name="A125980960W_Data">Data8!$BP$11:$BP$20</definedName>
    <definedName name="A125980960W_Latest">Data8!$BP$20</definedName>
    <definedName name="A125980961X">Data8!$EJ$1:$EJ$10,Data8!$EJ$11:$EJ$20</definedName>
    <definedName name="A125980961X_Data">Data8!$EJ$11:$EJ$20</definedName>
    <definedName name="A125980961X_Latest">Data8!$EJ$20</definedName>
    <definedName name="A125980968R">Data8!$BS$1:$BS$10,Data8!$BS$11:$BS$20</definedName>
    <definedName name="A125980968R_Data">Data8!$BS$11:$BS$20</definedName>
    <definedName name="A125980968R_Latest">Data8!$BS$20</definedName>
    <definedName name="A125980969T">Data8!$EM$1:$EM$10,Data8!$EM$11:$EM$20</definedName>
    <definedName name="A125980969T_Data">Data8!$EM$11:$EM$20</definedName>
    <definedName name="A125980969T_Latest">Data8!$EM$20</definedName>
    <definedName name="A125980976R">Data8!$AL$1:$AL$10,Data8!$AL$11:$AL$20</definedName>
    <definedName name="A125980976R_Data">Data8!$AL$11:$AL$20</definedName>
    <definedName name="A125980976R_Latest">Data8!$AL$20</definedName>
    <definedName name="A125980977T">Data8!$DF$1:$DF$10,Data8!$DF$11:$DF$20</definedName>
    <definedName name="A125980977T_Data">Data8!$DF$11:$DF$20</definedName>
    <definedName name="A125980977T_Latest">Data8!$DF$20</definedName>
    <definedName name="A125980984R">Data8!$AU$1:$AU$10,Data8!$AU$11:$AU$20</definedName>
    <definedName name="A125980984R_Data">Data8!$AU$11:$AU$20</definedName>
    <definedName name="A125980984R_Latest">Data8!$AU$20</definedName>
    <definedName name="A125980985T">Data8!$DO$1:$DO$10,Data8!$DO$11:$DO$20</definedName>
    <definedName name="A125980985T_Data">Data8!$DO$11:$DO$20</definedName>
    <definedName name="A125980985T_Latest">Data8!$DO$20</definedName>
    <definedName name="A125980992R">Data8!$T$1:$T$10,Data8!$T$11:$T$20</definedName>
    <definedName name="A125980992R_Data">Data8!$T$11:$T$20</definedName>
    <definedName name="A125980992R_Latest">Data8!$T$20</definedName>
    <definedName name="A125980993T">Data8!$CN$1:$CN$10,Data8!$CN$11:$CN$20</definedName>
    <definedName name="A125980993T_Data">Data8!$CN$11:$CN$20</definedName>
    <definedName name="A125980993T_Latest">Data8!$CN$20</definedName>
    <definedName name="A125981000F">Data8!$Z$1:$Z$10,Data8!$Z$11:$Z$20</definedName>
    <definedName name="A125981000F_Data">Data8!$Z$11:$Z$20</definedName>
    <definedName name="A125981000F_Latest">Data8!$Z$20</definedName>
    <definedName name="A125981001J">Data8!$CT$1:$CT$10,Data8!$CT$11:$CT$20</definedName>
    <definedName name="A125981001J_Data">Data8!$CT$11:$CT$20</definedName>
    <definedName name="A125981001J_Latest">Data8!$CT$20</definedName>
    <definedName name="A125981008X">Data8!$AC$1:$AC$10,Data8!$AC$11:$AC$20</definedName>
    <definedName name="A125981008X_Data">Data8!$AC$11:$AC$20</definedName>
    <definedName name="A125981008X_Latest">Data8!$AC$20</definedName>
    <definedName name="A125981009A">Data8!$CW$1:$CW$10,Data8!$CW$11:$CW$20</definedName>
    <definedName name="A125981009A_Data">Data8!$CW$11:$CW$20</definedName>
    <definedName name="A125981009A_Latest">Data8!$CW$20</definedName>
    <definedName name="A125981016X">Data8!$AR$1:$AR$10,Data8!$AR$11:$AR$20</definedName>
    <definedName name="A125981016X_Data">Data8!$AR$11:$AR$20</definedName>
    <definedName name="A125981016X_Latest">Data8!$AR$20</definedName>
    <definedName name="A125981017A">Data8!$DL$1:$DL$10,Data8!$DL$11:$DL$20</definedName>
    <definedName name="A125981017A_Data">Data8!$DL$11:$DL$20</definedName>
    <definedName name="A125981017A_Latest">Data8!$DL$20</definedName>
    <definedName name="A125981024X">Data8!$CB$1:$CB$10,Data8!$CB$11:$CB$20</definedName>
    <definedName name="A125981024X_Data">Data8!$CB$11:$CB$20</definedName>
    <definedName name="A125981024X_Latest">Data8!$CB$20</definedName>
    <definedName name="A125981025A">Data8!$EV$1:$EV$10,Data8!$EV$11:$EV$20</definedName>
    <definedName name="A125981025A_Data">Data8!$EV$11:$EV$20</definedName>
    <definedName name="A125981025A_Latest">Data8!$EV$20</definedName>
    <definedName name="A125981032X">Data8!$CE$1:$CE$10,Data8!$CE$11:$CE$20</definedName>
    <definedName name="A125981032X_Data">Data8!$CE$11:$CE$20</definedName>
    <definedName name="A125981032X_Latest">Data8!$CE$20</definedName>
    <definedName name="A125981033A">Data8!$EY$1:$EY$10,Data8!$EY$11:$EY$20</definedName>
    <definedName name="A125981033A_Data">Data8!$EY$11:$EY$20</definedName>
    <definedName name="A125981033A_Latest">Data8!$EY$20</definedName>
    <definedName name="A125981040X">Data8!$AX$1:$AX$10,Data8!$AX$11:$AX$20</definedName>
    <definedName name="A125981040X_Data">Data8!$AX$11:$AX$20</definedName>
    <definedName name="A125981040X_Latest">Data8!$AX$20</definedName>
    <definedName name="A125981041A">Data8!$DR$1:$DR$10,Data8!$DR$11:$DR$20</definedName>
    <definedName name="A125981041A_Data">Data8!$DR$11:$DR$20</definedName>
    <definedName name="A125981041A_Latest">Data8!$DR$20</definedName>
    <definedName name="A125981048T">Data8!$BV$1:$BV$10,Data8!$BV$11:$BV$20</definedName>
    <definedName name="A125981048T_Data">Data8!$BV$11:$BV$20</definedName>
    <definedName name="A125981048T_Latest">Data8!$BV$20</definedName>
    <definedName name="A125981049V">Data8!$EP$1:$EP$10,Data8!$EP$11:$EP$20</definedName>
    <definedName name="A125981049V_Data">Data8!$EP$11:$EP$20</definedName>
    <definedName name="A125981049V_Latest">Data8!$EP$20</definedName>
    <definedName name="A125981056T">Data4!$GV$1:$GV$10,Data4!$GV$11:$GV$20</definedName>
    <definedName name="A125981056T_Data">Data4!$GV$11:$GV$20</definedName>
    <definedName name="A125981056T_Latest">Data4!$GV$20</definedName>
    <definedName name="A125981057V">Data5!$Z$1:$Z$10,Data5!$Z$11:$Z$20</definedName>
    <definedName name="A125981057V_Data">Data5!$Z$11:$Z$20</definedName>
    <definedName name="A125981057V_Latest">Data5!$Z$20</definedName>
    <definedName name="A125981064T">Data4!$FR$1:$FR$10,Data4!$FR$11:$FR$20</definedName>
    <definedName name="A125981064T_Data">Data4!$FR$11:$FR$20</definedName>
    <definedName name="A125981064T_Latest">Data4!$FR$20</definedName>
    <definedName name="A125981065V">Data4!$IL$1:$IL$10,Data4!$IL$11:$IL$20</definedName>
    <definedName name="A125981065V_Data">Data4!$IL$11:$IL$20</definedName>
    <definedName name="A125981065V_Latest">Data4!$IL$20</definedName>
    <definedName name="A125981072T">Data4!$GM$1:$GM$10,Data4!$GM$11:$GM$20</definedName>
    <definedName name="A125981072T_Data">Data4!$GM$11:$GM$20</definedName>
    <definedName name="A125981072T_Latest">Data4!$GM$20</definedName>
    <definedName name="A125981073V">Data5!$Q$1:$Q$10,Data5!$Q$11:$Q$20</definedName>
    <definedName name="A125981073V_Data">Data5!$Q$11:$Q$20</definedName>
    <definedName name="A125981073V_Latest">Data5!$Q$20</definedName>
    <definedName name="A125981080T">Data4!$FU$1:$FU$10,Data4!$FU$11:$FU$20</definedName>
    <definedName name="A125981080T_Data">Data4!$FU$11:$FU$20</definedName>
    <definedName name="A125981080T_Latest">Data4!$FU$20</definedName>
    <definedName name="A125981081V">Data4!$IO$1:$IO$10,Data4!$IO$11:$IO$20</definedName>
    <definedName name="A125981081V_Data">Data4!$IO$11:$IO$20</definedName>
    <definedName name="A125981081V_Latest">Data4!$IO$20</definedName>
    <definedName name="A125981088K">Data4!$GA$1:$GA$10,Data4!$GA$11:$GA$20</definedName>
    <definedName name="A125981088K_Data">Data4!$GA$11:$GA$20</definedName>
    <definedName name="A125981088K_Latest">Data4!$GA$20</definedName>
    <definedName name="A125981089L">Data5!$E$1:$E$10,Data5!$E$11:$E$20</definedName>
    <definedName name="A125981089L_Data">Data5!$E$11:$E$20</definedName>
    <definedName name="A125981089L_Latest">Data5!$E$20</definedName>
    <definedName name="A125981096K">Data4!$GY$1:$GY$10,Data4!$GY$11:$GY$20</definedName>
    <definedName name="A125981096K_Data">Data4!$GY$11:$GY$20</definedName>
    <definedName name="A125981096K_Latest">Data4!$GY$20</definedName>
    <definedName name="A125981097L">Data5!$AC$1:$AC$10,Data5!$AC$11:$AC$20</definedName>
    <definedName name="A125981097L_Data">Data5!$AC$11:$AC$20</definedName>
    <definedName name="A125981097L_Latest">Data5!$AC$20</definedName>
    <definedName name="A125981104X">Data4!$FC$1:$FC$10,Data4!$FC$11:$FC$20</definedName>
    <definedName name="A125981104X_Data">Data4!$FC$11:$FC$20</definedName>
    <definedName name="A125981104X_Latest">Data4!$FC$20</definedName>
    <definedName name="A125981105A">Data4!$HW$1:$HW$10,Data4!$HW$11:$HW$20</definedName>
    <definedName name="A125981105A_Data">Data4!$HW$11:$HW$20</definedName>
    <definedName name="A125981105A_Latest">Data4!$HW$20</definedName>
    <definedName name="A125981112X">Data4!$FO$1:$FO$10,Data4!$FO$11:$FO$20</definedName>
    <definedName name="A125981112X_Data">Data4!$FO$11:$FO$20</definedName>
    <definedName name="A125981112X_Latest">Data4!$FO$20</definedName>
    <definedName name="A125981113A">Data4!$II$1:$II$10,Data4!$II$11:$II$20</definedName>
    <definedName name="A125981113A_Data">Data4!$II$11:$II$20</definedName>
    <definedName name="A125981113A_Latest">Data4!$II$20</definedName>
    <definedName name="A125981120X">Data4!$EE$1:$EE$10,Data4!$EE$11:$EE$20</definedName>
    <definedName name="A125981120X_Data">Data4!$EE$11:$EE$20</definedName>
    <definedName name="A125981120X_Latest">Data4!$EE$20</definedName>
    <definedName name="A125981121A">#REF!,#REF!</definedName>
    <definedName name="A125981128T">Data4!$EK$1:$EK$10,Data4!$EK$11:$EK$20</definedName>
    <definedName name="A125981128T_Data">Data4!$EK$11:$EK$20</definedName>
    <definedName name="A125981128T_Latest">Data4!$EK$20</definedName>
    <definedName name="A125981129V">Data4!$HE$1:$HE$10,Data4!$HE$11:$HE$20</definedName>
    <definedName name="A125981129V_Data">Data4!$HE$11:$HE$20</definedName>
    <definedName name="A125981129V_Latest">Data4!$HE$20</definedName>
    <definedName name="A125981136T">Data4!$ET$1:$ET$10,Data4!$ET$11:$ET$20</definedName>
    <definedName name="A125981136T_Data">Data4!$ET$11:$ET$20</definedName>
    <definedName name="A125981136T_Latest">Data4!$ET$20</definedName>
    <definedName name="A125981137V">Data4!$HN$1:$HN$10,Data4!$HN$11:$HN$20</definedName>
    <definedName name="A125981137V_Data">Data4!$HN$11:$HN$20</definedName>
    <definedName name="A125981137V_Latest">Data4!$HN$20</definedName>
    <definedName name="A125981144T">Data4!$EW$1:$EW$10,Data4!$EW$11:$EW$20</definedName>
    <definedName name="A125981144T_Data">Data4!$EW$11:$EW$20</definedName>
    <definedName name="A125981144T_Latest">Data4!$EW$20</definedName>
    <definedName name="A125981145V">Data4!$HQ$1:$HQ$10,Data4!$HQ$11:$HQ$20</definedName>
    <definedName name="A125981145V_Data">Data4!$HQ$11:$HQ$20</definedName>
    <definedName name="A125981145V_Latest">Data4!$HQ$20</definedName>
    <definedName name="A125981152T">Data4!$FX$1:$FX$10,Data4!$FX$11:$FX$20</definedName>
    <definedName name="A125981152T_Data">Data4!$FX$11:$FX$20</definedName>
    <definedName name="A125981152T_Latest">Data4!$FX$20</definedName>
    <definedName name="A125981153V">Data5!$B$1:$B$10,Data5!$B$11:$B$20</definedName>
    <definedName name="A125981153V_Data">Data5!$B$11:$B$20</definedName>
    <definedName name="A125981153V_Latest">Data5!$B$20</definedName>
    <definedName name="A125981160T">Data4!$GD$1:$GD$10,Data4!$GD$11:$GD$20</definedName>
    <definedName name="A125981160T_Data">Data4!$GD$11:$GD$20</definedName>
    <definedName name="A125981160T_Latest">Data4!$GD$20</definedName>
    <definedName name="A125981161V">Data5!$H$1:$H$10,Data5!$H$11:$H$20</definedName>
    <definedName name="A125981161V_Data">Data5!$H$11:$H$20</definedName>
    <definedName name="A125981161V_Latest">Data5!$H$20</definedName>
    <definedName name="A125981168K">Data4!$GG$1:$GG$10,Data4!$GG$11:$GG$20</definedName>
    <definedName name="A125981168K_Data">Data4!$GG$11:$GG$20</definedName>
    <definedName name="A125981168K_Latest">Data4!$GG$20</definedName>
    <definedName name="A125981169L">Data5!$K$1:$K$10,Data5!$K$11:$K$20</definedName>
    <definedName name="A125981169L_Data">Data5!$K$11:$K$20</definedName>
    <definedName name="A125981169L_Latest">Data5!$K$20</definedName>
    <definedName name="A125981176K">Data4!$EZ$1:$EZ$10,Data4!$EZ$11:$EZ$20</definedName>
    <definedName name="A125981176K_Data">Data4!$EZ$11:$EZ$20</definedName>
    <definedName name="A125981176K_Latest">Data4!$EZ$20</definedName>
    <definedName name="A125981177L">Data4!$HT$1:$HT$10,Data4!$HT$11:$HT$20</definedName>
    <definedName name="A125981177L_Data">Data4!$HT$11:$HT$20</definedName>
    <definedName name="A125981177L_Latest">Data4!$HT$20</definedName>
    <definedName name="A125981184K">Data4!$FI$1:$FI$10,Data4!$FI$11:$FI$20</definedName>
    <definedName name="A125981184K_Data">Data4!$FI$11:$FI$20</definedName>
    <definedName name="A125981184K_Latest">Data4!$FI$20</definedName>
    <definedName name="A125981185L">Data4!$IC$1:$IC$10,Data4!$IC$11:$IC$20</definedName>
    <definedName name="A125981185L_Data">Data4!$IC$11:$IC$20</definedName>
    <definedName name="A125981185L_Latest">Data4!$IC$20</definedName>
    <definedName name="A125981192K">Data4!$EH$1:$EH$10,Data4!$EH$11:$EH$20</definedName>
    <definedName name="A125981192K_Data">Data4!$EH$11:$EH$20</definedName>
    <definedName name="A125981192K_Latest">Data4!$EH$20</definedName>
    <definedName name="A125981193L">Data4!$HB$1:$HB$10,Data4!$HB$11:$HB$20</definedName>
    <definedName name="A125981193L_Data">Data4!$HB$11:$HB$20</definedName>
    <definedName name="A125981193L_Latest">Data4!$HB$20</definedName>
    <definedName name="A125981200X">Data4!$EN$1:$EN$10,Data4!$EN$11:$EN$20</definedName>
    <definedName name="A125981200X_Data">Data4!$EN$11:$EN$20</definedName>
    <definedName name="A125981200X_Latest">Data4!$EN$20</definedName>
    <definedName name="A125981201A">Data4!$HH$1:$HH$10,Data4!$HH$11:$HH$20</definedName>
    <definedName name="A125981201A_Data">Data4!$HH$11:$HH$20</definedName>
    <definedName name="A125981201A_Latest">Data4!$HH$20</definedName>
    <definedName name="A125981208T">Data4!$EQ$1:$EQ$10,Data4!$EQ$11:$EQ$20</definedName>
    <definedName name="A125981208T_Data">Data4!$EQ$11:$EQ$20</definedName>
    <definedName name="A125981208T_Latest">Data4!$EQ$20</definedName>
    <definedName name="A125981209V">Data4!$HK$1:$HK$10,Data4!$HK$11:$HK$20</definedName>
    <definedName name="A125981209V_Data">Data4!$HK$11:$HK$20</definedName>
    <definedName name="A125981209V_Latest">Data4!$HK$20</definedName>
    <definedName name="A125981216T">Data4!$FF$1:$FF$10,Data4!$FF$11:$FF$20</definedName>
    <definedName name="A125981216T_Data">Data4!$FF$11:$FF$20</definedName>
    <definedName name="A125981216T_Latest">Data4!$FF$20</definedName>
    <definedName name="A125981217V">Data4!$HZ$1:$HZ$10,Data4!$HZ$11:$HZ$20</definedName>
    <definedName name="A125981217V_Data">Data4!$HZ$11:$HZ$20</definedName>
    <definedName name="A125981217V_Latest">Data4!$HZ$20</definedName>
    <definedName name="A125981224T">Data4!$GP$1:$GP$10,Data4!$GP$11:$GP$20</definedName>
    <definedName name="A125981224T_Data">Data4!$GP$11:$GP$20</definedName>
    <definedName name="A125981224T_Latest">Data4!$GP$20</definedName>
    <definedName name="A125981225V">Data5!$T$1:$T$10,Data5!$T$11:$T$20</definedName>
    <definedName name="A125981225V_Data">Data5!$T$11:$T$20</definedName>
    <definedName name="A125981225V_Latest">Data5!$T$20</definedName>
    <definedName name="A125981232T">Data4!$GS$1:$GS$10,Data4!$GS$11:$GS$20</definedName>
    <definedName name="A125981232T_Data">Data4!$GS$11:$GS$20</definedName>
    <definedName name="A125981232T_Latest">Data4!$GS$20</definedName>
    <definedName name="A125981233V">Data5!$W$1:$W$10,Data5!$W$11:$W$20</definedName>
    <definedName name="A125981233V_Data">Data5!$W$11:$W$20</definedName>
    <definedName name="A125981233V_Latest">Data5!$W$20</definedName>
    <definedName name="A125981240T">Data4!$FL$1:$FL$10,Data4!$FL$11:$FL$20</definedName>
    <definedName name="A125981240T_Data">Data4!$FL$11:$FL$20</definedName>
    <definedName name="A125981240T_Latest">Data4!$FL$20</definedName>
    <definedName name="A125981241V">Data4!$IF$1:$IF$10,Data4!$IF$11:$IF$20</definedName>
    <definedName name="A125981241V_Data">Data4!$IF$11:$IF$20</definedName>
    <definedName name="A125981241V_Latest">Data4!$IF$20</definedName>
    <definedName name="A125981248K">Data4!$GJ$1:$GJ$10,Data4!$GJ$11:$GJ$20</definedName>
    <definedName name="A125981248K_Data">Data4!$GJ$11:$GJ$20</definedName>
    <definedName name="A125981248K_Latest">Data4!$GJ$20</definedName>
    <definedName name="A125981249L">Data5!$N$1:$N$10,Data5!$N$11:$N$20</definedName>
    <definedName name="A125981249L_Data">Data5!$N$11:$N$20</definedName>
    <definedName name="A125981249L_Latest">Data5!$N$20</definedName>
    <definedName name="A125981256K">Data5!$IN$1:$IN$10,Data5!$IN$11:$IN$20</definedName>
    <definedName name="A125981256K_Data">Data5!$IN$11:$IN$20</definedName>
    <definedName name="A125981256K_Latest">Data5!$IN$20</definedName>
    <definedName name="A125981257L">Data6!$BR$1:$BR$10,Data6!$BR$11:$BR$20</definedName>
    <definedName name="A125981257L_Data">Data6!$BR$11:$BR$20</definedName>
    <definedName name="A125981257L_Latest">Data6!$BR$20</definedName>
    <definedName name="A125981264K">Data5!$HJ$1:$HJ$10,Data5!$HJ$11:$HJ$20</definedName>
    <definedName name="A125981264K_Data">Data5!$HJ$11:$HJ$20</definedName>
    <definedName name="A125981264K_Latest">Data5!$HJ$20</definedName>
    <definedName name="A125981265L">Data6!$AN$1:$AN$10,Data6!$AN$11:$AN$20</definedName>
    <definedName name="A125981265L_Data">Data6!$AN$11:$AN$20</definedName>
    <definedName name="A125981265L_Latest">Data6!$AN$20</definedName>
    <definedName name="A125981272K">Data5!$IE$1:$IE$10,Data5!$IE$11:$IE$20</definedName>
    <definedName name="A125981272K_Data">Data5!$IE$11:$IE$20</definedName>
    <definedName name="A125981272K_Latest">Data5!$IE$20</definedName>
    <definedName name="A125981273L">Data6!$BI$1:$BI$10,Data6!$BI$11:$BI$20</definedName>
    <definedName name="A125981273L_Data">Data6!$BI$11:$BI$20</definedName>
    <definedName name="A125981273L_Latest">Data6!$BI$20</definedName>
    <definedName name="A125981280K">Data5!$HM$1:$HM$10,Data5!$HM$11:$HM$20</definedName>
    <definedName name="A125981280K_Data">Data5!$HM$11:$HM$20</definedName>
    <definedName name="A125981280K_Latest">Data5!$HM$20</definedName>
    <definedName name="A125981281L">Data6!$AQ$1:$AQ$10,Data6!$AQ$11:$AQ$20</definedName>
    <definedName name="A125981281L_Data">Data6!$AQ$11:$AQ$20</definedName>
    <definedName name="A125981281L_Latest">Data6!$AQ$20</definedName>
    <definedName name="A125981288C">Data5!$HS$1:$HS$10,Data5!$HS$11:$HS$20</definedName>
    <definedName name="A125981288C_Data">Data5!$HS$11:$HS$20</definedName>
    <definedName name="A125981288C_Latest">Data5!$HS$20</definedName>
    <definedName name="A125981289F">Data6!$AW$1:$AW$10,Data6!$AW$11:$AW$20</definedName>
    <definedName name="A125981289F_Data">Data6!$AW$11:$AW$20</definedName>
    <definedName name="A125981289F_Latest">Data6!$AW$20</definedName>
    <definedName name="A125981296C">Data5!$IQ$1:$IQ$10,Data5!$IQ$11:$IQ$20</definedName>
    <definedName name="A125981296C_Data">Data5!$IQ$11:$IQ$20</definedName>
    <definedName name="A125981296C_Latest">Data5!$IQ$20</definedName>
    <definedName name="A125981297F">Data6!$BU$1:$BU$10,Data6!$BU$11:$BU$20</definedName>
    <definedName name="A125981297F_Data">Data6!$BU$11:$BU$20</definedName>
    <definedName name="A125981297F_Latest">Data6!$BU$20</definedName>
    <definedName name="A125981304T">Data5!$GU$1:$GU$10,Data5!$GU$11:$GU$20</definedName>
    <definedName name="A125981304T_Data">Data5!$GU$11:$GU$20</definedName>
    <definedName name="A125981304T_Latest">Data5!$GU$20</definedName>
    <definedName name="A125981305V">Data6!$Y$1:$Y$10,Data6!$Y$11:$Y$20</definedName>
    <definedName name="A125981305V_Data">Data6!$Y$11:$Y$20</definedName>
    <definedName name="A125981305V_Latest">Data6!$Y$20</definedName>
    <definedName name="A125981312T">Data5!$HG$1:$HG$10,Data5!$HG$11:$HG$20</definedName>
    <definedName name="A125981312T_Data">Data5!$HG$11:$HG$20</definedName>
    <definedName name="A125981312T_Latest">Data5!$HG$20</definedName>
    <definedName name="A125981313V">Data6!$AK$1:$AK$10,Data6!$AK$11:$AK$20</definedName>
    <definedName name="A125981313V_Data">Data6!$AK$11:$AK$20</definedName>
    <definedName name="A125981313V_Latest">Data6!$AK$20</definedName>
    <definedName name="A125981320T">Data5!$FW$1:$FW$10,Data5!$FW$11:$FW$20</definedName>
    <definedName name="A125981320T_Data">Data5!$FW$11:$FW$20</definedName>
    <definedName name="A125981320T_Latest">Data5!$FW$20</definedName>
    <definedName name="A125981321V">#REF!,#REF!</definedName>
    <definedName name="A125981328K">Data5!$GC$1:$GC$10,Data5!$GC$11:$GC$20</definedName>
    <definedName name="A125981328K_Data">Data5!$GC$11:$GC$20</definedName>
    <definedName name="A125981328K_Latest">Data5!$GC$20</definedName>
    <definedName name="A125981329L">Data6!$G$1:$G$10,Data6!$G$11:$G$20</definedName>
    <definedName name="A125981329L_Data">Data6!$G$11:$G$20</definedName>
    <definedName name="A125981329L_Latest">Data6!$G$20</definedName>
    <definedName name="A125981336K">Data5!$GL$1:$GL$10,Data5!$GL$11:$GL$20</definedName>
    <definedName name="A125981336K_Data">Data5!$GL$11:$GL$20</definedName>
    <definedName name="A125981336K_Latest">Data5!$GL$20</definedName>
    <definedName name="A125981337L">Data6!$P$1:$P$10,Data6!$P$11:$P$20</definedName>
    <definedName name="A125981337L_Data">Data6!$P$11:$P$20</definedName>
    <definedName name="A125981337L_Latest">Data6!$P$20</definedName>
    <definedName name="A125981344K">Data5!$GO$1:$GO$10,Data5!$GO$11:$GO$20</definedName>
    <definedName name="A125981344K_Data">Data5!$GO$11:$GO$20</definedName>
    <definedName name="A125981344K_Latest">Data5!$GO$20</definedName>
    <definedName name="A125981345L">Data6!$S$1:$S$10,Data6!$S$11:$S$20</definedName>
    <definedName name="A125981345L_Data">Data6!$S$11:$S$20</definedName>
    <definedName name="A125981345L_Latest">Data6!$S$20</definedName>
    <definedName name="A125981352K">Data5!$HP$1:$HP$10,Data5!$HP$11:$HP$20</definedName>
    <definedName name="A125981352K_Data">Data5!$HP$11:$HP$20</definedName>
    <definedName name="A125981352K_Latest">Data5!$HP$20</definedName>
    <definedName name="A125981353L">Data6!$AT$1:$AT$10,Data6!$AT$11:$AT$20</definedName>
    <definedName name="A125981353L_Data">Data6!$AT$11:$AT$20</definedName>
    <definedName name="A125981353L_Latest">Data6!$AT$20</definedName>
    <definedName name="A125981360K">Data5!$HV$1:$HV$10,Data5!$HV$11:$HV$20</definedName>
    <definedName name="A125981360K_Data">Data5!$HV$11:$HV$20</definedName>
    <definedName name="A125981360K_Latest">Data5!$HV$20</definedName>
    <definedName name="A125981361L">Data6!$AZ$1:$AZ$10,Data6!$AZ$11:$AZ$20</definedName>
    <definedName name="A125981361L_Data">Data6!$AZ$11:$AZ$20</definedName>
    <definedName name="A125981361L_Latest">Data6!$AZ$20</definedName>
    <definedName name="A125981368C">Data5!$HY$1:$HY$10,Data5!$HY$11:$HY$20</definedName>
    <definedName name="A125981368C_Data">Data5!$HY$11:$HY$20</definedName>
    <definedName name="A125981368C_Latest">Data5!$HY$20</definedName>
    <definedName name="A125981369F">Data6!$BC$1:$BC$10,Data6!$BC$11:$BC$20</definedName>
    <definedName name="A125981369F_Data">Data6!$BC$11:$BC$20</definedName>
    <definedName name="A125981369F_Latest">Data6!$BC$20</definedName>
    <definedName name="A125981376C">Data5!$GR$1:$GR$10,Data5!$GR$11:$GR$20</definedName>
    <definedName name="A125981376C_Data">Data5!$GR$11:$GR$20</definedName>
    <definedName name="A125981376C_Latest">Data5!$GR$20</definedName>
    <definedName name="A125981377F">Data6!$V$1:$V$10,Data6!$V$11:$V$20</definedName>
    <definedName name="A125981377F_Data">Data6!$V$11:$V$20</definedName>
    <definedName name="A125981377F_Latest">Data6!$V$20</definedName>
    <definedName name="A125981384C">Data5!$HA$1:$HA$10,Data5!$HA$11:$HA$20</definedName>
    <definedName name="A125981384C_Data">Data5!$HA$11:$HA$20</definedName>
    <definedName name="A125981384C_Latest">Data5!$HA$20</definedName>
    <definedName name="A125981385F">Data6!$AE$1:$AE$10,Data6!$AE$11:$AE$20</definedName>
    <definedName name="A125981385F_Data">Data6!$AE$11:$AE$20</definedName>
    <definedName name="A125981385F_Latest">Data6!$AE$20</definedName>
    <definedName name="A125981392C">Data5!$FZ$1:$FZ$10,Data5!$FZ$11:$FZ$20</definedName>
    <definedName name="A125981392C_Data">Data5!$FZ$11:$FZ$20</definedName>
    <definedName name="A125981392C_Latest">Data5!$FZ$20</definedName>
    <definedName name="A125981393F">Data6!$D$1:$D$10,Data6!$D$11:$D$20</definedName>
    <definedName name="A125981393F_Data">Data6!$D$11:$D$20</definedName>
    <definedName name="A125981393F_Latest">Data6!$D$20</definedName>
    <definedName name="A125981400T">Data5!$GF$1:$GF$10,Data5!$GF$11:$GF$20</definedName>
    <definedName name="A125981400T_Data">Data5!$GF$11:$GF$20</definedName>
    <definedName name="A125981400T_Latest">Data5!$GF$20</definedName>
    <definedName name="A125981401V">Data6!$J$1:$J$10,Data6!$J$11:$J$20</definedName>
    <definedName name="A125981401V_Data">Data6!$J$11:$J$20</definedName>
    <definedName name="A125981401V_Latest">Data6!$J$20</definedName>
    <definedName name="A125981408K">Data5!$GI$1:$GI$10,Data5!$GI$11:$GI$20</definedName>
    <definedName name="A125981408K_Data">Data5!$GI$11:$GI$20</definedName>
    <definedName name="A125981408K_Latest">Data5!$GI$20</definedName>
    <definedName name="A125981409L">Data6!$M$1:$M$10,Data6!$M$11:$M$20</definedName>
    <definedName name="A125981409L_Data">Data6!$M$11:$M$20</definedName>
    <definedName name="A125981409L_Latest">Data6!$M$20</definedName>
    <definedName name="A125981416K">Data5!$GX$1:$GX$10,Data5!$GX$11:$GX$20</definedName>
    <definedName name="A125981416K_Data">Data5!$GX$11:$GX$20</definedName>
    <definedName name="A125981416K_Latest">Data5!$GX$20</definedName>
    <definedName name="A125981417L">Data6!$AB$1:$AB$10,Data6!$AB$11:$AB$20</definedName>
    <definedName name="A125981417L_Data">Data6!$AB$11:$AB$20</definedName>
    <definedName name="A125981417L_Latest">Data6!$AB$20</definedName>
    <definedName name="A125981424K">Data5!$IH$1:$IH$10,Data5!$IH$11:$IH$20</definedName>
    <definedName name="A125981424K_Data">Data5!$IH$11:$IH$20</definedName>
    <definedName name="A125981424K_Latest">Data5!$IH$20</definedName>
    <definedName name="A125981425L">Data6!$BL$1:$BL$10,Data6!$BL$11:$BL$20</definedName>
    <definedName name="A125981425L_Data">Data6!$BL$11:$BL$20</definedName>
    <definedName name="A125981425L_Latest">Data6!$BL$20</definedName>
    <definedName name="A125981432K">Data5!$IK$1:$IK$10,Data5!$IK$11:$IK$20</definedName>
    <definedName name="A125981432K_Data">Data5!$IK$11:$IK$20</definedName>
    <definedName name="A125981432K_Latest">Data5!$IK$20</definedName>
    <definedName name="A125981433L">Data6!$BO$1:$BO$10,Data6!$BO$11:$BO$20</definedName>
    <definedName name="A125981433L_Data">Data6!$BO$11:$BO$20</definedName>
    <definedName name="A125981433L_Latest">Data6!$BO$20</definedName>
    <definedName name="A125981440K">Data5!$HD$1:$HD$10,Data5!$HD$11:$HD$20</definedName>
    <definedName name="A125981440K_Data">Data5!$HD$11:$HD$20</definedName>
    <definedName name="A125981440K_Latest">Data5!$HD$20</definedName>
    <definedName name="A125981441L">Data6!$AH$1:$AH$10,Data6!$AH$11:$AH$20</definedName>
    <definedName name="A125981441L_Data">Data6!$AH$11:$AH$20</definedName>
    <definedName name="A125981441L_Latest">Data6!$AH$20</definedName>
    <definedName name="A125981448C">Data5!$IB$1:$IB$10,Data5!$IB$11:$IB$20</definedName>
    <definedName name="A125981448C_Data">Data5!$IB$11:$IB$20</definedName>
    <definedName name="A125981448C_Latest">Data5!$IB$20</definedName>
    <definedName name="A125981449F">Data6!$BF$1:$BF$10,Data6!$BF$11:$BF$20</definedName>
    <definedName name="A125981449F_Data">Data6!$BF$11:$BF$20</definedName>
    <definedName name="A125981449F_Latest">Data6!$BF$20</definedName>
    <definedName name="A125981456C">Data6!$EO$1:$EO$10,Data6!$EO$11:$EO$20</definedName>
    <definedName name="A125981456C_Data">Data6!$EO$11:$EO$20</definedName>
    <definedName name="A125981456C_Latest">Data6!$EO$20</definedName>
    <definedName name="A125981457F">Data6!$HI$1:$HI$10,Data6!$HI$11:$HI$20</definedName>
    <definedName name="A125981457F_Data">Data6!$HI$11:$HI$20</definedName>
    <definedName name="A125981457F_Latest">Data6!$HI$20</definedName>
    <definedName name="A125981464C">Data6!$DK$1:$DK$10,Data6!$DK$11:$DK$20</definedName>
    <definedName name="A125981464C_Data">Data6!$DK$11:$DK$20</definedName>
    <definedName name="A125981464C_Latest">Data6!$DK$20</definedName>
    <definedName name="A125981465F">Data6!$GE$1:$GE$10,Data6!$GE$11:$GE$20</definedName>
    <definedName name="A125981465F_Data">Data6!$GE$11:$GE$20</definedName>
    <definedName name="A125981465F_Latest">Data6!$GE$20</definedName>
    <definedName name="A125981472C">Data6!$EF$1:$EF$10,Data6!$EF$11:$EF$20</definedName>
    <definedName name="A125981472C_Data">Data6!$EF$11:$EF$20</definedName>
    <definedName name="A125981472C_Latest">Data6!$EF$20</definedName>
    <definedName name="A125981473F">Data6!$GZ$1:$GZ$10,Data6!$GZ$11:$GZ$20</definedName>
    <definedName name="A125981473F_Data">Data6!$GZ$11:$GZ$20</definedName>
    <definedName name="A125981473F_Latest">Data6!$GZ$20</definedName>
    <definedName name="A125981480C">Data6!$DN$1:$DN$10,Data6!$DN$11:$DN$20</definedName>
    <definedName name="A125981480C_Data">Data6!$DN$11:$DN$20</definedName>
    <definedName name="A125981480C_Latest">Data6!$DN$20</definedName>
    <definedName name="A125981481F">Data6!$GH$1:$GH$10,Data6!$GH$11:$GH$20</definedName>
    <definedName name="A125981481F_Data">Data6!$GH$11:$GH$20</definedName>
    <definedName name="A125981481F_Latest">Data6!$GH$20</definedName>
    <definedName name="A125981488W">Data6!$DT$1:$DT$10,Data6!$DT$11:$DT$20</definedName>
    <definedName name="A125981488W_Data">Data6!$DT$11:$DT$20</definedName>
    <definedName name="A125981488W_Latest">Data6!$DT$20</definedName>
    <definedName name="A125981489X">Data6!$GN$1:$GN$10,Data6!$GN$11:$GN$20</definedName>
    <definedName name="A125981489X_Data">Data6!$GN$11:$GN$20</definedName>
    <definedName name="A125981489X_Latest">Data6!$GN$20</definedName>
    <definedName name="A125981496W">Data6!$ER$1:$ER$10,Data6!$ER$11:$ER$20</definedName>
    <definedName name="A125981496W_Data">Data6!$ER$11:$ER$20</definedName>
    <definedName name="A125981496W_Latest">Data6!$ER$20</definedName>
    <definedName name="A125981497X">Data6!$HL$1:$HL$10,Data6!$HL$11:$HL$20</definedName>
    <definedName name="A125981497X_Data">Data6!$HL$11:$HL$20</definedName>
    <definedName name="A125981497X_Latest">Data6!$HL$20</definedName>
    <definedName name="A125981504K">Data6!$CV$1:$CV$10,Data6!$CV$11:$CV$20</definedName>
    <definedName name="A125981504K_Data">Data6!$CV$11:$CV$20</definedName>
    <definedName name="A125981504K_Latest">Data6!$CV$20</definedName>
    <definedName name="A125981505L">Data6!$FP$1:$FP$10,Data6!$FP$11:$FP$20</definedName>
    <definedName name="A125981505L_Data">Data6!$FP$11:$FP$20</definedName>
    <definedName name="A125981505L_Latest">Data6!$FP$20</definedName>
    <definedName name="A125981512K">Data6!$DH$1:$DH$10,Data6!$DH$11:$DH$20</definedName>
    <definedName name="A125981512K_Data">Data6!$DH$11:$DH$20</definedName>
    <definedName name="A125981512K_Latest">Data6!$DH$20</definedName>
    <definedName name="A125981513L">Data6!$GB$1:$GB$10,Data6!$GB$11:$GB$20</definedName>
    <definedName name="A125981513L_Data">Data6!$GB$11:$GB$20</definedName>
    <definedName name="A125981513L_Latest">Data6!$GB$20</definedName>
    <definedName name="A125981520K">Data6!$BX$1:$BX$10,Data6!$BX$11:$BX$20</definedName>
    <definedName name="A125981520K_Data">Data6!$BX$11:$BX$20</definedName>
    <definedName name="A125981520K_Latest">Data6!$BX$20</definedName>
    <definedName name="A125981521L">#REF!,#REF!</definedName>
    <definedName name="A125981528C">Data6!$CD$1:$CD$10,Data6!$CD$11:$CD$20</definedName>
    <definedName name="A125981528C_Data">Data6!$CD$11:$CD$20</definedName>
    <definedName name="A125981528C_Latest">Data6!$CD$20</definedName>
    <definedName name="A125981529F">Data6!$EX$1:$EX$10,Data6!$EX$11:$EX$20</definedName>
    <definedName name="A125981529F_Data">Data6!$EX$11:$EX$20</definedName>
    <definedName name="A125981529F_Latest">Data6!$EX$20</definedName>
    <definedName name="A125981536C">Data6!$CM$1:$CM$10,Data6!$CM$11:$CM$20</definedName>
    <definedName name="A125981536C_Data">Data6!$CM$11:$CM$20</definedName>
    <definedName name="A125981536C_Latest">Data6!$CM$20</definedName>
    <definedName name="A125981537F">Data6!$FG$1:$FG$10,Data6!$FG$11:$FG$20</definedName>
    <definedName name="A125981537F_Data">Data6!$FG$11:$FG$20</definedName>
    <definedName name="A125981537F_Latest">Data6!$FG$20</definedName>
    <definedName name="A125981544C">Data6!$CP$1:$CP$10,Data6!$CP$11:$CP$20</definedName>
    <definedName name="A125981544C_Data">Data6!$CP$11:$CP$20</definedName>
    <definedName name="A125981544C_Latest">Data6!$CP$20</definedName>
    <definedName name="A125981545F">Data6!$FJ$1:$FJ$10,Data6!$FJ$11:$FJ$20</definedName>
    <definedName name="A125981545F_Data">Data6!$FJ$11:$FJ$20</definedName>
    <definedName name="A125981545F_Latest">Data6!$FJ$20</definedName>
    <definedName name="A125981552C">Data6!$DQ$1:$DQ$10,Data6!$DQ$11:$DQ$20</definedName>
    <definedName name="A125981552C_Data">Data6!$DQ$11:$DQ$20</definedName>
    <definedName name="A125981552C_Latest">Data6!$DQ$20</definedName>
    <definedName name="A125981553F">Data6!$GK$1:$GK$10,Data6!$GK$11:$GK$20</definedName>
    <definedName name="A125981553F_Data">Data6!$GK$11:$GK$20</definedName>
    <definedName name="A125981553F_Latest">Data6!$GK$20</definedName>
    <definedName name="A125981560C">Data6!$DW$1:$DW$10,Data6!$DW$11:$DW$20</definedName>
    <definedName name="A125981560C_Data">Data6!$DW$11:$DW$20</definedName>
    <definedName name="A125981560C_Latest">Data6!$DW$20</definedName>
    <definedName name="A125981561F">Data6!$GQ$1:$GQ$10,Data6!$GQ$11:$GQ$20</definedName>
    <definedName name="A125981561F_Data">Data6!$GQ$11:$GQ$20</definedName>
    <definedName name="A125981561F_Latest">Data6!$GQ$20</definedName>
    <definedName name="A125981568W">Data6!$DZ$1:$DZ$10,Data6!$DZ$11:$DZ$20</definedName>
    <definedName name="A125981568W_Data">Data6!$DZ$11:$DZ$20</definedName>
    <definedName name="A125981568W_Latest">Data6!$DZ$20</definedName>
    <definedName name="A125981569X">Data6!$GT$1:$GT$10,Data6!$GT$11:$GT$20</definedName>
    <definedName name="A125981569X_Data">Data6!$GT$11:$GT$20</definedName>
    <definedName name="A125981569X_Latest">Data6!$GT$20</definedName>
    <definedName name="A125981576W">Data6!$CS$1:$CS$10,Data6!$CS$11:$CS$20</definedName>
    <definedName name="A125981576W_Data">Data6!$CS$11:$CS$20</definedName>
    <definedName name="A125981576W_Latest">Data6!$CS$20</definedName>
    <definedName name="A125981577X">Data6!$FM$1:$FM$10,Data6!$FM$11:$FM$20</definedName>
    <definedName name="A125981577X_Data">Data6!$FM$11:$FM$20</definedName>
    <definedName name="A125981577X_Latest">Data6!$FM$20</definedName>
    <definedName name="A125981584W">Data6!$DB$1:$DB$10,Data6!$DB$11:$DB$20</definedName>
    <definedName name="A125981584W_Data">Data6!$DB$11:$DB$20</definedName>
    <definedName name="A125981584W_Latest">Data6!$DB$20</definedName>
    <definedName name="A125981585X">Data6!$FV$1:$FV$10,Data6!$FV$11:$FV$20</definedName>
    <definedName name="A125981585X_Data">Data6!$FV$11:$FV$20</definedName>
    <definedName name="A125981585X_Latest">Data6!$FV$20</definedName>
    <definedName name="A125981592W">Data6!$CA$1:$CA$10,Data6!$CA$11:$CA$20</definedName>
    <definedName name="A125981592W_Data">Data6!$CA$11:$CA$20</definedName>
    <definedName name="A125981592W_Latest">Data6!$CA$20</definedName>
    <definedName name="A125981593X">Data6!$EU$1:$EU$10,Data6!$EU$11:$EU$20</definedName>
    <definedName name="A125981593X_Data">Data6!$EU$11:$EU$20</definedName>
    <definedName name="A125981593X_Latest">Data6!$EU$20</definedName>
    <definedName name="A125981600K">Data6!$CG$1:$CG$10,Data6!$CG$11:$CG$20</definedName>
    <definedName name="A125981600K_Data">Data6!$CG$11:$CG$20</definedName>
    <definedName name="A125981600K_Latest">Data6!$CG$20</definedName>
    <definedName name="A125981601L">Data6!$FA$1:$FA$10,Data6!$FA$11:$FA$20</definedName>
    <definedName name="A125981601L_Data">Data6!$FA$11:$FA$20</definedName>
    <definedName name="A125981601L_Latest">Data6!$FA$20</definedName>
    <definedName name="A125981608C">Data6!$CJ$1:$CJ$10,Data6!$CJ$11:$CJ$20</definedName>
    <definedName name="A125981608C_Data">Data6!$CJ$11:$CJ$20</definedName>
    <definedName name="A125981608C_Latest">Data6!$CJ$20</definedName>
    <definedName name="A125981609F">Data6!$FD$1:$FD$10,Data6!$FD$11:$FD$20</definedName>
    <definedName name="A125981609F_Data">Data6!$FD$11:$FD$20</definedName>
    <definedName name="A125981609F_Latest">Data6!$FD$20</definedName>
    <definedName name="A125981616C">Data6!$CY$1:$CY$10,Data6!$CY$11:$CY$20</definedName>
    <definedName name="A125981616C_Data">Data6!$CY$11:$CY$20</definedName>
    <definedName name="A125981616C_Latest">Data6!$CY$20</definedName>
    <definedName name="A125981617F">Data6!$FS$1:$FS$10,Data6!$FS$11:$FS$20</definedName>
    <definedName name="A125981617F_Data">Data6!$FS$11:$FS$20</definedName>
    <definedName name="A125981617F_Latest">Data6!$FS$20</definedName>
    <definedName name="A125981624C">Data6!$EI$1:$EI$10,Data6!$EI$11:$EI$20</definedName>
    <definedName name="A125981624C_Data">Data6!$EI$11:$EI$20</definedName>
    <definedName name="A125981624C_Latest">Data6!$EI$20</definedName>
    <definedName name="A125981625F">Data6!$HC$1:$HC$10,Data6!$HC$11:$HC$20</definedName>
    <definedName name="A125981625F_Data">Data6!$HC$11:$HC$20</definedName>
    <definedName name="A125981625F_Latest">Data6!$HC$20</definedName>
    <definedName name="A125981632C">Data6!$EL$1:$EL$10,Data6!$EL$11:$EL$20</definedName>
    <definedName name="A125981632C_Data">Data6!$EL$11:$EL$20</definedName>
    <definedName name="A125981632C_Latest">Data6!$EL$20</definedName>
    <definedName name="A125981633F">Data6!$HF$1:$HF$10,Data6!$HF$11:$HF$20</definedName>
    <definedName name="A125981633F_Data">Data6!$HF$11:$HF$20</definedName>
    <definedName name="A125981633F_Latest">Data6!$HF$20</definedName>
    <definedName name="A125981640C">Data6!$DE$1:$DE$10,Data6!$DE$11:$DE$20</definedName>
    <definedName name="A125981640C_Data">Data6!$DE$11:$DE$20</definedName>
    <definedName name="A125981640C_Latest">Data6!$DE$20</definedName>
    <definedName name="A125981641F">Data6!$FY$1:$FY$10,Data6!$FY$11:$FY$20</definedName>
    <definedName name="A125981641F_Data">Data6!$FY$11:$FY$20</definedName>
    <definedName name="A125981641F_Latest">Data6!$FY$20</definedName>
    <definedName name="A125981648W">Data6!$EC$1:$EC$10,Data6!$EC$11:$EC$20</definedName>
    <definedName name="A125981648W_Data">Data6!$EC$11:$EC$20</definedName>
    <definedName name="A125981648W_Latest">Data6!$EC$20</definedName>
    <definedName name="A125981649X">Data6!$GW$1:$GW$10,Data6!$GW$11:$GW$20</definedName>
    <definedName name="A125981649X_Data">Data6!$GW$11:$GW$20</definedName>
    <definedName name="A125981649X_Latest">Data6!$GW$20</definedName>
    <definedName name="A125981656W">Data2!$DL$1:$DL$10,Data2!$DL$11:$DL$20</definedName>
    <definedName name="A125981656W_Data">Data2!$DL$11:$DL$20</definedName>
    <definedName name="A125981656W_Latest">Data2!$DL$20</definedName>
    <definedName name="A125981657X">Data2!$GF$1:$GF$10,Data2!$GF$11:$GF$20</definedName>
    <definedName name="A125981657X_Data">Data2!$GF$11:$GF$20</definedName>
    <definedName name="A125981657X_Latest">Data2!$GF$20</definedName>
    <definedName name="A125981664W">Data2!$CH$1:$CH$10,Data2!$CH$11:$CH$20</definedName>
    <definedName name="A125981664W_Data">Data2!$CH$11:$CH$20</definedName>
    <definedName name="A125981664W_Latest">Data2!$CH$20</definedName>
    <definedName name="A125981665X">Data2!$FB$1:$FB$10,Data2!$FB$11:$FB$20</definedName>
    <definedName name="A125981665X_Data">Data2!$FB$11:$FB$20</definedName>
    <definedName name="A125981665X_Latest">Data2!$FB$20</definedName>
    <definedName name="A125981672W">Data2!$DC$1:$DC$10,Data2!$DC$11:$DC$20</definedName>
    <definedName name="A125981672W_Data">Data2!$DC$11:$DC$20</definedName>
    <definedName name="A125981672W_Latest">Data2!$DC$20</definedName>
    <definedName name="A125981673X">Data2!$FW$1:$FW$10,Data2!$FW$11:$FW$20</definedName>
    <definedName name="A125981673X_Data">Data2!$FW$11:$FW$20</definedName>
    <definedName name="A125981673X_Latest">Data2!$FW$20</definedName>
    <definedName name="A125981680W">Data2!$CK$1:$CK$10,Data2!$CK$11:$CK$20</definedName>
    <definedName name="A125981680W_Data">Data2!$CK$11:$CK$20</definedName>
    <definedName name="A125981680W_Latest">Data2!$CK$20</definedName>
    <definedName name="A125981681X">Data2!$FE$1:$FE$10,Data2!$FE$11:$FE$20</definedName>
    <definedName name="A125981681X_Data">Data2!$FE$11:$FE$20</definedName>
    <definedName name="A125981681X_Latest">Data2!$FE$20</definedName>
    <definedName name="A125981688R">Data2!$CQ$1:$CQ$10,Data2!$CQ$11:$CQ$20</definedName>
    <definedName name="A125981688R_Data">Data2!$CQ$11:$CQ$20</definedName>
    <definedName name="A125981688R_Latest">Data2!$CQ$20</definedName>
    <definedName name="A125981689T">Data2!$FK$1:$FK$10,Data2!$FK$11:$FK$20</definedName>
    <definedName name="A125981689T_Data">Data2!$FK$11:$FK$20</definedName>
    <definedName name="A125981689T_Latest">Data2!$FK$20</definedName>
    <definedName name="A125981696R">Data2!$DO$1:$DO$10,Data2!$DO$11:$DO$20</definedName>
    <definedName name="A125981696R_Data">Data2!$DO$11:$DO$20</definedName>
    <definedName name="A125981696R_Latest">Data2!$DO$20</definedName>
    <definedName name="A125981697T">Data2!$GI$1:$GI$10,Data2!$GI$11:$GI$20</definedName>
    <definedName name="A125981697T_Data">Data2!$GI$11:$GI$20</definedName>
    <definedName name="A125981697T_Latest">Data2!$GI$20</definedName>
    <definedName name="A125981704C">Data2!$BS$1:$BS$10,Data2!$BS$11:$BS$20</definedName>
    <definedName name="A125981704C_Data">Data2!$BS$11:$BS$20</definedName>
    <definedName name="A125981704C_Latest">Data2!$BS$20</definedName>
    <definedName name="A125981705F">Data2!$EM$1:$EM$10,Data2!$EM$11:$EM$20</definedName>
    <definedName name="A125981705F_Data">Data2!$EM$11:$EM$20</definedName>
    <definedName name="A125981705F_Latest">Data2!$EM$20</definedName>
    <definedName name="A125981712C">Data2!$CE$1:$CE$10,Data2!$CE$11:$CE$20</definedName>
    <definedName name="A125981712C_Data">Data2!$CE$11:$CE$20</definedName>
    <definedName name="A125981712C_Latest">Data2!$CE$20</definedName>
    <definedName name="A125981713F">Data2!$EY$1:$EY$10,Data2!$EY$11:$EY$20</definedName>
    <definedName name="A125981713F_Data">Data2!$EY$11:$EY$20</definedName>
    <definedName name="A125981713F_Latest">Data2!$EY$20</definedName>
    <definedName name="A125981720C">Data2!$AU$1:$AU$10,Data2!$AU$11:$AU$20</definedName>
    <definedName name="A125981720C_Data">Data2!$AU$11:$AU$20</definedName>
    <definedName name="A125981720C_Latest">Data2!$AU$20</definedName>
    <definedName name="A125981721F">#REF!,#REF!</definedName>
    <definedName name="A125981728W">Data2!$BA$1:$BA$10,Data2!$BA$11:$BA$20</definedName>
    <definedName name="A125981728W_Data">Data2!$BA$11:$BA$20</definedName>
    <definedName name="A125981728W_Latest">Data2!$BA$20</definedName>
    <definedName name="A125981729X">Data2!$DU$1:$DU$10,Data2!$DU$11:$DU$20</definedName>
    <definedName name="A125981729X_Data">Data2!$DU$11:$DU$20</definedName>
    <definedName name="A125981729X_Latest">Data2!$DU$20</definedName>
    <definedName name="A125981736W">Data2!$BJ$1:$BJ$10,Data2!$BJ$11:$BJ$20</definedName>
    <definedName name="A125981736W_Data">Data2!$BJ$11:$BJ$20</definedName>
    <definedName name="A125981736W_Latest">Data2!$BJ$20</definedName>
    <definedName name="A125981737X">Data2!$ED$1:$ED$10,Data2!$ED$11:$ED$20</definedName>
    <definedName name="A125981737X_Data">Data2!$ED$11:$ED$20</definedName>
    <definedName name="A125981737X_Latest">Data2!$ED$20</definedName>
    <definedName name="A125981744W">Data2!$BM$1:$BM$10,Data2!$BM$11:$BM$20</definedName>
    <definedName name="A125981744W_Data">Data2!$BM$11:$BM$20</definedName>
    <definedName name="A125981744W_Latest">Data2!$BM$20</definedName>
    <definedName name="A125981745X">Data2!$EG$1:$EG$10,Data2!$EG$11:$EG$20</definedName>
    <definedName name="A125981745X_Data">Data2!$EG$11:$EG$20</definedName>
    <definedName name="A125981745X_Latest">Data2!$EG$20</definedName>
    <definedName name="A125981752W">Data2!$CN$1:$CN$10,Data2!$CN$11:$CN$20</definedName>
    <definedName name="A125981752W_Data">Data2!$CN$11:$CN$20</definedName>
    <definedName name="A125981752W_Latest">Data2!$CN$20</definedName>
    <definedName name="A125981753X">Data2!$FH$1:$FH$10,Data2!$FH$11:$FH$20</definedName>
    <definedName name="A125981753X_Data">Data2!$FH$11:$FH$20</definedName>
    <definedName name="A125981753X_Latest">Data2!$FH$20</definedName>
    <definedName name="A125981760W">Data2!$CT$1:$CT$10,Data2!$CT$11:$CT$20</definedName>
    <definedName name="A125981760W_Data">Data2!$CT$11:$CT$20</definedName>
    <definedName name="A125981760W_Latest">Data2!$CT$20</definedName>
    <definedName name="A125981761X">Data2!$FN$1:$FN$10,Data2!$FN$11:$FN$20</definedName>
    <definedName name="A125981761X_Data">Data2!$FN$11:$FN$20</definedName>
    <definedName name="A125981761X_Latest">Data2!$FN$20</definedName>
    <definedName name="A125981768R">Data2!$CW$1:$CW$10,Data2!$CW$11:$CW$20</definedName>
    <definedName name="A125981768R_Data">Data2!$CW$11:$CW$20</definedName>
    <definedName name="A125981768R_Latest">Data2!$CW$20</definedName>
    <definedName name="A125981769T">Data2!$FQ$1:$FQ$10,Data2!$FQ$11:$FQ$20</definedName>
    <definedName name="A125981769T_Data">Data2!$FQ$11:$FQ$20</definedName>
    <definedName name="A125981769T_Latest">Data2!$FQ$20</definedName>
    <definedName name="A125981776R">Data2!$BP$1:$BP$10,Data2!$BP$11:$BP$20</definedName>
    <definedName name="A125981776R_Data">Data2!$BP$11:$BP$20</definedName>
    <definedName name="A125981776R_Latest">Data2!$BP$20</definedName>
    <definedName name="A125981777T">Data2!$EJ$1:$EJ$10,Data2!$EJ$11:$EJ$20</definedName>
    <definedName name="A125981777T_Data">Data2!$EJ$11:$EJ$20</definedName>
    <definedName name="A125981777T_Latest">Data2!$EJ$20</definedName>
    <definedName name="A125981784R">Data2!$BY$1:$BY$10,Data2!$BY$11:$BY$20</definedName>
    <definedName name="A125981784R_Data">Data2!$BY$11:$BY$20</definedName>
    <definedName name="A125981784R_Latest">Data2!$BY$20</definedName>
    <definedName name="A125981785T">Data2!$ES$1:$ES$10,Data2!$ES$11:$ES$20</definedName>
    <definedName name="A125981785T_Data">Data2!$ES$11:$ES$20</definedName>
    <definedName name="A125981785T_Latest">Data2!$ES$20</definedName>
    <definedName name="A125981792R">Data2!$AX$1:$AX$10,Data2!$AX$11:$AX$20</definedName>
    <definedName name="A125981792R_Data">Data2!$AX$11:$AX$20</definedName>
    <definedName name="A125981792R_Latest">Data2!$AX$20</definedName>
    <definedName name="A125981793T">Data2!$DR$1:$DR$10,Data2!$DR$11:$DR$20</definedName>
    <definedName name="A125981793T_Data">Data2!$DR$11:$DR$20</definedName>
    <definedName name="A125981793T_Latest">Data2!$DR$20</definedName>
    <definedName name="A125981800C">Data2!$BD$1:$BD$10,Data2!$BD$11:$BD$20</definedName>
    <definedName name="A125981800C_Data">Data2!$BD$11:$BD$20</definedName>
    <definedName name="A125981800C_Latest">Data2!$BD$20</definedName>
    <definedName name="A125981801F">Data2!$DX$1:$DX$10,Data2!$DX$11:$DX$20</definedName>
    <definedName name="A125981801F_Data">Data2!$DX$11:$DX$20</definedName>
    <definedName name="A125981801F_Latest">Data2!$DX$20</definedName>
    <definedName name="A125981808W">Data2!$BG$1:$BG$10,Data2!$BG$11:$BG$20</definedName>
    <definedName name="A125981808W_Data">Data2!$BG$11:$BG$20</definedName>
    <definedName name="A125981808W_Latest">Data2!$BG$20</definedName>
    <definedName name="A125981809X">Data2!$EA$1:$EA$10,Data2!$EA$11:$EA$20</definedName>
    <definedName name="A125981809X_Data">Data2!$EA$11:$EA$20</definedName>
    <definedName name="A125981809X_Latest">Data2!$EA$20</definedName>
    <definedName name="A125981816W">Data2!$BV$1:$BV$10,Data2!$BV$11:$BV$20</definedName>
    <definedName name="A125981816W_Data">Data2!$BV$11:$BV$20</definedName>
    <definedName name="A125981816W_Latest">Data2!$BV$20</definedName>
    <definedName name="A125981817X">Data2!$EP$1:$EP$10,Data2!$EP$11:$EP$20</definedName>
    <definedName name="A125981817X_Data">Data2!$EP$11:$EP$20</definedName>
    <definedName name="A125981817X_Latest">Data2!$EP$20</definedName>
    <definedName name="A125981824W">Data2!$DF$1:$DF$10,Data2!$DF$11:$DF$20</definedName>
    <definedName name="A125981824W_Data">Data2!$DF$11:$DF$20</definedName>
    <definedName name="A125981824W_Latest">Data2!$DF$20</definedName>
    <definedName name="A125981825X">Data2!$FZ$1:$FZ$10,Data2!$FZ$11:$FZ$20</definedName>
    <definedName name="A125981825X_Data">Data2!$FZ$11:$FZ$20</definedName>
    <definedName name="A125981825X_Latest">Data2!$FZ$20</definedName>
    <definedName name="A125981832W">Data2!$DI$1:$DI$10,Data2!$DI$11:$DI$20</definedName>
    <definedName name="A125981832W_Data">Data2!$DI$11:$DI$20</definedName>
    <definedName name="A125981832W_Latest">Data2!$DI$20</definedName>
    <definedName name="A125981833X">Data2!$GC$1:$GC$10,Data2!$GC$11:$GC$20</definedName>
    <definedName name="A125981833X_Data">Data2!$GC$11:$GC$20</definedName>
    <definedName name="A125981833X_Latest">Data2!$GC$20</definedName>
    <definedName name="A125981840W">Data2!$CB$1:$CB$10,Data2!$CB$11:$CB$20</definedName>
    <definedName name="A125981840W_Data">Data2!$CB$11:$CB$20</definedName>
    <definedName name="A125981840W_Latest">Data2!$CB$20</definedName>
    <definedName name="A125981841X">Data2!$EV$1:$EV$10,Data2!$EV$11:$EV$20</definedName>
    <definedName name="A125981841X_Data">Data2!$EV$11:$EV$20</definedName>
    <definedName name="A125981841X_Latest">Data2!$EV$20</definedName>
    <definedName name="A125981848R">Data2!$CZ$1:$CZ$10,Data2!$CZ$11:$CZ$20</definedName>
    <definedName name="A125981848R_Data">Data2!$CZ$11:$CZ$20</definedName>
    <definedName name="A125981848R_Latest">Data2!$CZ$20</definedName>
    <definedName name="A125981849T">Data2!$FT$1:$FT$10,Data2!$FT$11:$FT$20</definedName>
    <definedName name="A125981849T_Data">Data2!$FT$11:$FT$20</definedName>
    <definedName name="A125981849T_Latest">Data2!$FT$20</definedName>
    <definedName name="A125983456R">Data4!$BE$1:$BE$10,Data4!$BE$11:$BE$20</definedName>
    <definedName name="A125983456R_Data">Data4!$BE$11:$BE$20</definedName>
    <definedName name="A125983456R_Latest">Data4!$BE$20</definedName>
    <definedName name="A125983457T">Data4!$DY$1:$DY$10,Data4!$DY$11:$DY$20</definedName>
    <definedName name="A125983457T_Data">Data4!$DY$11:$DY$20</definedName>
    <definedName name="A125983457T_Latest">Data4!$DY$20</definedName>
    <definedName name="A125983464R">Data4!$AA$1:$AA$10,Data4!$AA$11:$AA$20</definedName>
    <definedName name="A125983464R_Data">Data4!$AA$11:$AA$20</definedName>
    <definedName name="A125983464R_Latest">Data4!$AA$20</definedName>
    <definedName name="A125983465T">Data4!$CU$1:$CU$10,Data4!$CU$11:$CU$20</definedName>
    <definedName name="A125983465T_Data">Data4!$CU$11:$CU$20</definedName>
    <definedName name="A125983465T_Latest">Data4!$CU$20</definedName>
    <definedName name="A125983472R">Data4!$AV$1:$AV$10,Data4!$AV$11:$AV$20</definedName>
    <definedName name="A125983472R_Data">Data4!$AV$11:$AV$20</definedName>
    <definedName name="A125983472R_Latest">Data4!$AV$20</definedName>
    <definedName name="A125983473T">Data4!$DP$1:$DP$10,Data4!$DP$11:$DP$20</definedName>
    <definedName name="A125983473T_Data">Data4!$DP$11:$DP$20</definedName>
    <definedName name="A125983473T_Latest">Data4!$DP$20</definedName>
    <definedName name="A125983480R">Data4!$AD$1:$AD$10,Data4!$AD$11:$AD$20</definedName>
    <definedName name="A125983480R_Data">Data4!$AD$11:$AD$20</definedName>
    <definedName name="A125983480R_Latest">Data4!$AD$20</definedName>
    <definedName name="A125983481T">Data4!$CX$1:$CX$10,Data4!$CX$11:$CX$20</definedName>
    <definedName name="A125983481T_Data">Data4!$CX$11:$CX$20</definedName>
    <definedName name="A125983481T_Latest">Data4!$CX$20</definedName>
    <definedName name="A125983488J">Data4!$AJ$1:$AJ$10,Data4!$AJ$11:$AJ$20</definedName>
    <definedName name="A125983488J_Data">Data4!$AJ$11:$AJ$20</definedName>
    <definedName name="A125983488J_Latest">Data4!$AJ$20</definedName>
    <definedName name="A125983489K">Data4!$DD$1:$DD$10,Data4!$DD$11:$DD$20</definedName>
    <definedName name="A125983489K_Data">Data4!$DD$11:$DD$20</definedName>
    <definedName name="A125983489K_Latest">Data4!$DD$20</definedName>
    <definedName name="A125983496J">Data4!$BH$1:$BH$10,Data4!$BH$11:$BH$20</definedName>
    <definedName name="A125983496J_Data">Data4!$BH$11:$BH$20</definedName>
    <definedName name="A125983496J_Latest">Data4!$BH$20</definedName>
    <definedName name="A125983497K">Data4!$EB$1:$EB$10,Data4!$EB$11:$EB$20</definedName>
    <definedName name="A125983497K_Data">Data4!$EB$11:$EB$20</definedName>
    <definedName name="A125983497K_Latest">Data4!$EB$20</definedName>
    <definedName name="A125983504W">Data4!$L$1:$L$10,Data4!$L$11:$L$20</definedName>
    <definedName name="A125983504W_Data">Data4!$L$11:$L$20</definedName>
    <definedName name="A125983504W_Latest">Data4!$L$20</definedName>
    <definedName name="A125983505X">Data4!$CF$1:$CF$10,Data4!$CF$11:$CF$20</definedName>
    <definedName name="A125983505X_Data">Data4!$CF$11:$CF$20</definedName>
    <definedName name="A125983505X_Latest">Data4!$CF$20</definedName>
    <definedName name="A125983512W">Data4!$X$1:$X$10,Data4!$X$11:$X$20</definedName>
    <definedName name="A125983512W_Data">Data4!$X$11:$X$20</definedName>
    <definedName name="A125983512W_Latest">Data4!$X$20</definedName>
    <definedName name="A125983513X">Data4!$CR$1:$CR$10,Data4!$CR$11:$CR$20</definedName>
    <definedName name="A125983513X_Data">Data4!$CR$11:$CR$20</definedName>
    <definedName name="A125983513X_Latest">Data4!$CR$20</definedName>
    <definedName name="A125983520W">Data3!$ID$1:$ID$10,Data3!$ID$11:$ID$20</definedName>
    <definedName name="A125983520W_Data">Data3!$ID$11:$ID$20</definedName>
    <definedName name="A125983520W_Latest">Data3!$ID$20</definedName>
    <definedName name="A125983521X">#REF!,#REF!</definedName>
    <definedName name="A125983528R">Data3!$IJ$1:$IJ$10,Data3!$IJ$11:$IJ$20</definedName>
    <definedName name="A125983528R_Data">Data3!$IJ$11:$IJ$20</definedName>
    <definedName name="A125983528R_Latest">Data3!$IJ$20</definedName>
    <definedName name="A125983529T">Data4!$BN$1:$BN$10,Data4!$BN$11:$BN$20</definedName>
    <definedName name="A125983529T_Data">Data4!$BN$11:$BN$20</definedName>
    <definedName name="A125983529T_Latest">Data4!$BN$20</definedName>
    <definedName name="A125983536R">Data4!$C$1:$C$10,Data4!$C$11:$C$20</definedName>
    <definedName name="A125983536R_Data">Data4!$C$11:$C$20</definedName>
    <definedName name="A125983536R_Latest">Data4!$C$20</definedName>
    <definedName name="A125983537T">Data4!$BW$1:$BW$10,Data4!$BW$11:$BW$20</definedName>
    <definedName name="A125983537T_Data">Data4!$BW$11:$BW$20</definedName>
    <definedName name="A125983537T_Latest">Data4!$BW$20</definedName>
    <definedName name="A125983544R">Data4!$F$1:$F$10,Data4!$F$11:$F$20</definedName>
    <definedName name="A125983544R_Data">Data4!$F$11:$F$20</definedName>
    <definedName name="A125983544R_Latest">Data4!$F$20</definedName>
    <definedName name="A125983545T">Data4!$BZ$1:$BZ$10,Data4!$BZ$11:$BZ$20</definedName>
    <definedName name="A125983545T_Data">Data4!$BZ$11:$BZ$20</definedName>
    <definedName name="A125983545T_Latest">Data4!$BZ$20</definedName>
    <definedName name="A125983552R">Data4!$AG$1:$AG$10,Data4!$AG$11:$AG$20</definedName>
    <definedName name="A125983552R_Data">Data4!$AG$11:$AG$20</definedName>
    <definedName name="A125983552R_Latest">Data4!$AG$20</definedName>
    <definedName name="A125983553T">Data4!$DA$1:$DA$10,Data4!$DA$11:$DA$20</definedName>
    <definedName name="A125983553T_Data">Data4!$DA$11:$DA$20</definedName>
    <definedName name="A125983553T_Latest">Data4!$DA$20</definedName>
    <definedName name="A125983560R">Data4!$AM$1:$AM$10,Data4!$AM$11:$AM$20</definedName>
    <definedName name="A125983560R_Data">Data4!$AM$11:$AM$20</definedName>
    <definedName name="A125983560R_Latest">Data4!$AM$20</definedName>
    <definedName name="A125983561T">Data4!$DG$1:$DG$10,Data4!$DG$11:$DG$20</definedName>
    <definedName name="A125983561T_Data">Data4!$DG$11:$DG$20</definedName>
    <definedName name="A125983561T_Latest">Data4!$DG$20</definedName>
    <definedName name="A125983568J">Data4!$AP$1:$AP$10,Data4!$AP$11:$AP$20</definedName>
    <definedName name="A125983568J_Data">Data4!$AP$11:$AP$20</definedName>
    <definedName name="A125983568J_Latest">Data4!$AP$20</definedName>
    <definedName name="A125983569K">Data4!$DJ$1:$DJ$10,Data4!$DJ$11:$DJ$20</definedName>
    <definedName name="A125983569K_Data">Data4!$DJ$11:$DJ$20</definedName>
    <definedName name="A125983569K_Latest">Data4!$DJ$20</definedName>
    <definedName name="A125983576J">Data4!$I$1:$I$10,Data4!$I$11:$I$20</definedName>
    <definedName name="A125983576J_Data">Data4!$I$11:$I$20</definedName>
    <definedName name="A125983576J_Latest">Data4!$I$20</definedName>
    <definedName name="A125983577K">Data4!$CC$1:$CC$10,Data4!$CC$11:$CC$20</definedName>
    <definedName name="A125983577K_Data">Data4!$CC$11:$CC$20</definedName>
    <definedName name="A125983577K_Latest">Data4!$CC$20</definedName>
    <definedName name="A125983584J">Data4!$R$1:$R$10,Data4!$R$11:$R$20</definedName>
    <definedName name="A125983584J_Data">Data4!$R$11:$R$20</definedName>
    <definedName name="A125983584J_Latest">Data4!$R$20</definedName>
    <definedName name="A125983585K">Data4!$CL$1:$CL$10,Data4!$CL$11:$CL$20</definedName>
    <definedName name="A125983585K_Data">Data4!$CL$11:$CL$20</definedName>
    <definedName name="A125983585K_Latest">Data4!$CL$20</definedName>
    <definedName name="A125983592J">Data3!$IG$1:$IG$10,Data3!$IG$11:$IG$20</definedName>
    <definedName name="A125983592J_Data">Data3!$IG$11:$IG$20</definedName>
    <definedName name="A125983592J_Latest">Data3!$IG$20</definedName>
    <definedName name="A125983593K">Data4!$BK$1:$BK$10,Data4!$BK$11:$BK$20</definedName>
    <definedName name="A125983593K_Data">Data4!$BK$11:$BK$20</definedName>
    <definedName name="A125983593K_Latest">Data4!$BK$20</definedName>
    <definedName name="A125983600W">Data3!$IM$1:$IM$10,Data3!$IM$11:$IM$20</definedName>
    <definedName name="A125983600W_Data">Data3!$IM$11:$IM$20</definedName>
    <definedName name="A125983600W_Latest">Data3!$IM$20</definedName>
    <definedName name="A125983601X">Data4!$BQ$1:$BQ$10,Data4!$BQ$11:$BQ$20</definedName>
    <definedName name="A125983601X_Data">Data4!$BQ$11:$BQ$20</definedName>
    <definedName name="A125983601X_Latest">Data4!$BQ$20</definedName>
    <definedName name="A125983608R">Data3!$IP$1:$IP$10,Data3!$IP$11:$IP$20</definedName>
    <definedName name="A125983608R_Data">Data3!$IP$11:$IP$20</definedName>
    <definedName name="A125983608R_Latest">Data3!$IP$20</definedName>
    <definedName name="A125983609T">Data4!$BT$1:$BT$10,Data4!$BT$11:$BT$20</definedName>
    <definedName name="A125983609T_Data">Data4!$BT$11:$BT$20</definedName>
    <definedName name="A125983609T_Latest">Data4!$BT$20</definedName>
    <definedName name="A125983616R">Data4!$O$1:$O$10,Data4!$O$11:$O$20</definedName>
    <definedName name="A125983616R_Data">Data4!$O$11:$O$20</definedName>
    <definedName name="A125983616R_Latest">Data4!$O$20</definedName>
    <definedName name="A125983617T">Data4!$CI$1:$CI$10,Data4!$CI$11:$CI$20</definedName>
    <definedName name="A125983617T_Data">Data4!$CI$11:$CI$20</definedName>
    <definedName name="A125983617T_Latest">Data4!$CI$20</definedName>
    <definedName name="A125983624R">Data4!$AY$1:$AY$10,Data4!$AY$11:$AY$20</definedName>
    <definedName name="A125983624R_Data">Data4!$AY$11:$AY$20</definedName>
    <definedName name="A125983624R_Latest">Data4!$AY$20</definedName>
    <definedName name="A125983625T">Data4!$DS$1:$DS$10,Data4!$DS$11:$DS$20</definedName>
    <definedName name="A125983625T_Data">Data4!$DS$11:$DS$20</definedName>
    <definedName name="A125983625T_Latest">Data4!$DS$20</definedName>
    <definedName name="A125983632R">Data4!$BB$1:$BB$10,Data4!$BB$11:$BB$20</definedName>
    <definedName name="A125983632R_Data">Data4!$BB$11:$BB$20</definedName>
    <definedName name="A125983632R_Latest">Data4!$BB$20</definedName>
    <definedName name="A125983633T">Data4!$DV$1:$DV$10,Data4!$DV$11:$DV$20</definedName>
    <definedName name="A125983633T_Data">Data4!$DV$11:$DV$20</definedName>
    <definedName name="A125983633T_Latest">Data4!$DV$20</definedName>
    <definedName name="A125983640R">Data4!$U$1:$U$10,Data4!$U$11:$U$20</definedName>
    <definedName name="A125983640R_Data">Data4!$U$11:$U$20</definedName>
    <definedName name="A125983640R_Latest">Data4!$U$20</definedName>
    <definedName name="A125983641T">Data4!$CO$1:$CO$10,Data4!$CO$11:$CO$20</definedName>
    <definedName name="A125983641T_Data">Data4!$CO$11:$CO$20</definedName>
    <definedName name="A125983641T_Latest">Data4!$CO$20</definedName>
    <definedName name="A125983648J">Data4!$AS$1:$AS$10,Data4!$AS$11:$AS$20</definedName>
    <definedName name="A125983648J_Data">Data4!$AS$11:$AS$20</definedName>
    <definedName name="A125983648J_Latest">Data4!$AS$20</definedName>
    <definedName name="A125983649K">Data4!$DM$1:$DM$10,Data4!$DM$11:$DM$20</definedName>
    <definedName name="A125983649K_Data">Data4!$DM$11:$DM$20</definedName>
    <definedName name="A125983649K_Latest">Data4!$DM$20</definedName>
    <definedName name="A125985256J">Data1!$HK$1:$HK$10,Data1!$HK$11:$HK$20</definedName>
    <definedName name="A125985256J_Data">Data1!$HK$11:$HK$20</definedName>
    <definedName name="A125985256J_Latest">Data1!$HK$20</definedName>
    <definedName name="A125985257K">Data2!$AO$1:$AO$10,Data2!$AO$11:$AO$20</definedName>
    <definedName name="A125985257K_Data">Data2!$AO$11:$AO$20</definedName>
    <definedName name="A125985257K_Latest">Data2!$AO$20</definedName>
    <definedName name="A125985264J">Data1!$GG$1:$GG$10,Data1!$GG$11:$GG$20</definedName>
    <definedName name="A125985264J_Data">Data1!$GG$11:$GG$20</definedName>
    <definedName name="A125985264J_Latest">Data1!$GG$20</definedName>
    <definedName name="A125985265K">Data2!$K$1:$K$10,Data2!$K$11:$K$20</definedName>
    <definedName name="A125985265K_Data">Data2!$K$11:$K$20</definedName>
    <definedName name="A125985265K_Latest">Data2!$K$20</definedName>
    <definedName name="A125985272J">Data1!$HB$1:$HB$10,Data1!$HB$11:$HB$20</definedName>
    <definedName name="A125985272J_Data">Data1!$HB$11:$HB$20</definedName>
    <definedName name="A125985272J_Latest">Data1!$HB$20</definedName>
    <definedName name="A125985273K">Data2!$AF$1:$AF$10,Data2!$AF$11:$AF$20</definedName>
    <definedName name="A125985273K_Data">Data2!$AF$11:$AF$20</definedName>
    <definedName name="A125985273K_Latest">Data2!$AF$20</definedName>
    <definedName name="A125985280J">Data1!$GJ$1:$GJ$10,Data1!$GJ$11:$GJ$20</definedName>
    <definedName name="A125985280J_Data">Data1!$GJ$11:$GJ$20</definedName>
    <definedName name="A125985280J_Latest">Data1!$GJ$20</definedName>
    <definedName name="A125985281K">Data2!$N$1:$N$10,Data2!$N$11:$N$20</definedName>
    <definedName name="A125985281K_Data">Data2!$N$11:$N$20</definedName>
    <definedName name="A125985281K_Latest">Data2!$N$20</definedName>
    <definedName name="A125985288A">Data1!$GP$1:$GP$10,Data1!$GP$11:$GP$20</definedName>
    <definedName name="A125985288A_Data">Data1!$GP$11:$GP$20</definedName>
    <definedName name="A125985288A_Latest">Data1!$GP$20</definedName>
    <definedName name="A125985289C">Data2!$T$1:$T$10,Data2!$T$11:$T$20</definedName>
    <definedName name="A125985289C_Data">Data2!$T$11:$T$20</definedName>
    <definedName name="A125985289C_Latest">Data2!$T$20</definedName>
    <definedName name="A125985296A">Data1!$HN$1:$HN$10,Data1!$HN$11:$HN$20</definedName>
    <definedName name="A125985296A_Data">Data1!$HN$11:$HN$20</definedName>
    <definedName name="A125985296A_Latest">Data1!$HN$20</definedName>
    <definedName name="A125985297C">Data2!$AR$1:$AR$10,Data2!$AR$11:$AR$20</definedName>
    <definedName name="A125985297C_Data">Data2!$AR$11:$AR$20</definedName>
    <definedName name="A125985297C_Latest">Data2!$AR$20</definedName>
    <definedName name="A125985304R">Data1!$FR$1:$FR$10,Data1!$FR$11:$FR$20</definedName>
    <definedName name="A125985304R_Data">Data1!$FR$11:$FR$20</definedName>
    <definedName name="A125985304R_Latest">Data1!$FR$20</definedName>
    <definedName name="A125985305T">Data1!$IL$1:$IL$10,Data1!$IL$11:$IL$20</definedName>
    <definedName name="A125985305T_Data">Data1!$IL$11:$IL$20</definedName>
    <definedName name="A125985305T_Latest">Data1!$IL$20</definedName>
    <definedName name="A125985312R">Data1!$GD$1:$GD$10,Data1!$GD$11:$GD$20</definedName>
    <definedName name="A125985312R_Data">Data1!$GD$11:$GD$20</definedName>
    <definedName name="A125985312R_Latest">Data1!$GD$20</definedName>
    <definedName name="A125985313T">Data2!$H$1:$H$10,Data2!$H$11:$H$20</definedName>
    <definedName name="A125985313T_Data">Data2!$H$11:$H$20</definedName>
    <definedName name="A125985313T_Latest">Data2!$H$20</definedName>
    <definedName name="A125985320R">Data1!$ET$1:$ET$10,Data1!$ET$11:$ET$20</definedName>
    <definedName name="A125985320R_Data">Data1!$ET$11:$ET$20</definedName>
    <definedName name="A125985320R_Latest">Data1!$ET$20</definedName>
    <definedName name="A125985321T">#REF!,#REF!</definedName>
    <definedName name="A125985328J">Data1!$EZ$1:$EZ$10,Data1!$EZ$11:$EZ$20</definedName>
    <definedName name="A125985328J_Data">Data1!$EZ$11:$EZ$20</definedName>
    <definedName name="A125985328J_Latest">Data1!$EZ$20</definedName>
    <definedName name="A125985329K">Data1!$HT$1:$HT$10,Data1!$HT$11:$HT$20</definedName>
    <definedName name="A125985329K_Data">Data1!$HT$11:$HT$20</definedName>
    <definedName name="A125985329K_Latest">Data1!$HT$20</definedName>
    <definedName name="A125985336J">Data1!$FI$1:$FI$10,Data1!$FI$11:$FI$20</definedName>
    <definedName name="A125985336J_Data">Data1!$FI$11:$FI$20</definedName>
    <definedName name="A125985336J_Latest">Data1!$FI$20</definedName>
    <definedName name="A125985337K">Data1!$IC$1:$IC$10,Data1!$IC$11:$IC$20</definedName>
    <definedName name="A125985337K_Data">Data1!$IC$11:$IC$20</definedName>
    <definedName name="A125985337K_Latest">Data1!$IC$20</definedName>
    <definedName name="A125985344J">Data1!$FL$1:$FL$10,Data1!$FL$11:$FL$20</definedName>
    <definedName name="A125985344J_Data">Data1!$FL$11:$FL$20</definedName>
    <definedName name="A125985344J_Latest">Data1!$FL$20</definedName>
    <definedName name="A125985345K">Data1!$IF$1:$IF$10,Data1!$IF$11:$IF$20</definedName>
    <definedName name="A125985345K_Data">Data1!$IF$11:$IF$20</definedName>
    <definedName name="A125985345K_Latest">Data1!$IF$20</definedName>
    <definedName name="A125985352J">Data1!$GM$1:$GM$10,Data1!$GM$11:$GM$20</definedName>
    <definedName name="A125985352J_Data">Data1!$GM$11:$GM$20</definedName>
    <definedName name="A125985352J_Latest">Data1!$GM$20</definedName>
    <definedName name="A125985353K">Data2!$Q$1:$Q$10,Data2!$Q$11:$Q$20</definedName>
    <definedName name="A125985353K_Data">Data2!$Q$11:$Q$20</definedName>
    <definedName name="A125985353K_Latest">Data2!$Q$20</definedName>
    <definedName name="A125985360J">Data1!$GS$1:$GS$10,Data1!$GS$11:$GS$20</definedName>
    <definedName name="A125985360J_Data">Data1!$GS$11:$GS$20</definedName>
    <definedName name="A125985360J_Latest">Data1!$GS$20</definedName>
    <definedName name="A125985361K">Data2!$W$1:$W$10,Data2!$W$11:$W$20</definedName>
    <definedName name="A125985361K_Data">Data2!$W$11:$W$20</definedName>
    <definedName name="A125985361K_Latest">Data2!$W$20</definedName>
    <definedName name="A125985368A">Data1!$GV$1:$GV$10,Data1!$GV$11:$GV$20</definedName>
    <definedName name="A125985368A_Data">Data1!$GV$11:$GV$20</definedName>
    <definedName name="A125985368A_Latest">Data1!$GV$20</definedName>
    <definedName name="A125985369C">Data2!$Z$1:$Z$10,Data2!$Z$11:$Z$20</definedName>
    <definedName name="A125985369C_Data">Data2!$Z$11:$Z$20</definedName>
    <definedName name="A125985369C_Latest">Data2!$Z$20</definedName>
    <definedName name="A125985376A">Data1!$FO$1:$FO$10,Data1!$FO$11:$FO$20</definedName>
    <definedName name="A125985376A_Data">Data1!$FO$11:$FO$20</definedName>
    <definedName name="A125985376A_Latest">Data1!$FO$20</definedName>
    <definedName name="A125985377C">Data1!$II$1:$II$10,Data1!$II$11:$II$20</definedName>
    <definedName name="A125985377C_Data">Data1!$II$11:$II$20</definedName>
    <definedName name="A125985377C_Latest">Data1!$II$20</definedName>
    <definedName name="A125985384A">Data1!$FX$1:$FX$10,Data1!$FX$11:$FX$20</definedName>
    <definedName name="A125985384A_Data">Data1!$FX$11:$FX$20</definedName>
    <definedName name="A125985384A_Latest">Data1!$FX$20</definedName>
    <definedName name="A125985385C">Data2!$B$1:$B$10,Data2!$B$11:$B$20</definedName>
    <definedName name="A125985385C_Data">Data2!$B$11:$B$20</definedName>
    <definedName name="A125985385C_Latest">Data2!$B$20</definedName>
    <definedName name="A125985392A">Data1!$EW$1:$EW$10,Data1!$EW$11:$EW$20</definedName>
    <definedName name="A125985392A_Data">Data1!$EW$11:$EW$20</definedName>
    <definedName name="A125985392A_Latest">Data1!$EW$20</definedName>
    <definedName name="A125985393C">Data1!$HQ$1:$HQ$10,Data1!$HQ$11:$HQ$20</definedName>
    <definedName name="A125985393C_Data">Data1!$HQ$11:$HQ$20</definedName>
    <definedName name="A125985393C_Latest">Data1!$HQ$20</definedName>
    <definedName name="A125985400R">Data1!$FC$1:$FC$10,Data1!$FC$11:$FC$20</definedName>
    <definedName name="A125985400R_Data">Data1!$FC$11:$FC$20</definedName>
    <definedName name="A125985400R_Latest">Data1!$FC$20</definedName>
    <definedName name="A125985401T">Data1!$HW$1:$HW$10,Data1!$HW$11:$HW$20</definedName>
    <definedName name="A125985401T_Data">Data1!$HW$11:$HW$20</definedName>
    <definedName name="A125985401T_Latest">Data1!$HW$20</definedName>
    <definedName name="A125985408J">Data1!$FF$1:$FF$10,Data1!$FF$11:$FF$20</definedName>
    <definedName name="A125985408J_Data">Data1!$FF$11:$FF$20</definedName>
    <definedName name="A125985408J_Latest">Data1!$FF$20</definedName>
    <definedName name="A125985409K">Data1!$HZ$1:$HZ$10,Data1!$HZ$11:$HZ$20</definedName>
    <definedName name="A125985409K_Data">Data1!$HZ$11:$HZ$20</definedName>
    <definedName name="A125985409K_Latest">Data1!$HZ$20</definedName>
    <definedName name="A125985416J">Data1!$FU$1:$FU$10,Data1!$FU$11:$FU$20</definedName>
    <definedName name="A125985416J_Data">Data1!$FU$11:$FU$20</definedName>
    <definedName name="A125985416J_Latest">Data1!$FU$20</definedName>
    <definedName name="A125985417K">Data1!$IO$1:$IO$10,Data1!$IO$11:$IO$20</definedName>
    <definedName name="A125985417K_Data">Data1!$IO$11:$IO$20</definedName>
    <definedName name="A125985417K_Latest">Data1!$IO$20</definedName>
    <definedName name="A125985424J">Data1!$HE$1:$HE$10,Data1!$HE$11:$HE$20</definedName>
    <definedName name="A125985424J_Data">Data1!$HE$11:$HE$20</definedName>
    <definedName name="A125985424J_Latest">Data1!$HE$20</definedName>
    <definedName name="A125985425K">Data2!$AI$1:$AI$10,Data2!$AI$11:$AI$20</definedName>
    <definedName name="A125985425K_Data">Data2!$AI$11:$AI$20</definedName>
    <definedName name="A125985425K_Latest">Data2!$AI$20</definedName>
    <definedName name="A125985432J">Data1!$HH$1:$HH$10,Data1!$HH$11:$HH$20</definedName>
    <definedName name="A125985432J_Data">Data1!$HH$11:$HH$20</definedName>
    <definedName name="A125985432J_Latest">Data1!$HH$20</definedName>
    <definedName name="A125985433K">Data2!$AL$1:$AL$10,Data2!$AL$11:$AL$20</definedName>
    <definedName name="A125985433K_Data">Data2!$AL$11:$AL$20</definedName>
    <definedName name="A125985433K_Latest">Data2!$AL$20</definedName>
    <definedName name="A125985440J">Data1!$GA$1:$GA$10,Data1!$GA$11:$GA$20</definedName>
    <definedName name="A125985440J_Data">Data1!$GA$11:$GA$20</definedName>
    <definedName name="A125985440J_Latest">Data1!$GA$20</definedName>
    <definedName name="A125985441K">Data2!$E$1:$E$10,Data2!$E$11:$E$20</definedName>
    <definedName name="A125985441K_Data">Data2!$E$11:$E$20</definedName>
    <definedName name="A125985441K_Latest">Data2!$E$20</definedName>
    <definedName name="A125985448A">Data1!$GY$1:$GY$10,Data1!$GY$11:$GY$20</definedName>
    <definedName name="A125985448A_Data">Data1!$GY$11:$GY$20</definedName>
    <definedName name="A125985448A_Latest">Data1!$GY$20</definedName>
    <definedName name="A125985449C">Data2!$AC$1:$AC$10,Data2!$AC$11:$AC$20</definedName>
    <definedName name="A125985449C_Data">Data2!$AC$11:$AC$20</definedName>
    <definedName name="A125985449C_Latest">Data2!$AC$20</definedName>
    <definedName name="A125987056A">Data3!$M$1:$M$10,Data3!$M$11:$M$20</definedName>
    <definedName name="A125987056A_Data">Data3!$M$11:$M$20</definedName>
    <definedName name="A125987056A_Latest">Data3!$M$20</definedName>
    <definedName name="A125987057C">Data3!$CG$1:$CG$10,Data3!$CG$11:$CG$20</definedName>
    <definedName name="A125987057C_Data">Data3!$CG$11:$CG$20</definedName>
    <definedName name="A125987057C_Latest">Data3!$CG$20</definedName>
    <definedName name="A125987064A">Data2!$HY$1:$HY$10,Data2!$HY$11:$HY$20</definedName>
    <definedName name="A125987064A_Data">Data2!$HY$11:$HY$20</definedName>
    <definedName name="A125987064A_Latest">Data2!$HY$20</definedName>
    <definedName name="A125987065C">Data3!$BC$1:$BC$10,Data3!$BC$11:$BC$20</definedName>
    <definedName name="A125987065C_Data">Data3!$BC$11:$BC$20</definedName>
    <definedName name="A125987065C_Latest">Data3!$BC$20</definedName>
    <definedName name="A125987072A">Data3!$D$1:$D$10,Data3!$D$11:$D$20</definedName>
    <definedName name="A125987072A_Data">Data3!$D$11:$D$20</definedName>
    <definedName name="A125987072A_Latest">Data3!$D$20</definedName>
    <definedName name="A125987073C">Data3!$BX$1:$BX$10,Data3!$BX$11:$BX$20</definedName>
    <definedName name="A125987073C_Data">Data3!$BX$11:$BX$20</definedName>
    <definedName name="A125987073C_Latest">Data3!$BX$20</definedName>
    <definedName name="A125987080A">Data2!$IB$1:$IB$10,Data2!$IB$11:$IB$20</definedName>
    <definedName name="A125987080A_Data">Data2!$IB$11:$IB$20</definedName>
    <definedName name="A125987080A_Latest">Data2!$IB$20</definedName>
    <definedName name="A125987081C">Data3!$BF$1:$BF$10,Data3!$BF$11:$BF$20</definedName>
    <definedName name="A125987081C_Data">Data3!$BF$11:$BF$20</definedName>
    <definedName name="A125987081C_Latest">Data3!$BF$20</definedName>
    <definedName name="A125987088V">Data2!$IH$1:$IH$10,Data2!$IH$11:$IH$20</definedName>
    <definedName name="A125987088V_Data">Data2!$IH$11:$IH$20</definedName>
    <definedName name="A125987088V_Latest">Data2!$IH$20</definedName>
    <definedName name="A125987089W">Data3!$BL$1:$BL$10,Data3!$BL$11:$BL$20</definedName>
    <definedName name="A125987089W_Data">Data3!$BL$11:$BL$20</definedName>
    <definedName name="A125987089W_Latest">Data3!$BL$20</definedName>
    <definedName name="A125987096V">Data3!$P$1:$P$10,Data3!$P$11:$P$20</definedName>
    <definedName name="A125987096V_Data">Data3!$P$11:$P$20</definedName>
    <definedName name="A125987096V_Latest">Data3!$P$20</definedName>
    <definedName name="A125987097W">Data3!$CJ$1:$CJ$10,Data3!$CJ$11:$CJ$20</definedName>
    <definedName name="A125987097W_Data">Data3!$CJ$11:$CJ$20</definedName>
    <definedName name="A125987097W_Latest">Data3!$CJ$20</definedName>
    <definedName name="A125987104J">Data2!$HJ$1:$HJ$10,Data2!$HJ$11:$HJ$20</definedName>
    <definedName name="A125987104J_Data">Data2!$HJ$11:$HJ$20</definedName>
    <definedName name="A125987104J_Latest">Data2!$HJ$20</definedName>
    <definedName name="A125987105K">Data3!$AN$1:$AN$10,Data3!$AN$11:$AN$20</definedName>
    <definedName name="A125987105K_Data">Data3!$AN$11:$AN$20</definedName>
    <definedName name="A125987105K_Latest">Data3!$AN$20</definedName>
    <definedName name="A125987112J">Data2!$HV$1:$HV$10,Data2!$HV$11:$HV$20</definedName>
    <definedName name="A125987112J_Data">Data2!$HV$11:$HV$20</definedName>
    <definedName name="A125987112J_Latest">Data2!$HV$20</definedName>
    <definedName name="A125987113K">Data3!$AZ$1:$AZ$10,Data3!$AZ$11:$AZ$20</definedName>
    <definedName name="A125987113K_Data">Data3!$AZ$11:$AZ$20</definedName>
    <definedName name="A125987113K_Latest">Data3!$AZ$20</definedName>
    <definedName name="A125987120J">Data2!$GL$1:$GL$10,Data2!$GL$11:$GL$20</definedName>
    <definedName name="A125987120J_Data">Data2!$GL$11:$GL$20</definedName>
    <definedName name="A125987120J_Latest">Data2!$GL$20</definedName>
    <definedName name="A125987121K">#REF!,#REF!</definedName>
    <definedName name="A125987128A">Data2!$GR$1:$GR$10,Data2!$GR$11:$GR$20</definedName>
    <definedName name="A125987128A_Data">Data2!$GR$11:$GR$20</definedName>
    <definedName name="A125987128A_Latest">Data2!$GR$20</definedName>
    <definedName name="A125987129C">Data3!$V$1:$V$10,Data3!$V$11:$V$20</definedName>
    <definedName name="A125987129C_Data">Data3!$V$11:$V$20</definedName>
    <definedName name="A125987129C_Latest">Data3!$V$20</definedName>
    <definedName name="A125987136A">Data2!$HA$1:$HA$10,Data2!$HA$11:$HA$20</definedName>
    <definedName name="A125987136A_Data">Data2!$HA$11:$HA$20</definedName>
    <definedName name="A125987136A_Latest">Data2!$HA$20</definedName>
    <definedName name="A125987137C">Data3!$AE$1:$AE$10,Data3!$AE$11:$AE$20</definedName>
    <definedName name="A125987137C_Data">Data3!$AE$11:$AE$20</definedName>
    <definedName name="A125987137C_Latest">Data3!$AE$20</definedName>
    <definedName name="A125987144A">Data2!$HD$1:$HD$10,Data2!$HD$11:$HD$20</definedName>
    <definedName name="A125987144A_Data">Data2!$HD$11:$HD$20</definedName>
    <definedName name="A125987144A_Latest">Data2!$HD$20</definedName>
    <definedName name="A125987145C">Data3!$AH$1:$AH$10,Data3!$AH$11:$AH$20</definedName>
    <definedName name="A125987145C_Data">Data3!$AH$11:$AH$20</definedName>
    <definedName name="A125987145C_Latest">Data3!$AH$20</definedName>
    <definedName name="A125987152A">Data2!$IE$1:$IE$10,Data2!$IE$11:$IE$20</definedName>
    <definedName name="A125987152A_Data">Data2!$IE$11:$IE$20</definedName>
    <definedName name="A125987152A_Latest">Data2!$IE$20</definedName>
    <definedName name="A125987153C">Data3!$BI$1:$BI$10,Data3!$BI$11:$BI$20</definedName>
    <definedName name="A125987153C_Data">Data3!$BI$11:$BI$20</definedName>
    <definedName name="A125987153C_Latest">Data3!$BI$20</definedName>
    <definedName name="A125987160A">Data2!$IK$1:$IK$10,Data2!$IK$11:$IK$20</definedName>
    <definedName name="A125987160A_Data">Data2!$IK$11:$IK$20</definedName>
    <definedName name="A125987160A_Latest">Data2!$IK$20</definedName>
    <definedName name="A125987161C">Data3!$BO$1:$BO$10,Data3!$BO$11:$BO$20</definedName>
    <definedName name="A125987161C_Data">Data3!$BO$11:$BO$20</definedName>
    <definedName name="A125987161C_Latest">Data3!$BO$20</definedName>
    <definedName name="A125987168V">Data2!$IN$1:$IN$10,Data2!$IN$11:$IN$20</definedName>
    <definedName name="A125987168V_Data">Data2!$IN$11:$IN$20</definedName>
    <definedName name="A125987168V_Latest">Data2!$IN$20</definedName>
    <definedName name="A125987169W">Data3!$BR$1:$BR$10,Data3!$BR$11:$BR$20</definedName>
    <definedName name="A125987169W_Data">Data3!$BR$11:$BR$20</definedName>
    <definedName name="A125987169W_Latest">Data3!$BR$20</definedName>
    <definedName name="A125987176V">Data2!$HG$1:$HG$10,Data2!$HG$11:$HG$20</definedName>
    <definedName name="A125987176V_Data">Data2!$HG$11:$HG$20</definedName>
    <definedName name="A125987176V_Latest">Data2!$HG$20</definedName>
    <definedName name="A125987177W">Data3!$AK$1:$AK$10,Data3!$AK$11:$AK$20</definedName>
    <definedName name="A125987177W_Data">Data3!$AK$11:$AK$20</definedName>
    <definedName name="A125987177W_Latest">Data3!$AK$20</definedName>
    <definedName name="A125987184V">Data2!$HP$1:$HP$10,Data2!$HP$11:$HP$20</definedName>
    <definedName name="A125987184V_Data">Data2!$HP$11:$HP$20</definedName>
    <definedName name="A125987184V_Latest">Data2!$HP$20</definedName>
    <definedName name="A125987185W">Data3!$AT$1:$AT$10,Data3!$AT$11:$AT$20</definedName>
    <definedName name="A125987185W_Data">Data3!$AT$11:$AT$20</definedName>
    <definedName name="A125987185W_Latest">Data3!$AT$20</definedName>
    <definedName name="A125987192V">Data2!$GO$1:$GO$10,Data2!$GO$11:$GO$20</definedName>
    <definedName name="A125987192V_Data">Data2!$GO$11:$GO$20</definedName>
    <definedName name="A125987192V_Latest">Data2!$GO$20</definedName>
    <definedName name="A125987193W">Data3!$S$1:$S$10,Data3!$S$11:$S$20</definedName>
    <definedName name="A125987193W_Data">Data3!$S$11:$S$20</definedName>
    <definedName name="A125987193W_Latest">Data3!$S$20</definedName>
    <definedName name="A125987200J">Data2!$GU$1:$GU$10,Data2!$GU$11:$GU$20</definedName>
    <definedName name="A125987200J_Data">Data2!$GU$11:$GU$20</definedName>
    <definedName name="A125987200J_Latest">Data2!$GU$20</definedName>
    <definedName name="A125987201K">Data3!$Y$1:$Y$10,Data3!$Y$11:$Y$20</definedName>
    <definedName name="A125987201K_Data">Data3!$Y$11:$Y$20</definedName>
    <definedName name="A125987201K_Latest">Data3!$Y$20</definedName>
    <definedName name="A125987208A">Data2!$GX$1:$GX$10,Data2!$GX$11:$GX$20</definedName>
    <definedName name="A125987208A_Data">Data2!$GX$11:$GX$20</definedName>
    <definedName name="A125987208A_Latest">Data2!$GX$20</definedName>
    <definedName name="A125987209C">Data3!$AB$1:$AB$10,Data3!$AB$11:$AB$20</definedName>
    <definedName name="A125987209C_Data">Data3!$AB$11:$AB$20</definedName>
    <definedName name="A125987209C_Latest">Data3!$AB$20</definedName>
    <definedName name="A125987216A">Data2!$HM$1:$HM$10,Data2!$HM$11:$HM$20</definedName>
    <definedName name="A125987216A_Data">Data2!$HM$11:$HM$20</definedName>
    <definedName name="A125987216A_Latest">Data2!$HM$20</definedName>
    <definedName name="A125987217C">Data3!$AQ$1:$AQ$10,Data3!$AQ$11:$AQ$20</definedName>
    <definedName name="A125987217C_Data">Data3!$AQ$11:$AQ$20</definedName>
    <definedName name="A125987217C_Latest">Data3!$AQ$20</definedName>
    <definedName name="A125987224A">Data3!$G$1:$G$10,Data3!$G$11:$G$20</definedName>
    <definedName name="A125987224A_Data">Data3!$G$11:$G$20</definedName>
    <definedName name="A125987224A_Latest">Data3!$G$20</definedName>
    <definedName name="A125987225C">Data3!$CA$1:$CA$10,Data3!$CA$11:$CA$20</definedName>
    <definedName name="A125987225C_Data">Data3!$CA$11:$CA$20</definedName>
    <definedName name="A125987225C_Latest">Data3!$CA$20</definedName>
    <definedName name="A125987232A">Data3!$J$1:$J$10,Data3!$J$11:$J$20</definedName>
    <definedName name="A125987232A_Data">Data3!$J$11:$J$20</definedName>
    <definedName name="A125987232A_Latest">Data3!$J$20</definedName>
    <definedName name="A125987233C">Data3!$CD$1:$CD$10,Data3!$CD$11:$CD$20</definedName>
    <definedName name="A125987233C_Data">Data3!$CD$11:$CD$20</definedName>
    <definedName name="A125987233C_Latest">Data3!$CD$20</definedName>
    <definedName name="A125987240A">Data2!$HS$1:$HS$10,Data2!$HS$11:$HS$20</definedName>
    <definedName name="A125987240A_Data">Data2!$HS$11:$HS$20</definedName>
    <definedName name="A125987240A_Latest">Data2!$HS$20</definedName>
    <definedName name="A125987241C">Data3!$AW$1:$AW$10,Data3!$AW$11:$AW$20</definedName>
    <definedName name="A125987241C_Data">Data3!$AW$11:$AW$20</definedName>
    <definedName name="A125987241C_Latest">Data3!$AW$20</definedName>
    <definedName name="A125987248V">Data2!$IQ$1:$IQ$10,Data2!$IQ$11:$IQ$20</definedName>
    <definedName name="A125987248V_Data">Data2!$IQ$11:$IQ$20</definedName>
    <definedName name="A125987248V_Latest">Data2!$IQ$20</definedName>
    <definedName name="A125987249W">Data3!$BU$1:$BU$10,Data3!$BU$11:$BU$20</definedName>
    <definedName name="A125987249W_Data">Data3!$BU$11:$BU$20</definedName>
    <definedName name="A125987249W_Latest">Data3!$BU$20</definedName>
    <definedName name="A125988856T">Data3!$FD$1:$FD$10,Data3!$FD$11:$FD$20</definedName>
    <definedName name="A125988856T_Data">Data3!$FD$11:$FD$20</definedName>
    <definedName name="A125988856T_Latest">Data3!$FD$20</definedName>
    <definedName name="A125988857V">Data3!$HX$1:$HX$10,Data3!$HX$11:$HX$20</definedName>
    <definedName name="A125988857V_Data">Data3!$HX$11:$HX$20</definedName>
    <definedName name="A125988857V_Latest">Data3!$HX$20</definedName>
    <definedName name="A125988864T">Data3!$DZ$1:$DZ$10,Data3!$DZ$11:$DZ$20</definedName>
    <definedName name="A125988864T_Data">Data3!$DZ$11:$DZ$20</definedName>
    <definedName name="A125988864T_Latest">Data3!$DZ$20</definedName>
    <definedName name="A125988865V">Data3!$GT$1:$GT$10,Data3!$GT$11:$GT$20</definedName>
    <definedName name="A125988865V_Data">Data3!$GT$11:$GT$20</definedName>
    <definedName name="A125988865V_Latest">Data3!$GT$20</definedName>
    <definedName name="A125988872T">Data3!$EU$1:$EU$10,Data3!$EU$11:$EU$20</definedName>
    <definedName name="A125988872T_Data">Data3!$EU$11:$EU$20</definedName>
    <definedName name="A125988872T_Latest">Data3!$EU$20</definedName>
    <definedName name="A125988873V">Data3!$HO$1:$HO$10,Data3!$HO$11:$HO$20</definedName>
    <definedName name="A125988873V_Data">Data3!$HO$11:$HO$20</definedName>
    <definedName name="A125988873V_Latest">Data3!$HO$20</definedName>
    <definedName name="A125988880T">Data3!$EC$1:$EC$10,Data3!$EC$11:$EC$20</definedName>
    <definedName name="A125988880T_Data">Data3!$EC$11:$EC$20</definedName>
    <definedName name="A125988880T_Latest">Data3!$EC$20</definedName>
    <definedName name="A125988881V">Data3!$GW$1:$GW$10,Data3!$GW$11:$GW$20</definedName>
    <definedName name="A125988881V_Data">Data3!$GW$11:$GW$20</definedName>
    <definedName name="A125988881V_Latest">Data3!$GW$20</definedName>
    <definedName name="A125988888K">Data3!$EI$1:$EI$10,Data3!$EI$11:$EI$20</definedName>
    <definedName name="A125988888K_Data">Data3!$EI$11:$EI$20</definedName>
    <definedName name="A125988888K_Latest">Data3!$EI$20</definedName>
    <definedName name="A125988889L">Data3!$HC$1:$HC$10,Data3!$HC$11:$HC$20</definedName>
    <definedName name="A125988889L_Data">Data3!$HC$11:$HC$20</definedName>
    <definedName name="A125988889L_Latest">Data3!$HC$20</definedName>
    <definedName name="A125988896K">Data3!$FG$1:$FG$10,Data3!$FG$11:$FG$20</definedName>
    <definedName name="A125988896K_Data">Data3!$FG$11:$FG$20</definedName>
    <definedName name="A125988896K_Latest">Data3!$FG$20</definedName>
    <definedName name="A125988897L">Data3!$IA$1:$IA$10,Data3!$IA$11:$IA$20</definedName>
    <definedName name="A125988897L_Data">Data3!$IA$11:$IA$20</definedName>
    <definedName name="A125988897L_Latest">Data3!$IA$20</definedName>
    <definedName name="A125988904X">Data3!$DK$1:$DK$10,Data3!$DK$11:$DK$20</definedName>
    <definedName name="A125988904X_Data">Data3!$DK$11:$DK$20</definedName>
    <definedName name="A125988904X_Latest">Data3!$DK$20</definedName>
    <definedName name="A125988905A">Data3!$GE$1:$GE$10,Data3!$GE$11:$GE$20</definedName>
    <definedName name="A125988905A_Data">Data3!$GE$11:$GE$20</definedName>
    <definedName name="A125988905A_Latest">Data3!$GE$20</definedName>
    <definedName name="A125988912X">Data3!$DW$1:$DW$10,Data3!$DW$11:$DW$20</definedName>
    <definedName name="A125988912X_Data">Data3!$DW$11:$DW$20</definedName>
    <definedName name="A125988912X_Latest">Data3!$DW$20</definedName>
    <definedName name="A125988913A">Data3!$GQ$1:$GQ$10,Data3!$GQ$11:$GQ$20</definedName>
    <definedName name="A125988913A_Data">Data3!$GQ$11:$GQ$20</definedName>
    <definedName name="A125988913A_Latest">Data3!$GQ$20</definedName>
    <definedName name="A125988920X">Data3!$CM$1:$CM$10,Data3!$CM$11:$CM$20</definedName>
    <definedName name="A125988920X_Data">Data3!$CM$11:$CM$20</definedName>
    <definedName name="A125988920X_Latest">Data3!$CM$20</definedName>
    <definedName name="A125988921A">#REF!,#REF!</definedName>
    <definedName name="A125988928T">Data3!$CS$1:$CS$10,Data3!$CS$11:$CS$20</definedName>
    <definedName name="A125988928T_Data">Data3!$CS$11:$CS$20</definedName>
    <definedName name="A125988928T_Latest">Data3!$CS$20</definedName>
    <definedName name="A125988929V">Data3!$FM$1:$FM$10,Data3!$FM$11:$FM$20</definedName>
    <definedName name="A125988929V_Data">Data3!$FM$11:$FM$20</definedName>
    <definedName name="A125988929V_Latest">Data3!$FM$20</definedName>
    <definedName name="A125988936T">Data3!$DB$1:$DB$10,Data3!$DB$11:$DB$20</definedName>
    <definedName name="A125988936T_Data">Data3!$DB$11:$DB$20</definedName>
    <definedName name="A125988936T_Latest">Data3!$DB$20</definedName>
    <definedName name="A125988937V">Data3!$FV$1:$FV$10,Data3!$FV$11:$FV$20</definedName>
    <definedName name="A125988937V_Data">Data3!$FV$11:$FV$20</definedName>
    <definedName name="A125988937V_Latest">Data3!$FV$20</definedName>
    <definedName name="A125988944T">Data3!$DE$1:$DE$10,Data3!$DE$11:$DE$20</definedName>
    <definedName name="A125988944T_Data">Data3!$DE$11:$DE$20</definedName>
    <definedName name="A125988944T_Latest">Data3!$DE$20</definedName>
    <definedName name="A125988945V">Data3!$FY$1:$FY$10,Data3!$FY$11:$FY$20</definedName>
    <definedName name="A125988945V_Data">Data3!$FY$11:$FY$20</definedName>
    <definedName name="A125988945V_Latest">Data3!$FY$20</definedName>
    <definedName name="A125988952T">Data3!$EF$1:$EF$10,Data3!$EF$11:$EF$20</definedName>
    <definedName name="A125988952T_Data">Data3!$EF$11:$EF$20</definedName>
    <definedName name="A125988952T_Latest">Data3!$EF$20</definedName>
    <definedName name="A125988953V">Data3!$GZ$1:$GZ$10,Data3!$GZ$11:$GZ$20</definedName>
    <definedName name="A125988953V_Data">Data3!$GZ$11:$GZ$20</definedName>
    <definedName name="A125988953V_Latest">Data3!$GZ$20</definedName>
    <definedName name="A125988960T">Data3!$EL$1:$EL$10,Data3!$EL$11:$EL$20</definedName>
    <definedName name="A125988960T_Data">Data3!$EL$11:$EL$20</definedName>
    <definedName name="A125988960T_Latest">Data3!$EL$20</definedName>
    <definedName name="A125988961V">Data3!$HF$1:$HF$10,Data3!$HF$11:$HF$20</definedName>
    <definedName name="A125988961V_Data">Data3!$HF$11:$HF$20</definedName>
    <definedName name="A125988961V_Latest">Data3!$HF$20</definedName>
    <definedName name="A125988968K">Data3!$EO$1:$EO$10,Data3!$EO$11:$EO$20</definedName>
    <definedName name="A125988968K_Data">Data3!$EO$11:$EO$20</definedName>
    <definedName name="A125988968K_Latest">Data3!$EO$20</definedName>
    <definedName name="A125988969L">Data3!$HI$1:$HI$10,Data3!$HI$11:$HI$20</definedName>
    <definedName name="A125988969L_Data">Data3!$HI$11:$HI$20</definedName>
    <definedName name="A125988969L_Latest">Data3!$HI$20</definedName>
    <definedName name="A125988976K">Data3!$DH$1:$DH$10,Data3!$DH$11:$DH$20</definedName>
    <definedName name="A125988976K_Data">Data3!$DH$11:$DH$20</definedName>
    <definedName name="A125988976K_Latest">Data3!$DH$20</definedName>
    <definedName name="A125988977L">Data3!$GB$1:$GB$10,Data3!$GB$11:$GB$20</definedName>
    <definedName name="A125988977L_Data">Data3!$GB$11:$GB$20</definedName>
    <definedName name="A125988977L_Latest">Data3!$GB$20</definedName>
    <definedName name="A125988984K">Data3!$DQ$1:$DQ$10,Data3!$DQ$11:$DQ$20</definedName>
    <definedName name="A125988984K_Data">Data3!$DQ$11:$DQ$20</definedName>
    <definedName name="A125988984K_Latest">Data3!$DQ$20</definedName>
    <definedName name="A125988985L">Data3!$GK$1:$GK$10,Data3!$GK$11:$GK$20</definedName>
    <definedName name="A125988985L_Data">Data3!$GK$11:$GK$20</definedName>
    <definedName name="A125988985L_Latest">Data3!$GK$20</definedName>
    <definedName name="A125988992K">Data3!$CP$1:$CP$10,Data3!$CP$11:$CP$20</definedName>
    <definedName name="A125988992K_Data">Data3!$CP$11:$CP$20</definedName>
    <definedName name="A125988992K_Latest">Data3!$CP$20</definedName>
    <definedName name="A125988993L">Data3!$FJ$1:$FJ$10,Data3!$FJ$11:$FJ$20</definedName>
    <definedName name="A125988993L_Data">Data3!$FJ$11:$FJ$20</definedName>
    <definedName name="A125988993L_Latest">Data3!$FJ$20</definedName>
    <definedName name="A125989000A">Data3!$CV$1:$CV$10,Data3!$CV$11:$CV$20</definedName>
    <definedName name="A125989000A_Data">Data3!$CV$11:$CV$20</definedName>
    <definedName name="A125989000A_Latest">Data3!$CV$20</definedName>
    <definedName name="A125989001C">Data3!$FP$1:$FP$10,Data3!$FP$11:$FP$20</definedName>
    <definedName name="A125989001C_Data">Data3!$FP$11:$FP$20</definedName>
    <definedName name="A125989001C_Latest">Data3!$FP$20</definedName>
    <definedName name="A125989008V">Data3!$CY$1:$CY$10,Data3!$CY$11:$CY$20</definedName>
    <definedName name="A125989008V_Data">Data3!$CY$11:$CY$20</definedName>
    <definedName name="A125989008V_Latest">Data3!$CY$20</definedName>
    <definedName name="A125989009W">Data3!$FS$1:$FS$10,Data3!$FS$11:$FS$20</definedName>
    <definedName name="A125989009W_Data">Data3!$FS$11:$FS$20</definedName>
    <definedName name="A125989009W_Latest">Data3!$FS$20</definedName>
    <definedName name="A125989016V">Data3!$DN$1:$DN$10,Data3!$DN$11:$DN$20</definedName>
    <definedName name="A125989016V_Data">Data3!$DN$11:$DN$20</definedName>
    <definedName name="A125989016V_Latest">Data3!$DN$20</definedName>
    <definedName name="A125989017W">Data3!$GH$1:$GH$10,Data3!$GH$11:$GH$20</definedName>
    <definedName name="A125989017W_Data">Data3!$GH$11:$GH$20</definedName>
    <definedName name="A125989017W_Latest">Data3!$GH$20</definedName>
    <definedName name="A125989024V">Data3!$EX$1:$EX$10,Data3!$EX$11:$EX$20</definedName>
    <definedName name="A125989024V_Data">Data3!$EX$11:$EX$20</definedName>
    <definedName name="A125989024V_Latest">Data3!$EX$20</definedName>
    <definedName name="A125989025W">Data3!$HR$1:$HR$10,Data3!$HR$11:$HR$20</definedName>
    <definedName name="A125989025W_Data">Data3!$HR$11:$HR$20</definedName>
    <definedName name="A125989025W_Latest">Data3!$HR$20</definedName>
    <definedName name="A125989032V">Data3!$FA$1:$FA$10,Data3!$FA$11:$FA$20</definedName>
    <definedName name="A125989032V_Data">Data3!$FA$11:$FA$20</definedName>
    <definedName name="A125989032V_Latest">Data3!$FA$20</definedName>
    <definedName name="A125989033W">Data3!$HU$1:$HU$10,Data3!$HU$11:$HU$20</definedName>
    <definedName name="A125989033W_Data">Data3!$HU$11:$HU$20</definedName>
    <definedName name="A125989033W_Latest">Data3!$HU$20</definedName>
    <definedName name="A125989040V">Data3!$DT$1:$DT$10,Data3!$DT$11:$DT$20</definedName>
    <definedName name="A125989040V_Data">Data3!$DT$11:$DT$20</definedName>
    <definedName name="A125989040V_Latest">Data3!$DT$20</definedName>
    <definedName name="A125989041W">Data3!$GN$1:$GN$10,Data3!$GN$11:$GN$20</definedName>
    <definedName name="A125989041W_Data">Data3!$GN$11:$GN$20</definedName>
    <definedName name="A125989041W_Latest">Data3!$GN$20</definedName>
    <definedName name="A125989048L">Data3!$ER$1:$ER$10,Data3!$ER$11:$ER$20</definedName>
    <definedName name="A125989048L_Data">Data3!$ER$11:$ER$20</definedName>
    <definedName name="A125989048L_Latest">Data3!$ER$20</definedName>
    <definedName name="A125989049R">Data3!$HL$1:$HL$10,Data3!$HL$11:$HL$20</definedName>
    <definedName name="A125989049R_Data">Data3!$HL$11:$HL$20</definedName>
    <definedName name="A125989049R_Latest">Data3!$HL$20</definedName>
    <definedName name="Date_Range">Data1!$A$2:$A$10,Data1!$A$11:$A$20</definedName>
    <definedName name="Date_Range_Data">Data1!$A$11:$A$20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92" i="14" l="1"/>
  <c r="BA92" i="14"/>
  <c r="AZ92" i="14"/>
  <c r="AV92" i="14"/>
  <c r="AU92" i="14"/>
  <c r="AT92" i="14"/>
  <c r="AP92" i="14"/>
  <c r="AO92" i="14"/>
  <c r="AN92" i="14"/>
  <c r="AJ92" i="14"/>
  <c r="AI92" i="14"/>
  <c r="AH92" i="14"/>
  <c r="AD92" i="14"/>
  <c r="AC92" i="14"/>
  <c r="AB92" i="14"/>
  <c r="X92" i="14"/>
  <c r="W92" i="14"/>
  <c r="V92" i="14"/>
  <c r="R92" i="14"/>
  <c r="Q92" i="14"/>
  <c r="P92" i="14"/>
  <c r="L92" i="14"/>
  <c r="K92" i="14"/>
  <c r="J92" i="14"/>
  <c r="F92" i="14"/>
  <c r="E92" i="14"/>
  <c r="D92" i="14"/>
  <c r="BE91" i="14"/>
  <c r="BD91" i="14"/>
  <c r="BC91" i="14"/>
  <c r="BB91" i="14"/>
  <c r="BA91" i="14"/>
  <c r="AZ91" i="14"/>
  <c r="AY91" i="14"/>
  <c r="AX91" i="14"/>
  <c r="AW91" i="14"/>
  <c r="AV91" i="14"/>
  <c r="AU91" i="14"/>
  <c r="AT91" i="14"/>
  <c r="AS91" i="14"/>
  <c r="AR91" i="14"/>
  <c r="AQ91" i="14"/>
  <c r="AP91" i="14"/>
  <c r="AO91" i="14"/>
  <c r="AN91" i="14"/>
  <c r="AM91" i="14"/>
  <c r="AL91" i="14"/>
  <c r="AK91" i="14"/>
  <c r="AJ91" i="14"/>
  <c r="AI91" i="14"/>
  <c r="AH91" i="14"/>
  <c r="AG91" i="14"/>
  <c r="AF91" i="14"/>
  <c r="AE91" i="14"/>
  <c r="AD91" i="14"/>
  <c r="AC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BE90" i="14"/>
  <c r="BD90" i="14"/>
  <c r="BC90" i="14"/>
  <c r="BB90" i="14"/>
  <c r="BA90" i="14"/>
  <c r="AZ90" i="14"/>
  <c r="AY90" i="14"/>
  <c r="AX90" i="14"/>
  <c r="AW90" i="14"/>
  <c r="AV90" i="14"/>
  <c r="AU90" i="14"/>
  <c r="AT90" i="14"/>
  <c r="AS90" i="14"/>
  <c r="AR90" i="14"/>
  <c r="AQ90" i="14"/>
  <c r="AP90" i="14"/>
  <c r="AO90" i="14"/>
  <c r="AN90" i="14"/>
  <c r="AM90" i="14"/>
  <c r="AL90" i="14"/>
  <c r="AK90" i="14"/>
  <c r="AJ90" i="14"/>
  <c r="AI90" i="14"/>
  <c r="AH90" i="14"/>
  <c r="AG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BE89" i="14"/>
  <c r="BD89" i="14"/>
  <c r="BC89" i="14"/>
  <c r="BB89" i="14"/>
  <c r="BA89" i="14"/>
  <c r="AZ89" i="14"/>
  <c r="AY89" i="14"/>
  <c r="AX89" i="14"/>
  <c r="AW89" i="14"/>
  <c r="AV89" i="14"/>
  <c r="AU89" i="14"/>
  <c r="AT89" i="14"/>
  <c r="AS89" i="14"/>
  <c r="AR89" i="14"/>
  <c r="AQ89" i="14"/>
  <c r="AP89" i="14"/>
  <c r="AO89" i="14"/>
  <c r="AN89" i="14"/>
  <c r="AM89" i="14"/>
  <c r="AL89" i="14"/>
  <c r="AK89" i="14"/>
  <c r="AJ89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BE88" i="14"/>
  <c r="BD88" i="14"/>
  <c r="BC88" i="14"/>
  <c r="BB88" i="14"/>
  <c r="BA88" i="14"/>
  <c r="AZ88" i="14"/>
  <c r="AY88" i="14"/>
  <c r="AX88" i="14"/>
  <c r="AW88" i="14"/>
  <c r="AV88" i="14"/>
  <c r="AU88" i="14"/>
  <c r="AT88" i="14"/>
  <c r="AS88" i="14"/>
  <c r="AR88" i="14"/>
  <c r="AQ88" i="14"/>
  <c r="AP88" i="14"/>
  <c r="AO88" i="14"/>
  <c r="AN88" i="14"/>
  <c r="AM88" i="14"/>
  <c r="AL88" i="14"/>
  <c r="AK88" i="14"/>
  <c r="AJ88" i="14"/>
  <c r="AI88" i="14"/>
  <c r="AH88" i="14"/>
  <c r="AG88" i="14"/>
  <c r="AF88" i="14"/>
  <c r="AE88" i="14"/>
  <c r="AD88" i="14"/>
  <c r="AC88" i="14"/>
  <c r="AB88" i="14"/>
  <c r="AA88" i="14"/>
  <c r="Z8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BE87" i="14"/>
  <c r="BD87" i="14"/>
  <c r="BC87" i="14"/>
  <c r="BB87" i="14"/>
  <c r="BA87" i="14"/>
  <c r="AZ87" i="14"/>
  <c r="AY87" i="14"/>
  <c r="AX87" i="14"/>
  <c r="AW87" i="14"/>
  <c r="AV87" i="14"/>
  <c r="AU87" i="14"/>
  <c r="AT87" i="14"/>
  <c r="AS87" i="14"/>
  <c r="AR87" i="14"/>
  <c r="AQ87" i="14"/>
  <c r="AP87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D87" i="14"/>
  <c r="BE86" i="14"/>
  <c r="BD86" i="14"/>
  <c r="BC86" i="14"/>
  <c r="BB86" i="14"/>
  <c r="BA86" i="14"/>
  <c r="AZ86" i="14"/>
  <c r="AY86" i="14"/>
  <c r="AX86" i="14"/>
  <c r="AW86" i="14"/>
  <c r="AV86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6" i="14"/>
  <c r="BE85" i="14"/>
  <c r="BD85" i="14"/>
  <c r="BC85" i="14"/>
  <c r="BB85" i="14"/>
  <c r="BA85" i="14"/>
  <c r="AZ85" i="14"/>
  <c r="AY85" i="14"/>
  <c r="AX85" i="14"/>
  <c r="AW85" i="14"/>
  <c r="AV85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BE83" i="14"/>
  <c r="BD83" i="14"/>
  <c r="BC83" i="14"/>
  <c r="BB83" i="14"/>
  <c r="BA83" i="14"/>
  <c r="AZ83" i="14"/>
  <c r="AY83" i="14"/>
  <c r="AX83" i="14"/>
  <c r="AW83" i="14"/>
  <c r="AV83" i="14"/>
  <c r="AU83" i="14"/>
  <c r="AT83" i="14"/>
  <c r="AS83" i="14"/>
  <c r="AR83" i="14"/>
  <c r="AQ83" i="14"/>
  <c r="AP83" i="14"/>
  <c r="AO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D83" i="14"/>
  <c r="BE82" i="14"/>
  <c r="BD82" i="14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E82" i="14"/>
  <c r="D82" i="14"/>
  <c r="BE81" i="14"/>
  <c r="BD81" i="14"/>
  <c r="BC81" i="14"/>
  <c r="BB81" i="14"/>
  <c r="BA81" i="14"/>
  <c r="AZ81" i="14"/>
  <c r="AY81" i="14"/>
  <c r="AX81" i="14"/>
  <c r="AW81" i="14"/>
  <c r="AV81" i="14"/>
  <c r="AU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Y81" i="14"/>
  <c r="X81" i="14"/>
  <c r="W81" i="14"/>
  <c r="V81" i="14"/>
  <c r="U81" i="14"/>
  <c r="T81" i="14"/>
  <c r="S81" i="14"/>
  <c r="R81" i="14"/>
  <c r="Q81" i="14"/>
  <c r="P81" i="14"/>
  <c r="O81" i="14"/>
  <c r="N81" i="14"/>
  <c r="M81" i="14"/>
  <c r="L81" i="14"/>
  <c r="K81" i="14"/>
  <c r="J81" i="14"/>
  <c r="I81" i="14"/>
  <c r="H81" i="14"/>
  <c r="G81" i="14"/>
  <c r="F81" i="14"/>
  <c r="E81" i="14"/>
  <c r="D81" i="14"/>
  <c r="BE80" i="14"/>
  <c r="BD80" i="14"/>
  <c r="BC80" i="14"/>
  <c r="BB80" i="14"/>
  <c r="BA80" i="14"/>
  <c r="AZ80" i="14"/>
  <c r="AY80" i="14"/>
  <c r="AX80" i="14"/>
  <c r="AW80" i="14"/>
  <c r="AV80" i="14"/>
  <c r="AU80" i="14"/>
  <c r="AT80" i="14"/>
  <c r="AS80" i="14"/>
  <c r="AR80" i="14"/>
  <c r="AQ80" i="14"/>
  <c r="AP80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BE79" i="14"/>
  <c r="BD79" i="14"/>
  <c r="BC79" i="14"/>
  <c r="BB79" i="14"/>
  <c r="BA79" i="14"/>
  <c r="AZ79" i="14"/>
  <c r="AY79" i="14"/>
  <c r="AX79" i="14"/>
  <c r="AW79" i="14"/>
  <c r="AV79" i="14"/>
  <c r="AU79" i="14"/>
  <c r="AT79" i="14"/>
  <c r="AS79" i="14"/>
  <c r="AR79" i="14"/>
  <c r="AQ79" i="14"/>
  <c r="AP79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B79" i="14"/>
  <c r="AA79" i="14"/>
  <c r="Z79" i="14"/>
  <c r="Y79" i="14"/>
  <c r="X79" i="14"/>
  <c r="W79" i="14"/>
  <c r="V79" i="14"/>
  <c r="U79" i="14"/>
  <c r="T79" i="14"/>
  <c r="S79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/>
  <c r="E79" i="14"/>
  <c r="D79" i="14"/>
  <c r="BE78" i="14"/>
  <c r="BD78" i="14"/>
  <c r="BC78" i="14"/>
  <c r="BB78" i="14"/>
  <c r="BA78" i="14"/>
  <c r="AZ78" i="14"/>
  <c r="AY78" i="14"/>
  <c r="AX78" i="14"/>
  <c r="AW78" i="14"/>
  <c r="AV78" i="14"/>
  <c r="AU78" i="14"/>
  <c r="AT78" i="14"/>
  <c r="AS78" i="14"/>
  <c r="AR78" i="14"/>
  <c r="AQ78" i="14"/>
  <c r="AP78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Y78" i="14"/>
  <c r="X78" i="14"/>
  <c r="W78" i="14"/>
  <c r="V78" i="14"/>
  <c r="U78" i="14"/>
  <c r="T78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BE77" i="14"/>
  <c r="BD77" i="14"/>
  <c r="BC77" i="14"/>
  <c r="BB77" i="14"/>
  <c r="BA77" i="14"/>
  <c r="AZ77" i="14"/>
  <c r="AY77" i="14"/>
  <c r="AX77" i="14"/>
  <c r="AW77" i="14"/>
  <c r="AV77" i="14"/>
  <c r="AU77" i="14"/>
  <c r="AT77" i="14"/>
  <c r="AS77" i="14"/>
  <c r="AR77" i="14"/>
  <c r="AQ77" i="14"/>
  <c r="AP77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BE76" i="14"/>
  <c r="BD76" i="14"/>
  <c r="BC76" i="14"/>
  <c r="BB76" i="14"/>
  <c r="BA76" i="14"/>
  <c r="AZ76" i="14"/>
  <c r="AY76" i="14"/>
  <c r="AX76" i="14"/>
  <c r="AW76" i="14"/>
  <c r="AV76" i="14"/>
  <c r="AU76" i="14"/>
  <c r="AT76" i="14"/>
  <c r="AS76" i="14"/>
  <c r="AR76" i="14"/>
  <c r="AQ76" i="14"/>
  <c r="AP76" i="14"/>
  <c r="AO76" i="14"/>
  <c r="AN76" i="14"/>
  <c r="AM76" i="14"/>
  <c r="AL76" i="14"/>
  <c r="AK76" i="14"/>
  <c r="AJ76" i="14"/>
  <c r="AI76" i="14"/>
  <c r="AH76" i="14"/>
  <c r="AG76" i="14"/>
  <c r="AF76" i="14"/>
  <c r="AE76" i="14"/>
  <c r="AD76" i="14"/>
  <c r="AC76" i="14"/>
  <c r="AB76" i="14"/>
  <c r="AA76" i="14"/>
  <c r="Z76" i="14"/>
  <c r="Y76" i="14"/>
  <c r="X76" i="14"/>
  <c r="W76" i="14"/>
  <c r="V76" i="14"/>
  <c r="U76" i="14"/>
  <c r="T76" i="14"/>
  <c r="S76" i="14"/>
  <c r="R76" i="14"/>
  <c r="Q76" i="14"/>
  <c r="P76" i="14"/>
  <c r="O76" i="14"/>
  <c r="N76" i="14"/>
  <c r="M76" i="14"/>
  <c r="L76" i="14"/>
  <c r="K76" i="14"/>
  <c r="J76" i="14"/>
  <c r="I76" i="14"/>
  <c r="H76" i="14"/>
  <c r="G76" i="14"/>
  <c r="F76" i="14"/>
  <c r="E76" i="14"/>
  <c r="D76" i="14"/>
  <c r="BE75" i="14"/>
  <c r="BD75" i="14"/>
  <c r="BC75" i="14"/>
  <c r="BB75" i="14"/>
  <c r="BA75" i="14"/>
  <c r="AZ75" i="14"/>
  <c r="AY75" i="14"/>
  <c r="AX75" i="14"/>
  <c r="AW75" i="14"/>
  <c r="AV75" i="14"/>
  <c r="AU75" i="14"/>
  <c r="AT75" i="14"/>
  <c r="AS75" i="14"/>
  <c r="AR75" i="14"/>
  <c r="AQ75" i="14"/>
  <c r="AP75" i="14"/>
  <c r="AO75" i="14"/>
  <c r="AN75" i="14"/>
  <c r="AM75" i="14"/>
  <c r="AL75" i="14"/>
  <c r="AK75" i="14"/>
  <c r="AJ75" i="14"/>
  <c r="AI75" i="14"/>
  <c r="AH75" i="14"/>
  <c r="AG75" i="14"/>
  <c r="AF75" i="14"/>
  <c r="AE75" i="14"/>
  <c r="AD75" i="14"/>
  <c r="AC75" i="14"/>
  <c r="AB75" i="14"/>
  <c r="AA75" i="14"/>
  <c r="Z75" i="14"/>
  <c r="Y75" i="14"/>
  <c r="X75" i="14"/>
  <c r="W75" i="14"/>
  <c r="V75" i="14"/>
  <c r="U75" i="14"/>
  <c r="T75" i="14"/>
  <c r="S75" i="14"/>
  <c r="R75" i="14"/>
  <c r="Q75" i="14"/>
  <c r="P75" i="14"/>
  <c r="O75" i="14"/>
  <c r="N75" i="14"/>
  <c r="M75" i="14"/>
  <c r="L75" i="14"/>
  <c r="K75" i="14"/>
  <c r="J75" i="14"/>
  <c r="I75" i="14"/>
  <c r="H75" i="14"/>
  <c r="G75" i="14"/>
  <c r="F75" i="14"/>
  <c r="E75" i="14"/>
  <c r="D75" i="14"/>
  <c r="BE74" i="14"/>
  <c r="BD74" i="14"/>
  <c r="BC74" i="14"/>
  <c r="BB74" i="14"/>
  <c r="BA74" i="14"/>
  <c r="AZ74" i="14"/>
  <c r="AY74" i="14"/>
  <c r="AX74" i="14"/>
  <c r="AW74" i="14"/>
  <c r="AV74" i="14"/>
  <c r="AU74" i="14"/>
  <c r="AT74" i="14"/>
  <c r="AS74" i="14"/>
  <c r="AR74" i="14"/>
  <c r="AQ74" i="14"/>
  <c r="AP74" i="14"/>
  <c r="AO74" i="14"/>
  <c r="AN74" i="14"/>
  <c r="AM74" i="14"/>
  <c r="AL74" i="14"/>
  <c r="AK74" i="14"/>
  <c r="AJ74" i="14"/>
  <c r="AI74" i="14"/>
  <c r="AH74" i="14"/>
  <c r="AG74" i="14"/>
  <c r="AF74" i="14"/>
  <c r="AE74" i="14"/>
  <c r="AD74" i="14"/>
  <c r="AC74" i="14"/>
  <c r="AB74" i="14"/>
  <c r="AA74" i="14"/>
  <c r="Z74" i="14"/>
  <c r="Y74" i="14"/>
  <c r="X74" i="14"/>
  <c r="W74" i="14"/>
  <c r="V74" i="14"/>
  <c r="U74" i="14"/>
  <c r="T74" i="14"/>
  <c r="S74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BE73" i="14"/>
  <c r="BD73" i="14"/>
  <c r="BC73" i="14"/>
  <c r="BB73" i="14"/>
  <c r="BA73" i="14"/>
  <c r="AZ73" i="14"/>
  <c r="AY73" i="14"/>
  <c r="AX73" i="14"/>
  <c r="AW73" i="14"/>
  <c r="AV73" i="14"/>
  <c r="AU73" i="14"/>
  <c r="AT73" i="14"/>
  <c r="AS73" i="14"/>
  <c r="AR73" i="14"/>
  <c r="AQ73" i="14"/>
  <c r="AP73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Y73" i="14"/>
  <c r="X73" i="14"/>
  <c r="W73" i="14"/>
  <c r="V73" i="14"/>
  <c r="U73" i="14"/>
  <c r="T73" i="14"/>
  <c r="S73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F73" i="14"/>
  <c r="E73" i="14"/>
  <c r="D73" i="14"/>
  <c r="BE72" i="14"/>
  <c r="BD72" i="14"/>
  <c r="BC72" i="14"/>
  <c r="BB72" i="14"/>
  <c r="BA72" i="14"/>
  <c r="AZ72" i="14"/>
  <c r="AY72" i="14"/>
  <c r="AX72" i="14"/>
  <c r="AW72" i="14"/>
  <c r="AV72" i="14"/>
  <c r="AU72" i="14"/>
  <c r="AT72" i="14"/>
  <c r="AS72" i="14"/>
  <c r="AR72" i="14"/>
  <c r="AQ72" i="14"/>
  <c r="AP72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Y72" i="14"/>
  <c r="X72" i="14"/>
  <c r="W72" i="14"/>
  <c r="V72" i="14"/>
  <c r="U72" i="14"/>
  <c r="T72" i="14"/>
  <c r="S72" i="14"/>
  <c r="R72" i="14"/>
  <c r="Q72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D72" i="14"/>
  <c r="BE71" i="14"/>
  <c r="BD71" i="14"/>
  <c r="BC71" i="14"/>
  <c r="BB71" i="14"/>
  <c r="BA71" i="14"/>
  <c r="AZ71" i="14"/>
  <c r="AY71" i="14"/>
  <c r="AX71" i="14"/>
  <c r="AW71" i="14"/>
  <c r="AV71" i="14"/>
  <c r="AU71" i="14"/>
  <c r="AT71" i="14"/>
  <c r="AS71" i="14"/>
  <c r="AR71" i="14"/>
  <c r="AQ71" i="14"/>
  <c r="AP71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BE70" i="14"/>
  <c r="BD70" i="14"/>
  <c r="BC70" i="14"/>
  <c r="BB70" i="14"/>
  <c r="BA70" i="14"/>
  <c r="AZ70" i="14"/>
  <c r="AY70" i="14"/>
  <c r="AX70" i="14"/>
  <c r="AW70" i="14"/>
  <c r="AV70" i="14"/>
  <c r="AU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D70" i="14"/>
  <c r="BE69" i="14"/>
  <c r="BD69" i="14"/>
  <c r="BC69" i="14"/>
  <c r="BB69" i="14"/>
  <c r="BA69" i="14"/>
  <c r="AZ69" i="14"/>
  <c r="AY69" i="14"/>
  <c r="AX69" i="14"/>
  <c r="AW69" i="14"/>
  <c r="AV69" i="14"/>
  <c r="AU69" i="14"/>
  <c r="AT69" i="14"/>
  <c r="AS69" i="14"/>
  <c r="AR69" i="14"/>
  <c r="AQ69" i="14"/>
  <c r="AP69" i="14"/>
  <c r="AO69" i="14"/>
  <c r="AN69" i="14"/>
  <c r="AM69" i="14"/>
  <c r="AL69" i="14"/>
  <c r="AK69" i="14"/>
  <c r="AJ69" i="14"/>
  <c r="AI69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BE68" i="14"/>
  <c r="BD68" i="14"/>
  <c r="BC68" i="14"/>
  <c r="BB68" i="14"/>
  <c r="BA68" i="14"/>
  <c r="AZ68" i="14"/>
  <c r="AY68" i="14"/>
  <c r="AX68" i="14"/>
  <c r="AW68" i="14"/>
  <c r="AV68" i="14"/>
  <c r="AU68" i="14"/>
  <c r="AT68" i="14"/>
  <c r="AS68" i="14"/>
  <c r="AR68" i="14"/>
  <c r="AQ68" i="14"/>
  <c r="AP68" i="14"/>
  <c r="AO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N68" i="14"/>
  <c r="M68" i="14"/>
  <c r="L68" i="14"/>
  <c r="K68" i="14"/>
  <c r="J68" i="14"/>
  <c r="I68" i="14"/>
  <c r="H68" i="14"/>
  <c r="G68" i="14"/>
  <c r="F68" i="14"/>
  <c r="E68" i="14"/>
  <c r="D68" i="14"/>
  <c r="BE67" i="14"/>
  <c r="BD67" i="14"/>
  <c r="BC67" i="14"/>
  <c r="BB67" i="14"/>
  <c r="BA67" i="14"/>
  <c r="AZ67" i="14"/>
  <c r="AY67" i="14"/>
  <c r="AX67" i="14"/>
  <c r="AW67" i="14"/>
  <c r="AV67" i="14"/>
  <c r="AU67" i="14"/>
  <c r="AT67" i="14"/>
  <c r="AS67" i="14"/>
  <c r="AR67" i="14"/>
  <c r="AQ67" i="14"/>
  <c r="AP67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F67" i="14"/>
  <c r="E67" i="14"/>
  <c r="D67" i="14"/>
  <c r="C55" i="14"/>
  <c r="D55" i="14" s="1"/>
  <c r="C46" i="14"/>
  <c r="C47" i="14" s="1"/>
  <c r="C48" i="14" s="1"/>
  <c r="C49" i="14" s="1"/>
  <c r="C50" i="14" s="1"/>
  <c r="C51" i="14" s="1"/>
  <c r="C52" i="14" s="1"/>
  <c r="C53" i="14" s="1"/>
  <c r="C40" i="14" a="1"/>
  <c r="C40" i="14" s="1"/>
  <c r="J39" i="14" a="1"/>
  <c r="J39" i="14" s="1"/>
  <c r="C39" i="14" a="1"/>
  <c r="C39" i="14" s="1"/>
  <c r="J38" i="14" a="1"/>
  <c r="J38" i="14" s="1"/>
  <c r="C38" i="14" a="1"/>
  <c r="C38" i="14" s="1"/>
  <c r="J37" i="14" a="1"/>
  <c r="J37" i="14" s="1"/>
  <c r="C37" i="14" a="1"/>
  <c r="C37" i="14" s="1"/>
  <c r="J36" i="14" a="1"/>
  <c r="J36" i="14" s="1"/>
  <c r="C36" i="14" a="1"/>
  <c r="C36" i="14" s="1"/>
  <c r="J35" i="14" a="1"/>
  <c r="J35" i="14" s="1"/>
  <c r="C35" i="14" a="1"/>
  <c r="C35" i="14" s="1"/>
  <c r="J34" i="14" a="1"/>
  <c r="J34" i="14" s="1"/>
  <c r="C34" i="14" a="1"/>
  <c r="C34" i="14" s="1"/>
  <c r="J33" i="14"/>
  <c r="J33" i="14" a="1"/>
  <c r="C33" i="14"/>
  <c r="C33" i="14" a="1"/>
  <c r="J31" i="14"/>
  <c r="J31" i="14" a="1"/>
  <c r="C31" i="14"/>
  <c r="C31" i="14" a="1"/>
  <c r="J30" i="14"/>
  <c r="J30" i="14" a="1"/>
  <c r="C30" i="14"/>
  <c r="C30" i="14" a="1"/>
  <c r="J29" i="14" a="1"/>
  <c r="J29" i="14" s="1"/>
  <c r="D29" i="14" a="1"/>
  <c r="D29" i="14" s="1"/>
  <c r="C29" i="14"/>
  <c r="C29" i="14" a="1"/>
  <c r="K28" i="14" a="1"/>
  <c r="K28" i="14" s="1"/>
  <c r="J28" i="14" a="1"/>
  <c r="J28" i="14" s="1"/>
  <c r="D28" i="14" a="1"/>
  <c r="D28" i="14" s="1"/>
  <c r="C28" i="14"/>
  <c r="C28" i="14" a="1"/>
  <c r="K27" i="14" a="1"/>
  <c r="K27" i="14" s="1"/>
  <c r="J27" i="14" a="1"/>
  <c r="J27" i="14" s="1"/>
  <c r="D27" i="14" a="1"/>
  <c r="D27" i="14" s="1"/>
  <c r="C27" i="14"/>
  <c r="C27" i="14" a="1"/>
  <c r="K26" i="14" a="1"/>
  <c r="K26" i="14" s="1"/>
  <c r="J26" i="14" a="1"/>
  <c r="J26" i="14" s="1"/>
  <c r="D26" i="14" a="1"/>
  <c r="D26" i="14" s="1"/>
  <c r="C26" i="14"/>
  <c r="C26" i="14" a="1"/>
  <c r="K25" i="14" a="1"/>
  <c r="K25" i="14" s="1"/>
  <c r="J25" i="14" a="1"/>
  <c r="J25" i="14" s="1"/>
  <c r="D25" i="14" a="1"/>
  <c r="D25" i="14" s="1"/>
  <c r="C25" i="14" a="1"/>
  <c r="C25" i="14" s="1"/>
  <c r="K24" i="14" a="1"/>
  <c r="K24" i="14" s="1"/>
  <c r="J24" i="14" a="1"/>
  <c r="J24" i="14" s="1"/>
  <c r="D24" i="14" a="1"/>
  <c r="D24" i="14" s="1"/>
  <c r="C24" i="14" a="1"/>
  <c r="C24" i="14" s="1"/>
  <c r="K23" i="14" a="1"/>
  <c r="K23" i="14" s="1"/>
  <c r="J23" i="14" a="1"/>
  <c r="J23" i="14" s="1"/>
  <c r="D23" i="14" a="1"/>
  <c r="D23" i="14" s="1"/>
  <c r="C23" i="14" a="1"/>
  <c r="C23" i="14" s="1"/>
  <c r="K22" i="14" a="1"/>
  <c r="K22" i="14" s="1"/>
  <c r="J22" i="14" a="1"/>
  <c r="J22" i="14" s="1"/>
  <c r="D22" i="14" a="1"/>
  <c r="D22" i="14" s="1"/>
  <c r="C22" i="14" a="1"/>
  <c r="C22" i="14" s="1"/>
  <c r="K21" i="14" a="1"/>
  <c r="K21" i="14" s="1"/>
  <c r="J21" i="14" a="1"/>
  <c r="J21" i="14" s="1"/>
  <c r="D21" i="14" a="1"/>
  <c r="D21" i="14" s="1"/>
  <c r="C21" i="14" a="1"/>
  <c r="C21" i="14" s="1"/>
  <c r="K20" i="14" a="1"/>
  <c r="K20" i="14" s="1"/>
  <c r="J20" i="14" a="1"/>
  <c r="J20" i="14" s="1"/>
  <c r="D20" i="14" a="1"/>
  <c r="D20" i="14" s="1"/>
  <c r="C20" i="14" a="1"/>
  <c r="C20" i="14" s="1"/>
  <c r="K19" i="14" a="1"/>
  <c r="K19" i="14" s="1"/>
  <c r="J19" i="14" a="1"/>
  <c r="J19" i="14" s="1"/>
  <c r="D19" i="14" a="1"/>
  <c r="D19" i="14" s="1"/>
  <c r="C19" i="14" a="1"/>
  <c r="C19" i="14" s="1"/>
  <c r="K18" i="14" a="1"/>
  <c r="K18" i="14" s="1"/>
  <c r="J18" i="14" a="1"/>
  <c r="J18" i="14" s="1"/>
  <c r="D18" i="14" a="1"/>
  <c r="D18" i="14" s="1"/>
  <c r="C18" i="14" a="1"/>
  <c r="C18" i="14" s="1"/>
  <c r="K17" i="14" a="1"/>
  <c r="K17" i="14" s="1"/>
  <c r="J17" i="14" a="1"/>
  <c r="J17" i="14" s="1"/>
  <c r="D17" i="14" a="1"/>
  <c r="D17" i="14" s="1"/>
  <c r="C17" i="14" a="1"/>
  <c r="C17" i="14" s="1"/>
  <c r="K16" i="14" a="1"/>
  <c r="K16" i="14" s="1"/>
  <c r="J16" i="14" a="1"/>
  <c r="J16" i="14" s="1"/>
  <c r="D16" i="14" a="1"/>
  <c r="D16" i="14" s="1"/>
  <c r="C16" i="14" a="1"/>
  <c r="C16" i="14" s="1"/>
  <c r="K15" i="14" a="1"/>
  <c r="K15" i="14" s="1"/>
  <c r="J15" i="14" a="1"/>
  <c r="J15" i="14" s="1"/>
  <c r="D15" i="14"/>
  <c r="D15" i="14" a="1"/>
  <c r="C15" i="14"/>
  <c r="C15" i="14" a="1"/>
  <c r="A8" i="14"/>
  <c r="B7" i="14"/>
  <c r="B6" i="14"/>
  <c r="B5" i="14"/>
  <c r="AJ89" i="13"/>
  <c r="AI89" i="13"/>
  <c r="AH89" i="13"/>
  <c r="AD89" i="13"/>
  <c r="AC89" i="13"/>
  <c r="AB89" i="13"/>
  <c r="X89" i="13"/>
  <c r="W89" i="13"/>
  <c r="V89" i="13"/>
  <c r="R89" i="13"/>
  <c r="Q89" i="13"/>
  <c r="P89" i="13"/>
  <c r="L89" i="13"/>
  <c r="K89" i="13"/>
  <c r="J89" i="13"/>
  <c r="F89" i="13"/>
  <c r="E89" i="13"/>
  <c r="D89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AM87" i="13"/>
  <c r="AL87" i="13"/>
  <c r="AK87" i="13"/>
  <c r="AJ87" i="13"/>
  <c r="AI87" i="13"/>
  <c r="AH87" i="13"/>
  <c r="AG87" i="13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AM86" i="13"/>
  <c r="AL86" i="13"/>
  <c r="AK86" i="13"/>
  <c r="AJ86" i="13"/>
  <c r="AI86" i="13"/>
  <c r="AH86" i="13"/>
  <c r="AG86" i="13"/>
  <c r="AF86" i="13"/>
  <c r="AE86" i="13"/>
  <c r="AD86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AM84" i="13"/>
  <c r="AL84" i="13"/>
  <c r="AK84" i="13"/>
  <c r="AJ84" i="13"/>
  <c r="AI84" i="13"/>
  <c r="AH84" i="13"/>
  <c r="AG84" i="13"/>
  <c r="AF84" i="13"/>
  <c r="AE84" i="13"/>
  <c r="AD84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AA79" i="13"/>
  <c r="Z79" i="13"/>
  <c r="Y79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AM78" i="13"/>
  <c r="AL78" i="13"/>
  <c r="AK78" i="13"/>
  <c r="AJ78" i="13"/>
  <c r="AI78" i="13"/>
  <c r="AH78" i="13"/>
  <c r="AG78" i="13"/>
  <c r="AF78" i="13"/>
  <c r="AE78" i="13"/>
  <c r="AD78" i="13"/>
  <c r="AC78" i="13"/>
  <c r="AB78" i="13"/>
  <c r="AA78" i="13"/>
  <c r="Z78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AM76" i="13"/>
  <c r="AL76" i="13"/>
  <c r="AK76" i="13"/>
  <c r="AJ76" i="13"/>
  <c r="AI76" i="13"/>
  <c r="AH76" i="13"/>
  <c r="AG76" i="13"/>
  <c r="AF76" i="13"/>
  <c r="AE76" i="13"/>
  <c r="AD76" i="13"/>
  <c r="AC76" i="13"/>
  <c r="AB76" i="13"/>
  <c r="AA76" i="13"/>
  <c r="Z76" i="13"/>
  <c r="Y76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AM75" i="13"/>
  <c r="AL75" i="13"/>
  <c r="AK75" i="13"/>
  <c r="AJ75" i="13"/>
  <c r="AI75" i="13"/>
  <c r="AH75" i="13"/>
  <c r="AG75" i="13"/>
  <c r="AF75" i="13"/>
  <c r="AE75" i="13"/>
  <c r="AD75" i="13"/>
  <c r="AC75" i="13"/>
  <c r="AB75" i="13"/>
  <c r="AA75" i="13"/>
  <c r="Z75" i="13"/>
  <c r="Y75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AM74" i="13"/>
  <c r="AL74" i="13"/>
  <c r="AK74" i="13"/>
  <c r="AJ74" i="13"/>
  <c r="AI74" i="13"/>
  <c r="AH74" i="13"/>
  <c r="AG74" i="13"/>
  <c r="AF74" i="13"/>
  <c r="AE74" i="13"/>
  <c r="AD74" i="13"/>
  <c r="AC74" i="13"/>
  <c r="AB74" i="13"/>
  <c r="AA74" i="13"/>
  <c r="Z74" i="13"/>
  <c r="Y74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AA73" i="13"/>
  <c r="Z73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AM72" i="13"/>
  <c r="AL72" i="13"/>
  <c r="AK72" i="13"/>
  <c r="AJ72" i="13"/>
  <c r="AI72" i="13"/>
  <c r="AH72" i="13"/>
  <c r="AG72" i="13"/>
  <c r="AF72" i="13"/>
  <c r="AE72" i="13"/>
  <c r="AD72" i="13"/>
  <c r="AC72" i="13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AM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AM69" i="13"/>
  <c r="AL69" i="13"/>
  <c r="AK69" i="13"/>
  <c r="AJ69" i="13"/>
  <c r="AI69" i="13"/>
  <c r="AH69" i="13"/>
  <c r="AG69" i="13"/>
  <c r="AF69" i="13"/>
  <c r="AE69" i="13"/>
  <c r="AD69" i="13"/>
  <c r="AC69" i="13"/>
  <c r="AB69" i="13"/>
  <c r="AA69" i="13"/>
  <c r="Z69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AA68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AM67" i="13"/>
  <c r="AL67" i="13"/>
  <c r="AK67" i="13"/>
  <c r="AJ67" i="13"/>
  <c r="AI67" i="13"/>
  <c r="AH67" i="13"/>
  <c r="AG67" i="13"/>
  <c r="AF67" i="13"/>
  <c r="AE67" i="13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52" i="13"/>
  <c r="C47" i="13"/>
  <c r="C48" i="13" s="1"/>
  <c r="C49" i="13" s="1"/>
  <c r="C50" i="13" s="1"/>
  <c r="C46" i="13"/>
  <c r="J40" i="13" a="1"/>
  <c r="J40" i="13" s="1"/>
  <c r="J23" i="13" a="1"/>
  <c r="J23" i="13" s="1"/>
  <c r="C23" i="13" a="1"/>
  <c r="C23" i="13" s="1"/>
  <c r="J22" i="13" a="1"/>
  <c r="J22" i="13" s="1"/>
  <c r="C22" i="13" a="1"/>
  <c r="C22" i="13" s="1"/>
  <c r="J21" i="13" a="1"/>
  <c r="J21" i="13" s="1"/>
  <c r="C21" i="13" a="1"/>
  <c r="C21" i="13" s="1"/>
  <c r="J20" i="13" a="1"/>
  <c r="J20" i="13" s="1"/>
  <c r="C20" i="13" a="1"/>
  <c r="C20" i="13" s="1"/>
  <c r="J19" i="13" a="1"/>
  <c r="J19" i="13" s="1"/>
  <c r="C19" i="13" a="1"/>
  <c r="C19" i="13" s="1"/>
  <c r="J18" i="13" a="1"/>
  <c r="J18" i="13" s="1"/>
  <c r="C18" i="13" a="1"/>
  <c r="C18" i="13" s="1"/>
  <c r="J17" i="13" a="1"/>
  <c r="J17" i="13" s="1"/>
  <c r="C17" i="13"/>
  <c r="C17" i="13" a="1"/>
  <c r="J16" i="13" a="1"/>
  <c r="J16" i="13" s="1"/>
  <c r="C16" i="13" a="1"/>
  <c r="C16" i="13" s="1"/>
  <c r="J15" i="13" a="1"/>
  <c r="J15" i="13" s="1"/>
  <c r="C15" i="13" a="1"/>
  <c r="C15" i="13" s="1"/>
  <c r="A8" i="13"/>
  <c r="B7" i="13"/>
  <c r="B6" i="13"/>
  <c r="B5" i="13"/>
  <c r="B27" i="12"/>
  <c r="A43" i="14" s="1"/>
  <c r="A43" i="13" l="1"/>
  <c r="K40" i="14" a="1"/>
  <c r="K40" i="14" s="1"/>
  <c r="E55" i="14"/>
  <c r="D40" i="14" a="1"/>
  <c r="D40" i="14" s="1"/>
  <c r="K39" i="14" a="1"/>
  <c r="K39" i="14" s="1"/>
  <c r="D39" i="14" a="1"/>
  <c r="D39" i="14" s="1"/>
  <c r="K38" i="14" a="1"/>
  <c r="K38" i="14" s="1"/>
  <c r="D38" i="14" a="1"/>
  <c r="D38" i="14" s="1"/>
  <c r="K37" i="14" a="1"/>
  <c r="K37" i="14" s="1"/>
  <c r="D37" i="14" a="1"/>
  <c r="D37" i="14" s="1"/>
  <c r="K36" i="14" a="1"/>
  <c r="K36" i="14" s="1"/>
  <c r="D36" i="14" a="1"/>
  <c r="D36" i="14" s="1"/>
  <c r="K35" i="14" a="1"/>
  <c r="K35" i="14" s="1"/>
  <c r="D35" i="14" a="1"/>
  <c r="D35" i="14" s="1"/>
  <c r="K34" i="14" a="1"/>
  <c r="K34" i="14" s="1"/>
  <c r="D34" i="14" a="1"/>
  <c r="D34" i="14" s="1"/>
  <c r="K33" i="14" a="1"/>
  <c r="K33" i="14" s="1"/>
  <c r="D33" i="14" a="1"/>
  <c r="D33" i="14" s="1"/>
  <c r="K31" i="14" a="1"/>
  <c r="K31" i="14" s="1"/>
  <c r="D31" i="14" a="1"/>
  <c r="D31" i="14" s="1"/>
  <c r="K30" i="14" a="1"/>
  <c r="K30" i="14" s="1"/>
  <c r="D30" i="14" a="1"/>
  <c r="D30" i="14" s="1"/>
  <c r="K29" i="14" a="1"/>
  <c r="K29" i="14" s="1"/>
  <c r="J40" i="14" a="1"/>
  <c r="J40" i="14" s="1"/>
  <c r="C40" i="13" a="1"/>
  <c r="C40" i="13" s="1"/>
  <c r="J39" i="13" a="1"/>
  <c r="J39" i="13" s="1"/>
  <c r="C39" i="13" a="1"/>
  <c r="C39" i="13" s="1"/>
  <c r="J38" i="13" a="1"/>
  <c r="J38" i="13" s="1"/>
  <c r="C38" i="13" a="1"/>
  <c r="C38" i="13" s="1"/>
  <c r="J37" i="13" a="1"/>
  <c r="J37" i="13" s="1"/>
  <c r="C37" i="13" a="1"/>
  <c r="C37" i="13" s="1"/>
  <c r="D52" i="13"/>
  <c r="C26" i="13" a="1"/>
  <c r="C26" i="13" s="1"/>
  <c r="J27" i="13" a="1"/>
  <c r="J27" i="13" s="1"/>
  <c r="J28" i="13" a="1"/>
  <c r="J28" i="13" s="1"/>
  <c r="J29" i="13" a="1"/>
  <c r="J29" i="13" s="1"/>
  <c r="J30" i="13" a="1"/>
  <c r="J30" i="13" s="1"/>
  <c r="J31" i="13" a="1"/>
  <c r="J31" i="13" s="1"/>
  <c r="J33" i="13" a="1"/>
  <c r="J33" i="13" s="1"/>
  <c r="J34" i="13" a="1"/>
  <c r="J34" i="13" s="1"/>
  <c r="J35" i="13" a="1"/>
  <c r="J35" i="13" s="1"/>
  <c r="J36" i="13" a="1"/>
  <c r="J36" i="13" s="1"/>
  <c r="C24" i="13" a="1"/>
  <c r="C24" i="13" s="1"/>
  <c r="J24" i="13" a="1"/>
  <c r="J24" i="13" s="1"/>
  <c r="C25" i="13" a="1"/>
  <c r="C25" i="13" s="1"/>
  <c r="J25" i="13" a="1"/>
  <c r="J25" i="13" s="1"/>
  <c r="J26" i="13" a="1"/>
  <c r="J26" i="13" s="1"/>
  <c r="C27" i="13" a="1"/>
  <c r="C27" i="13" s="1"/>
  <c r="C28" i="13" a="1"/>
  <c r="C28" i="13" s="1"/>
  <c r="C29" i="13" a="1"/>
  <c r="C29" i="13" s="1"/>
  <c r="C30" i="13" a="1"/>
  <c r="C30" i="13" s="1"/>
  <c r="C31" i="13" a="1"/>
  <c r="C31" i="13" s="1"/>
  <c r="C33" i="13" a="1"/>
  <c r="C33" i="13" s="1"/>
  <c r="C34" i="13" a="1"/>
  <c r="C34" i="13" s="1"/>
  <c r="C35" i="13" a="1"/>
  <c r="C35" i="13" s="1"/>
  <c r="C36" i="13" a="1"/>
  <c r="C36" i="13" s="1"/>
  <c r="F55" i="14" l="1"/>
  <c r="E40" i="14" a="1"/>
  <c r="E40" i="14" s="1"/>
  <c r="L40" i="14" a="1"/>
  <c r="L40" i="14" s="1"/>
  <c r="E38" i="14" a="1"/>
  <c r="E38" i="14" s="1"/>
  <c r="E36" i="14" a="1"/>
  <c r="E36" i="14" s="1"/>
  <c r="E34" i="14" a="1"/>
  <c r="E34" i="14" s="1"/>
  <c r="L27" i="14" a="1"/>
  <c r="L27" i="14" s="1"/>
  <c r="L38" i="14" a="1"/>
  <c r="L38" i="14" s="1"/>
  <c r="L36" i="14" a="1"/>
  <c r="L36" i="14" s="1"/>
  <c r="L34" i="14" a="1"/>
  <c r="L34" i="14" s="1"/>
  <c r="L33" i="14" a="1"/>
  <c r="L33" i="14" s="1"/>
  <c r="L31" i="14" a="1"/>
  <c r="L31" i="14" s="1"/>
  <c r="L30" i="14" a="1"/>
  <c r="L30" i="14" s="1"/>
  <c r="L29" i="14" a="1"/>
  <c r="L29" i="14" s="1"/>
  <c r="E29" i="14" a="1"/>
  <c r="E29" i="14" s="1"/>
  <c r="E27" i="14" a="1"/>
  <c r="E27" i="14" s="1"/>
  <c r="L25" i="14" a="1"/>
  <c r="L25" i="14" s="1"/>
  <c r="E39" i="14" a="1"/>
  <c r="E39" i="14" s="1"/>
  <c r="E37" i="14" a="1"/>
  <c r="E37" i="14" s="1"/>
  <c r="E35" i="14" a="1"/>
  <c r="E35" i="14" s="1"/>
  <c r="L28" i="14" a="1"/>
  <c r="L28" i="14" s="1"/>
  <c r="L26" i="14" a="1"/>
  <c r="L26" i="14" s="1"/>
  <c r="L39" i="14" a="1"/>
  <c r="L39" i="14" s="1"/>
  <c r="L37" i="14" a="1"/>
  <c r="L37" i="14" s="1"/>
  <c r="L35" i="14" a="1"/>
  <c r="L35" i="14" s="1"/>
  <c r="E33" i="14" a="1"/>
  <c r="E33" i="14" s="1"/>
  <c r="E31" i="14" a="1"/>
  <c r="E31" i="14" s="1"/>
  <c r="E30" i="14" a="1"/>
  <c r="E30" i="14" s="1"/>
  <c r="E28" i="14" a="1"/>
  <c r="E28" i="14" s="1"/>
  <c r="E26" i="14" a="1"/>
  <c r="E26" i="14" s="1"/>
  <c r="L24" i="14" a="1"/>
  <c r="L24" i="14" s="1"/>
  <c r="L23" i="14" a="1"/>
  <c r="L23" i="14" s="1"/>
  <c r="L22" i="14" a="1"/>
  <c r="L22" i="14" s="1"/>
  <c r="L21" i="14" a="1"/>
  <c r="L21" i="14" s="1"/>
  <c r="L20" i="14" a="1"/>
  <c r="L20" i="14" s="1"/>
  <c r="L19" i="14" a="1"/>
  <c r="L19" i="14" s="1"/>
  <c r="L18" i="14" a="1"/>
  <c r="L18" i="14" s="1"/>
  <c r="L17" i="14" a="1"/>
  <c r="L17" i="14" s="1"/>
  <c r="L16" i="14" a="1"/>
  <c r="L16" i="14" s="1"/>
  <c r="E15" i="14" a="1"/>
  <c r="E15" i="14" s="1"/>
  <c r="E25" i="14" a="1"/>
  <c r="E25" i="14" s="1"/>
  <c r="E24" i="14" a="1"/>
  <c r="E24" i="14" s="1"/>
  <c r="E23" i="14" a="1"/>
  <c r="E23" i="14" s="1"/>
  <c r="E22" i="14" a="1"/>
  <c r="E22" i="14" s="1"/>
  <c r="E21" i="14" a="1"/>
  <c r="E21" i="14" s="1"/>
  <c r="E20" i="14" a="1"/>
  <c r="E20" i="14" s="1"/>
  <c r="E19" i="14" a="1"/>
  <c r="E19" i="14" s="1"/>
  <c r="E18" i="14" a="1"/>
  <c r="E18" i="14" s="1"/>
  <c r="E17" i="14" a="1"/>
  <c r="E17" i="14" s="1"/>
  <c r="E16" i="14" a="1"/>
  <c r="E16" i="14" s="1"/>
  <c r="L15" i="14" a="1"/>
  <c r="L15" i="14" s="1"/>
  <c r="E52" i="13"/>
  <c r="K40" i="13" a="1"/>
  <c r="K40" i="13" s="1"/>
  <c r="D40" i="13" a="1"/>
  <c r="D40" i="13" s="1"/>
  <c r="D38" i="13" a="1"/>
  <c r="D38" i="13" s="1"/>
  <c r="D26" i="13" a="1"/>
  <c r="D26" i="13" s="1"/>
  <c r="K38" i="13" a="1"/>
  <c r="K38" i="13" s="1"/>
  <c r="K36" i="13" a="1"/>
  <c r="K36" i="13" s="1"/>
  <c r="K35" i="13" a="1"/>
  <c r="K35" i="13" s="1"/>
  <c r="K34" i="13" a="1"/>
  <c r="K34" i="13" s="1"/>
  <c r="K33" i="13" a="1"/>
  <c r="K33" i="13" s="1"/>
  <c r="K31" i="13" a="1"/>
  <c r="K31" i="13" s="1"/>
  <c r="K30" i="13" a="1"/>
  <c r="K30" i="13" s="1"/>
  <c r="K29" i="13" a="1"/>
  <c r="K29" i="13" s="1"/>
  <c r="K28" i="13" a="1"/>
  <c r="K28" i="13" s="1"/>
  <c r="K27" i="13" a="1"/>
  <c r="K27" i="13" s="1"/>
  <c r="D39" i="13" a="1"/>
  <c r="D39" i="13" s="1"/>
  <c r="D37" i="13" a="1"/>
  <c r="D37" i="13" s="1"/>
  <c r="D36" i="13" a="1"/>
  <c r="D36" i="13" s="1"/>
  <c r="D31" i="13" a="1"/>
  <c r="D31" i="13" s="1"/>
  <c r="D27" i="13" a="1"/>
  <c r="D27" i="13" s="1"/>
  <c r="D24" i="13" a="1"/>
  <c r="D24" i="13" s="1"/>
  <c r="K17" i="13" a="1"/>
  <c r="K17" i="13" s="1"/>
  <c r="K37" i="13" a="1"/>
  <c r="K37" i="13" s="1"/>
  <c r="D33" i="13" a="1"/>
  <c r="D33" i="13" s="1"/>
  <c r="D28" i="13" a="1"/>
  <c r="D28" i="13" s="1"/>
  <c r="K24" i="13" a="1"/>
  <c r="K24" i="13" s="1"/>
  <c r="D23" i="13" a="1"/>
  <c r="D23" i="13" s="1"/>
  <c r="D22" i="13" a="1"/>
  <c r="D22" i="13" s="1"/>
  <c r="D21" i="13" a="1"/>
  <c r="D21" i="13" s="1"/>
  <c r="D20" i="13" a="1"/>
  <c r="D20" i="13" s="1"/>
  <c r="D19" i="13" a="1"/>
  <c r="D19" i="13" s="1"/>
  <c r="D18" i="13" a="1"/>
  <c r="D18" i="13" s="1"/>
  <c r="D17" i="13" a="1"/>
  <c r="D17" i="13" s="1"/>
  <c r="K16" i="13" a="1"/>
  <c r="K16" i="13" s="1"/>
  <c r="D16" i="13" a="1"/>
  <c r="D16" i="13" s="1"/>
  <c r="K15" i="13" a="1"/>
  <c r="K15" i="13" s="1"/>
  <c r="D15" i="13" a="1"/>
  <c r="D15" i="13" s="1"/>
  <c r="K39" i="13" a="1"/>
  <c r="K39" i="13" s="1"/>
  <c r="D34" i="13" a="1"/>
  <c r="D34" i="13" s="1"/>
  <c r="D29" i="13" a="1"/>
  <c r="D29" i="13" s="1"/>
  <c r="K26" i="13" a="1"/>
  <c r="K26" i="13" s="1"/>
  <c r="D25" i="13" a="1"/>
  <c r="D25" i="13" s="1"/>
  <c r="D35" i="13" a="1"/>
  <c r="D35" i="13" s="1"/>
  <c r="D30" i="13" a="1"/>
  <c r="D30" i="13" s="1"/>
  <c r="K25" i="13" a="1"/>
  <c r="K25" i="13" s="1"/>
  <c r="K23" i="13" a="1"/>
  <c r="K23" i="13" s="1"/>
  <c r="K22" i="13" a="1"/>
  <c r="K22" i="13" s="1"/>
  <c r="K21" i="13" a="1"/>
  <c r="K21" i="13" s="1"/>
  <c r="K20" i="13" a="1"/>
  <c r="K20" i="13" s="1"/>
  <c r="K19" i="13" a="1"/>
  <c r="K19" i="13" s="1"/>
  <c r="K18" i="13" a="1"/>
  <c r="K18" i="13" s="1"/>
  <c r="G55" i="14" l="1"/>
  <c r="M39" i="14" a="1"/>
  <c r="M39" i="14" s="1"/>
  <c r="F39" i="14" a="1"/>
  <c r="F39" i="14" s="1"/>
  <c r="M38" i="14" a="1"/>
  <c r="M38" i="14" s="1"/>
  <c r="F38" i="14" a="1"/>
  <c r="F38" i="14" s="1"/>
  <c r="M37" i="14" a="1"/>
  <c r="M37" i="14" s="1"/>
  <c r="F37" i="14" a="1"/>
  <c r="F37" i="14" s="1"/>
  <c r="M36" i="14" a="1"/>
  <c r="M36" i="14" s="1"/>
  <c r="F36" i="14" a="1"/>
  <c r="F36" i="14" s="1"/>
  <c r="M35" i="14" a="1"/>
  <c r="M35" i="14" s="1"/>
  <c r="F35" i="14" a="1"/>
  <c r="F35" i="14" s="1"/>
  <c r="M34" i="14" a="1"/>
  <c r="M34" i="14" s="1"/>
  <c r="F34" i="14" a="1"/>
  <c r="F34" i="14" s="1"/>
  <c r="M33" i="14" a="1"/>
  <c r="M33" i="14" s="1"/>
  <c r="F33" i="14" a="1"/>
  <c r="F33" i="14" s="1"/>
  <c r="M31" i="14" a="1"/>
  <c r="M31" i="14" s="1"/>
  <c r="F31" i="14" a="1"/>
  <c r="F31" i="14" s="1"/>
  <c r="M30" i="14" a="1"/>
  <c r="M30" i="14" s="1"/>
  <c r="F30" i="14" a="1"/>
  <c r="F30" i="14" s="1"/>
  <c r="M29" i="14" a="1"/>
  <c r="M29" i="14" s="1"/>
  <c r="M28" i="14" a="1"/>
  <c r="M28" i="14" s="1"/>
  <c r="M26" i="14" a="1"/>
  <c r="M26" i="14" s="1"/>
  <c r="F28" i="14" a="1"/>
  <c r="F28" i="14" s="1"/>
  <c r="F26" i="14" a="1"/>
  <c r="F26" i="14" s="1"/>
  <c r="M27" i="14" a="1"/>
  <c r="M27" i="14" s="1"/>
  <c r="F29" i="14" a="1"/>
  <c r="F29" i="14" s="1"/>
  <c r="F27" i="14" a="1"/>
  <c r="F27" i="14" s="1"/>
  <c r="M25" i="14" a="1"/>
  <c r="M25" i="14" s="1"/>
  <c r="M15" i="14" a="1"/>
  <c r="M15" i="14" s="1"/>
  <c r="F25" i="14" a="1"/>
  <c r="F25" i="14" s="1"/>
  <c r="F24" i="14" a="1"/>
  <c r="F24" i="14" s="1"/>
  <c r="F23" i="14" a="1"/>
  <c r="F23" i="14" s="1"/>
  <c r="F22" i="14" a="1"/>
  <c r="F22" i="14" s="1"/>
  <c r="F21" i="14" a="1"/>
  <c r="F21" i="14" s="1"/>
  <c r="F20" i="14" a="1"/>
  <c r="F20" i="14" s="1"/>
  <c r="F19" i="14" a="1"/>
  <c r="F19" i="14" s="1"/>
  <c r="F18" i="14" a="1"/>
  <c r="F18" i="14" s="1"/>
  <c r="F17" i="14" a="1"/>
  <c r="F17" i="14" s="1"/>
  <c r="F16" i="14" a="1"/>
  <c r="F16" i="14" s="1"/>
  <c r="F15" i="14" a="1"/>
  <c r="F15" i="14" s="1"/>
  <c r="M24" i="14" a="1"/>
  <c r="M24" i="14" s="1"/>
  <c r="M23" i="14" a="1"/>
  <c r="M23" i="14" s="1"/>
  <c r="M22" i="14" a="1"/>
  <c r="M22" i="14" s="1"/>
  <c r="M21" i="14" a="1"/>
  <c r="M21" i="14" s="1"/>
  <c r="M20" i="14" a="1"/>
  <c r="M20" i="14" s="1"/>
  <c r="M19" i="14" a="1"/>
  <c r="M19" i="14" s="1"/>
  <c r="M18" i="14" a="1"/>
  <c r="M18" i="14" s="1"/>
  <c r="M17" i="14" a="1"/>
  <c r="M17" i="14" s="1"/>
  <c r="M16" i="14" a="1"/>
  <c r="M16" i="14" s="1"/>
  <c r="F52" i="13"/>
  <c r="E40" i="13" a="1"/>
  <c r="E40" i="13" s="1"/>
  <c r="L39" i="13" a="1"/>
  <c r="L39" i="13" s="1"/>
  <c r="E39" i="13" a="1"/>
  <c r="E39" i="13" s="1"/>
  <c r="L38" i="13" a="1"/>
  <c r="L38" i="13" s="1"/>
  <c r="E38" i="13" a="1"/>
  <c r="E38" i="13" s="1"/>
  <c r="L37" i="13" a="1"/>
  <c r="L37" i="13" s="1"/>
  <c r="E37" i="13" a="1"/>
  <c r="E37" i="13" s="1"/>
  <c r="L36" i="13" a="1"/>
  <c r="L36" i="13" s="1"/>
  <c r="L35" i="13" a="1"/>
  <c r="L35" i="13" s="1"/>
  <c r="L34" i="13" a="1"/>
  <c r="L34" i="13" s="1"/>
  <c r="L33" i="13" a="1"/>
  <c r="L33" i="13" s="1"/>
  <c r="L31" i="13" a="1"/>
  <c r="L31" i="13" s="1"/>
  <c r="L30" i="13" a="1"/>
  <c r="L30" i="13" s="1"/>
  <c r="L29" i="13" a="1"/>
  <c r="L29" i="13" s="1"/>
  <c r="L28" i="13" a="1"/>
  <c r="L28" i="13" s="1"/>
  <c r="L27" i="13" a="1"/>
  <c r="L27" i="13" s="1"/>
  <c r="L25" i="13" a="1"/>
  <c r="L25" i="13" s="1"/>
  <c r="E25" i="13" a="1"/>
  <c r="E25" i="13" s="1"/>
  <c r="L24" i="13" a="1"/>
  <c r="L24" i="13" s="1"/>
  <c r="E24" i="13" a="1"/>
  <c r="E24" i="13" s="1"/>
  <c r="L23" i="13" a="1"/>
  <c r="L23" i="13" s="1"/>
  <c r="L40" i="13" a="1"/>
  <c r="L40" i="13" s="1"/>
  <c r="E36" i="13" a="1"/>
  <c r="E36" i="13" s="1"/>
  <c r="E35" i="13" a="1"/>
  <c r="E35" i="13" s="1"/>
  <c r="E34" i="13" a="1"/>
  <c r="E34" i="13" s="1"/>
  <c r="E33" i="13" a="1"/>
  <c r="E33" i="13" s="1"/>
  <c r="E31" i="13" a="1"/>
  <c r="E31" i="13" s="1"/>
  <c r="E30" i="13" a="1"/>
  <c r="E30" i="13" s="1"/>
  <c r="E29" i="13" a="1"/>
  <c r="E29" i="13" s="1"/>
  <c r="E28" i="13" a="1"/>
  <c r="E28" i="13" s="1"/>
  <c r="E27" i="13" a="1"/>
  <c r="E27" i="13" s="1"/>
  <c r="L26" i="13" a="1"/>
  <c r="L26" i="13" s="1"/>
  <c r="E26" i="13" a="1"/>
  <c r="E26" i="13" s="1"/>
  <c r="E23" i="13" a="1"/>
  <c r="E23" i="13" s="1"/>
  <c r="E22" i="13" a="1"/>
  <c r="E22" i="13" s="1"/>
  <c r="E21" i="13" a="1"/>
  <c r="E21" i="13" s="1"/>
  <c r="E20" i="13" a="1"/>
  <c r="E20" i="13" s="1"/>
  <c r="E19" i="13" a="1"/>
  <c r="E19" i="13" s="1"/>
  <c r="E18" i="13" a="1"/>
  <c r="E18" i="13" s="1"/>
  <c r="E17" i="13" a="1"/>
  <c r="E17" i="13" s="1"/>
  <c r="L22" i="13" a="1"/>
  <c r="L22" i="13" s="1"/>
  <c r="L21" i="13" a="1"/>
  <c r="L21" i="13" s="1"/>
  <c r="L20" i="13" a="1"/>
  <c r="L20" i="13" s="1"/>
  <c r="L19" i="13" a="1"/>
  <c r="L19" i="13" s="1"/>
  <c r="L18" i="13" a="1"/>
  <c r="L18" i="13" s="1"/>
  <c r="L17" i="13" a="1"/>
  <c r="L17" i="13" s="1"/>
  <c r="L16" i="13" a="1"/>
  <c r="L16" i="13" s="1"/>
  <c r="E16" i="13" a="1"/>
  <c r="E16" i="13" s="1"/>
  <c r="L15" i="13" a="1"/>
  <c r="L15" i="13" s="1"/>
  <c r="E15" i="13" a="1"/>
  <c r="E15" i="13" s="1"/>
  <c r="H55" i="14" l="1"/>
  <c r="N38" i="14" a="1"/>
  <c r="N38" i="14" s="1"/>
  <c r="N36" i="14" a="1"/>
  <c r="N36" i="14" s="1"/>
  <c r="N34" i="14" a="1"/>
  <c r="N34" i="14" s="1"/>
  <c r="G28" i="14" a="1"/>
  <c r="G28" i="14" s="1"/>
  <c r="G26" i="14" a="1"/>
  <c r="G26" i="14" s="1"/>
  <c r="G39" i="14" a="1"/>
  <c r="G39" i="14" s="1"/>
  <c r="G37" i="14" a="1"/>
  <c r="G37" i="14" s="1"/>
  <c r="G35" i="14" a="1"/>
  <c r="G35" i="14" s="1"/>
  <c r="G33" i="14" a="1"/>
  <c r="G33" i="14" s="1"/>
  <c r="G31" i="14" a="1"/>
  <c r="G31" i="14" s="1"/>
  <c r="G30" i="14" a="1"/>
  <c r="G30" i="14" s="1"/>
  <c r="N27" i="14" a="1"/>
  <c r="N27" i="14" s="1"/>
  <c r="N25" i="14" a="1"/>
  <c r="N25" i="14" s="1"/>
  <c r="N39" i="14" a="1"/>
  <c r="N39" i="14" s="1"/>
  <c r="N37" i="14" a="1"/>
  <c r="N37" i="14" s="1"/>
  <c r="N35" i="14" a="1"/>
  <c r="N35" i="14" s="1"/>
  <c r="G29" i="14" a="1"/>
  <c r="G29" i="14" s="1"/>
  <c r="G27" i="14" a="1"/>
  <c r="G27" i="14" s="1"/>
  <c r="G38" i="14" a="1"/>
  <c r="G38" i="14" s="1"/>
  <c r="G36" i="14" a="1"/>
  <c r="G36" i="14" s="1"/>
  <c r="G34" i="14" a="1"/>
  <c r="G34" i="14" s="1"/>
  <c r="N33" i="14" a="1"/>
  <c r="N33" i="14" s="1"/>
  <c r="N31" i="14" a="1"/>
  <c r="N31" i="14" s="1"/>
  <c r="N30" i="14" a="1"/>
  <c r="N30" i="14" s="1"/>
  <c r="N29" i="14" a="1"/>
  <c r="N29" i="14" s="1"/>
  <c r="N28" i="14" a="1"/>
  <c r="N28" i="14" s="1"/>
  <c r="N26" i="14" a="1"/>
  <c r="N26" i="14" s="1"/>
  <c r="G25" i="14" a="1"/>
  <c r="G25" i="14" s="1"/>
  <c r="G24" i="14" a="1"/>
  <c r="G24" i="14" s="1"/>
  <c r="G23" i="14" a="1"/>
  <c r="G23" i="14" s="1"/>
  <c r="G22" i="14" a="1"/>
  <c r="G22" i="14" s="1"/>
  <c r="G21" i="14" a="1"/>
  <c r="G21" i="14" s="1"/>
  <c r="G20" i="14" a="1"/>
  <c r="G20" i="14" s="1"/>
  <c r="G19" i="14" a="1"/>
  <c r="G19" i="14" s="1"/>
  <c r="G18" i="14" a="1"/>
  <c r="G18" i="14" s="1"/>
  <c r="G17" i="14" a="1"/>
  <c r="G17" i="14" s="1"/>
  <c r="G16" i="14" a="1"/>
  <c r="G16" i="14" s="1"/>
  <c r="G15" i="14" a="1"/>
  <c r="G15" i="14" s="1"/>
  <c r="N24" i="14" a="1"/>
  <c r="N24" i="14" s="1"/>
  <c r="N23" i="14" a="1"/>
  <c r="N23" i="14" s="1"/>
  <c r="N22" i="14" a="1"/>
  <c r="N22" i="14" s="1"/>
  <c r="N21" i="14" a="1"/>
  <c r="N21" i="14" s="1"/>
  <c r="N20" i="14" a="1"/>
  <c r="N20" i="14" s="1"/>
  <c r="N19" i="14" a="1"/>
  <c r="N19" i="14" s="1"/>
  <c r="N18" i="14" a="1"/>
  <c r="N18" i="14" s="1"/>
  <c r="N17" i="14" a="1"/>
  <c r="N17" i="14" s="1"/>
  <c r="N16" i="14" a="1"/>
  <c r="N16" i="14" s="1"/>
  <c r="N15" i="14" a="1"/>
  <c r="N15" i="14" s="1"/>
  <c r="M38" i="13" a="1"/>
  <c r="M38" i="13" s="1"/>
  <c r="M36" i="13" a="1"/>
  <c r="M36" i="13" s="1"/>
  <c r="M26" i="13" a="1"/>
  <c r="M26" i="13" s="1"/>
  <c r="F39" i="13" a="1"/>
  <c r="F39" i="13" s="1"/>
  <c r="F37" i="13" a="1"/>
  <c r="F37" i="13" s="1"/>
  <c r="F36" i="13" a="1"/>
  <c r="F36" i="13" s="1"/>
  <c r="F35" i="13" a="1"/>
  <c r="F35" i="13" s="1"/>
  <c r="F34" i="13" a="1"/>
  <c r="F34" i="13" s="1"/>
  <c r="F33" i="13" a="1"/>
  <c r="F33" i="13" s="1"/>
  <c r="F31" i="13" a="1"/>
  <c r="F31" i="13" s="1"/>
  <c r="F30" i="13" a="1"/>
  <c r="F30" i="13" s="1"/>
  <c r="F29" i="13" a="1"/>
  <c r="F29" i="13" s="1"/>
  <c r="F28" i="13" a="1"/>
  <c r="F28" i="13" s="1"/>
  <c r="F27" i="13" a="1"/>
  <c r="F27" i="13" s="1"/>
  <c r="F26" i="13" a="1"/>
  <c r="F26" i="13" s="1"/>
  <c r="G52" i="13"/>
  <c r="M39" i="13" a="1"/>
  <c r="M39" i="13" s="1"/>
  <c r="M37" i="13" a="1"/>
  <c r="M37" i="13" s="1"/>
  <c r="F38" i="13" a="1"/>
  <c r="F38" i="13" s="1"/>
  <c r="M34" i="13" a="1"/>
  <c r="M34" i="13" s="1"/>
  <c r="M29" i="13" a="1"/>
  <c r="M29" i="13" s="1"/>
  <c r="M24" i="13" a="1"/>
  <c r="M24" i="13" s="1"/>
  <c r="M35" i="13" a="1"/>
  <c r="M35" i="13" s="1"/>
  <c r="M30" i="13" a="1"/>
  <c r="M30" i="13" s="1"/>
  <c r="F25" i="13" a="1"/>
  <c r="F25" i="13" s="1"/>
  <c r="M22" i="13" a="1"/>
  <c r="M22" i="13" s="1"/>
  <c r="M21" i="13" a="1"/>
  <c r="M21" i="13" s="1"/>
  <c r="M20" i="13" a="1"/>
  <c r="M20" i="13" s="1"/>
  <c r="M19" i="13" a="1"/>
  <c r="M19" i="13" s="1"/>
  <c r="M18" i="13" a="1"/>
  <c r="M18" i="13" s="1"/>
  <c r="M17" i="13" a="1"/>
  <c r="M17" i="13" s="1"/>
  <c r="M16" i="13" a="1"/>
  <c r="M16" i="13" s="1"/>
  <c r="F16" i="13" a="1"/>
  <c r="F16" i="13" s="1"/>
  <c r="M15" i="13" a="1"/>
  <c r="M15" i="13" s="1"/>
  <c r="F15" i="13" a="1"/>
  <c r="F15" i="13" s="1"/>
  <c r="M31" i="13" a="1"/>
  <c r="M31" i="13" s="1"/>
  <c r="M27" i="13" a="1"/>
  <c r="M27" i="13" s="1"/>
  <c r="M25" i="13" a="1"/>
  <c r="M25" i="13" s="1"/>
  <c r="M23" i="13" a="1"/>
  <c r="M23" i="13" s="1"/>
  <c r="F17" i="13" a="1"/>
  <c r="F17" i="13" s="1"/>
  <c r="M33" i="13" a="1"/>
  <c r="M33" i="13" s="1"/>
  <c r="M28" i="13" a="1"/>
  <c r="M28" i="13" s="1"/>
  <c r="F24" i="13" a="1"/>
  <c r="F24" i="13" s="1"/>
  <c r="F23" i="13" a="1"/>
  <c r="F23" i="13" s="1"/>
  <c r="F22" i="13" a="1"/>
  <c r="F22" i="13" s="1"/>
  <c r="F21" i="13" a="1"/>
  <c r="F21" i="13" s="1"/>
  <c r="F20" i="13" a="1"/>
  <c r="F20" i="13" s="1"/>
  <c r="F19" i="13" a="1"/>
  <c r="F19" i="13" s="1"/>
  <c r="F18" i="13" a="1"/>
  <c r="F18" i="13" s="1"/>
  <c r="O39" i="14" l="1" a="1"/>
  <c r="O39" i="14" s="1"/>
  <c r="H39" i="14" a="1"/>
  <c r="H39" i="14" s="1"/>
  <c r="O38" i="14" a="1"/>
  <c r="O38" i="14" s="1"/>
  <c r="H38" i="14" a="1"/>
  <c r="H38" i="14" s="1"/>
  <c r="O37" i="14" a="1"/>
  <c r="O37" i="14" s="1"/>
  <c r="H37" i="14" a="1"/>
  <c r="H37" i="14" s="1"/>
  <c r="O36" i="14" a="1"/>
  <c r="O36" i="14" s="1"/>
  <c r="H36" i="14" a="1"/>
  <c r="H36" i="14" s="1"/>
  <c r="O35" i="14" a="1"/>
  <c r="O35" i="14" s="1"/>
  <c r="H35" i="14" a="1"/>
  <c r="H35" i="14" s="1"/>
  <c r="O34" i="14" a="1"/>
  <c r="O34" i="14" s="1"/>
  <c r="H34" i="14" a="1"/>
  <c r="H34" i="14" s="1"/>
  <c r="O33" i="14" a="1"/>
  <c r="O33" i="14" s="1"/>
  <c r="H33" i="14" a="1"/>
  <c r="H33" i="14" s="1"/>
  <c r="O31" i="14" a="1"/>
  <c r="O31" i="14" s="1"/>
  <c r="H31" i="14" a="1"/>
  <c r="H31" i="14" s="1"/>
  <c r="O30" i="14" a="1"/>
  <c r="O30" i="14" s="1"/>
  <c r="H30" i="14" a="1"/>
  <c r="H30" i="14" s="1"/>
  <c r="O29" i="14" a="1"/>
  <c r="O29" i="14" s="1"/>
  <c r="H29" i="14" a="1"/>
  <c r="H29" i="14" s="1"/>
  <c r="H27" i="14" a="1"/>
  <c r="H27" i="14" s="1"/>
  <c r="O28" i="14" a="1"/>
  <c r="O28" i="14" s="1"/>
  <c r="O26" i="14" a="1"/>
  <c r="O26" i="14" s="1"/>
  <c r="H28" i="14" a="1"/>
  <c r="H28" i="14" s="1"/>
  <c r="H26" i="14" a="1"/>
  <c r="H26" i="14" s="1"/>
  <c r="O27" i="14" a="1"/>
  <c r="O27" i="14" s="1"/>
  <c r="O25" i="14" a="1"/>
  <c r="O25" i="14" s="1"/>
  <c r="O24" i="14" a="1"/>
  <c r="O24" i="14" s="1"/>
  <c r="O23" i="14" a="1"/>
  <c r="O23" i="14" s="1"/>
  <c r="O22" i="14" a="1"/>
  <c r="O22" i="14" s="1"/>
  <c r="O21" i="14" a="1"/>
  <c r="O21" i="14" s="1"/>
  <c r="O20" i="14" a="1"/>
  <c r="O20" i="14" s="1"/>
  <c r="O19" i="14" a="1"/>
  <c r="O19" i="14" s="1"/>
  <c r="O18" i="14" a="1"/>
  <c r="O18" i="14" s="1"/>
  <c r="O17" i="14" a="1"/>
  <c r="O17" i="14" s="1"/>
  <c r="O16" i="14" a="1"/>
  <c r="O16" i="14" s="1"/>
  <c r="O15" i="14" a="1"/>
  <c r="O15" i="14" s="1"/>
  <c r="H15" i="14" a="1"/>
  <c r="H15" i="14" s="1"/>
  <c r="H25" i="14" a="1"/>
  <c r="H25" i="14" s="1"/>
  <c r="H24" i="14" a="1"/>
  <c r="H24" i="14" s="1"/>
  <c r="H23" i="14" a="1"/>
  <c r="H23" i="14" s="1"/>
  <c r="H22" i="14" a="1"/>
  <c r="H22" i="14" s="1"/>
  <c r="H21" i="14" a="1"/>
  <c r="H21" i="14" s="1"/>
  <c r="H20" i="14" a="1"/>
  <c r="H20" i="14" s="1"/>
  <c r="H19" i="14" a="1"/>
  <c r="H19" i="14" s="1"/>
  <c r="H18" i="14" a="1"/>
  <c r="H18" i="14" s="1"/>
  <c r="H17" i="14" a="1"/>
  <c r="H17" i="14" s="1"/>
  <c r="H16" i="14" a="1"/>
  <c r="H16" i="14" s="1"/>
  <c r="N39" i="13" a="1"/>
  <c r="N39" i="13" s="1"/>
  <c r="G39" i="13" a="1"/>
  <c r="G39" i="13" s="1"/>
  <c r="N38" i="13" a="1"/>
  <c r="N38" i="13" s="1"/>
  <c r="G38" i="13" a="1"/>
  <c r="G38" i="13" s="1"/>
  <c r="N37" i="13" a="1"/>
  <c r="N37" i="13" s="1"/>
  <c r="G37" i="13" a="1"/>
  <c r="G37" i="13" s="1"/>
  <c r="N36" i="13" a="1"/>
  <c r="N36" i="13" s="1"/>
  <c r="H52" i="13"/>
  <c r="G36" i="13" a="1"/>
  <c r="G36" i="13" s="1"/>
  <c r="G35" i="13" a="1"/>
  <c r="G35" i="13" s="1"/>
  <c r="G34" i="13" a="1"/>
  <c r="G34" i="13" s="1"/>
  <c r="G33" i="13" a="1"/>
  <c r="G33" i="13" s="1"/>
  <c r="G31" i="13" a="1"/>
  <c r="G31" i="13" s="1"/>
  <c r="G30" i="13" a="1"/>
  <c r="G30" i="13" s="1"/>
  <c r="G29" i="13" a="1"/>
  <c r="G29" i="13" s="1"/>
  <c r="G28" i="13" a="1"/>
  <c r="G28" i="13" s="1"/>
  <c r="G27" i="13" a="1"/>
  <c r="G27" i="13" s="1"/>
  <c r="G26" i="13" a="1"/>
  <c r="G26" i="13" s="1"/>
  <c r="N25" i="13" a="1"/>
  <c r="N25" i="13" s="1"/>
  <c r="G25" i="13" a="1"/>
  <c r="G25" i="13" s="1"/>
  <c r="N24" i="13" a="1"/>
  <c r="N24" i="13" s="1"/>
  <c r="G24" i="13" a="1"/>
  <c r="G24" i="13" s="1"/>
  <c r="N23" i="13" a="1"/>
  <c r="N23" i="13" s="1"/>
  <c r="N35" i="13" a="1"/>
  <c r="N35" i="13" s="1"/>
  <c r="N34" i="13" a="1"/>
  <c r="N34" i="13" s="1"/>
  <c r="N33" i="13" a="1"/>
  <c r="N33" i="13" s="1"/>
  <c r="N31" i="13" a="1"/>
  <c r="N31" i="13" s="1"/>
  <c r="N30" i="13" a="1"/>
  <c r="N30" i="13" s="1"/>
  <c r="N29" i="13" a="1"/>
  <c r="N29" i="13" s="1"/>
  <c r="N28" i="13" a="1"/>
  <c r="N28" i="13" s="1"/>
  <c r="N27" i="13" a="1"/>
  <c r="N27" i="13" s="1"/>
  <c r="N22" i="13" a="1"/>
  <c r="N22" i="13" s="1"/>
  <c r="N21" i="13" a="1"/>
  <c r="N21" i="13" s="1"/>
  <c r="N20" i="13" a="1"/>
  <c r="N20" i="13" s="1"/>
  <c r="N19" i="13" a="1"/>
  <c r="N19" i="13" s="1"/>
  <c r="N18" i="13" a="1"/>
  <c r="N18" i="13" s="1"/>
  <c r="N17" i="13" a="1"/>
  <c r="N17" i="13" s="1"/>
  <c r="N26" i="13" a="1"/>
  <c r="N26" i="13" s="1"/>
  <c r="G17" i="13" a="1"/>
  <c r="G17" i="13" s="1"/>
  <c r="G23" i="13" a="1"/>
  <c r="G23" i="13" s="1"/>
  <c r="G22" i="13" a="1"/>
  <c r="G22" i="13" s="1"/>
  <c r="G21" i="13" a="1"/>
  <c r="G21" i="13" s="1"/>
  <c r="G20" i="13" a="1"/>
  <c r="G20" i="13" s="1"/>
  <c r="G19" i="13" a="1"/>
  <c r="G19" i="13" s="1"/>
  <c r="G18" i="13" a="1"/>
  <c r="G18" i="13" s="1"/>
  <c r="G15" i="13" a="1"/>
  <c r="G15" i="13" s="1"/>
  <c r="N16" i="13" a="1"/>
  <c r="N16" i="13" s="1"/>
  <c r="G16" i="13" a="1"/>
  <c r="G16" i="13" s="1"/>
  <c r="N15" i="13" a="1"/>
  <c r="N15" i="13" s="1"/>
  <c r="H39" i="13" l="1" a="1"/>
  <c r="H39" i="13" s="1"/>
  <c r="H37" i="13" a="1"/>
  <c r="H37" i="13" s="1"/>
  <c r="O39" i="13" a="1"/>
  <c r="O39" i="13" s="1"/>
  <c r="O37" i="13" a="1"/>
  <c r="O37" i="13" s="1"/>
  <c r="O35" i="13" a="1"/>
  <c r="O35" i="13" s="1"/>
  <c r="O34" i="13" a="1"/>
  <c r="O34" i="13" s="1"/>
  <c r="O33" i="13" a="1"/>
  <c r="O33" i="13" s="1"/>
  <c r="O31" i="13" a="1"/>
  <c r="O31" i="13" s="1"/>
  <c r="O30" i="13" a="1"/>
  <c r="O30" i="13" s="1"/>
  <c r="O29" i="13" a="1"/>
  <c r="O29" i="13" s="1"/>
  <c r="O28" i="13" a="1"/>
  <c r="O28" i="13" s="1"/>
  <c r="O27" i="13" a="1"/>
  <c r="O27" i="13" s="1"/>
  <c r="O26" i="13" a="1"/>
  <c r="O26" i="13" s="1"/>
  <c r="H38" i="13" a="1"/>
  <c r="H38" i="13" s="1"/>
  <c r="H26" i="13" a="1"/>
  <c r="H26" i="13" s="1"/>
  <c r="H33" i="13" a="1"/>
  <c r="H33" i="13" s="1"/>
  <c r="H28" i="13" a="1"/>
  <c r="H28" i="13" s="1"/>
  <c r="H25" i="13" a="1"/>
  <c r="H25" i="13" s="1"/>
  <c r="H34" i="13" a="1"/>
  <c r="H34" i="13" s="1"/>
  <c r="H29" i="13" a="1"/>
  <c r="H29" i="13" s="1"/>
  <c r="O25" i="13" a="1"/>
  <c r="O25" i="13" s="1"/>
  <c r="O23" i="13" a="1"/>
  <c r="O23" i="13" s="1"/>
  <c r="H23" i="13" a="1"/>
  <c r="H23" i="13" s="1"/>
  <c r="H22" i="13" a="1"/>
  <c r="H22" i="13" s="1"/>
  <c r="H21" i="13" a="1"/>
  <c r="H21" i="13" s="1"/>
  <c r="H20" i="13" a="1"/>
  <c r="H20" i="13" s="1"/>
  <c r="H19" i="13" a="1"/>
  <c r="H19" i="13" s="1"/>
  <c r="H18" i="13" a="1"/>
  <c r="H18" i="13" s="1"/>
  <c r="O16" i="13" a="1"/>
  <c r="O16" i="13" s="1"/>
  <c r="H16" i="13" a="1"/>
  <c r="H16" i="13" s="1"/>
  <c r="O15" i="13" a="1"/>
  <c r="O15" i="13" s="1"/>
  <c r="H15" i="13" a="1"/>
  <c r="H15" i="13" s="1"/>
  <c r="O36" i="13" a="1"/>
  <c r="O36" i="13" s="1"/>
  <c r="H35" i="13" a="1"/>
  <c r="H35" i="13" s="1"/>
  <c r="H30" i="13" a="1"/>
  <c r="H30" i="13" s="1"/>
  <c r="H24" i="13" a="1"/>
  <c r="H24" i="13" s="1"/>
  <c r="O38" i="13" a="1"/>
  <c r="O38" i="13" s="1"/>
  <c r="H36" i="13" a="1"/>
  <c r="H36" i="13" s="1"/>
  <c r="H31" i="13" a="1"/>
  <c r="H31" i="13" s="1"/>
  <c r="H27" i="13" a="1"/>
  <c r="H27" i="13" s="1"/>
  <c r="O24" i="13" a="1"/>
  <c r="O24" i="13" s="1"/>
  <c r="O22" i="13" a="1"/>
  <c r="O22" i="13" s="1"/>
  <c r="O21" i="13" a="1"/>
  <c r="O21" i="13" s="1"/>
  <c r="O20" i="13" a="1"/>
  <c r="O20" i="13" s="1"/>
  <c r="O19" i="13" a="1"/>
  <c r="O19" i="13" s="1"/>
  <c r="O18" i="13" a="1"/>
  <c r="O18" i="13" s="1"/>
  <c r="O17" i="13" a="1"/>
  <c r="O17" i="13" s="1"/>
  <c r="H17" i="13" a="1"/>
  <c r="H17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9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S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1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1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1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1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1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1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1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1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1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1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1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1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1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1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1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1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1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1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1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1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1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1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1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1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1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1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1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1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1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1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1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1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1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1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1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1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1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1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1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1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1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1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1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1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1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1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1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1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1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1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1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1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1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1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1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1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1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1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1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1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1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1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1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1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1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1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1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1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1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1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1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1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1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1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1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1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1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1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J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2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2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2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2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2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2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2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2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2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2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2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2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2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2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2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2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2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2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2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2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2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2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2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2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2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2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2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2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2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2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2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2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2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2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2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2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2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2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2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2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2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2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2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2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2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2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2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2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2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2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2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2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2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2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2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2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2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2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2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2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2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2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2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2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2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2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2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2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2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2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2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2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2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2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2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2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2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2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2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2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2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2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2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2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2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2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2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2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2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2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2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2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2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2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2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2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2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2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2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2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2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2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2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2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2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2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2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2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2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2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2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2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2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2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2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2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2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2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2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2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2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2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2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2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2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2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2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2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2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2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2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2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2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2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2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2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2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2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2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2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2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2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2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2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2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2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2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2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2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2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2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2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2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2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2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2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2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2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2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2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2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2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2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2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2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2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2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2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2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2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2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2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2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2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2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2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2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2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2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2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2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2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2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2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2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2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2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2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2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2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2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2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2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2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2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2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2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2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2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2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2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2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2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2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2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2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2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2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2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2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2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2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2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2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2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2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2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2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2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2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2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2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2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2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2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2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2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2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2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2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2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2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2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2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2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2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2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2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2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2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2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2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2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2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2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2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2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2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2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2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2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2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2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2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2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2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2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2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2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2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2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2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2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2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2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2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2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2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2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2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2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2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2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2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2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2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2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2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2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2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2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2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2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2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2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2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2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2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2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2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2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2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2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2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2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2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2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2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2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2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2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2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2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2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2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2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2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2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2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2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2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2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2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2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2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2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2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2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2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2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2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2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2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2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2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2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2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2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2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2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2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2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2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2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2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2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2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2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2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2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2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2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2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2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2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2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2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2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2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2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2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2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2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2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2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2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2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2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02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2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2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2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02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2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2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2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2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2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2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2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2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2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2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2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2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2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2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2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2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2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2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2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2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9" authorId="0" shapeId="0" xr:uid="{00000000-0006-0000-02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2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2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2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2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2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2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2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2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2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2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2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2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2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2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2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2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2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2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2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2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2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2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2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2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2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2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2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2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2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2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02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2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2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2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2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2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2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2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2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2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2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2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2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2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2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2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2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2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2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2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2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2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2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02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2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2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2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2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2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2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2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2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2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2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2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2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2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2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2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2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2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2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2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2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2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2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2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2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2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2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2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2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2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2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2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2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02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2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2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2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2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2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2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2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2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2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20" authorId="0" shapeId="0" xr:uid="{00000000-0006-0000-02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2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2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2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2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2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2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2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2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2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2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2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2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2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2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2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2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2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2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2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2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02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0" authorId="0" shapeId="0" xr:uid="{00000000-0006-0000-02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0" authorId="0" shapeId="0" xr:uid="{00000000-0006-0000-02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2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2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2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2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2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2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2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2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2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2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2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2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2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2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2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2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2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2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2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2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2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2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2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2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2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2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2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2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2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2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2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2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2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2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2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2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2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2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2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2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2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2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300-0000C2000000}">
      <text>
        <r>
          <rPr>
            <sz val="8"/>
            <color indexed="81"/>
            <rFont val="Tahoma"/>
            <family val="2"/>
          </rPr>
          <t>nil or rounded to zero, including null cells</t>
        </r>
      </text>
    </comment>
    <comment ref="II12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3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3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3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3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3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3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3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3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3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3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3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3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3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3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3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3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3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3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3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3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3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3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3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3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3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3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3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3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3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3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3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3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3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3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3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3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3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3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3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3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3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3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3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3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3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3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3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3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3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3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3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3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3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3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3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3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3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3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3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3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3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3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3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3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3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3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3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3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3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3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3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3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3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3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3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3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3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3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3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3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3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3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3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3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300-0000A9020000}">
      <text>
        <r>
          <rPr>
            <sz val="8"/>
            <color indexed="81"/>
            <rFont val="Tahoma"/>
            <family val="2"/>
          </rPr>
          <t>nil or rounded to zero, including null cells</t>
        </r>
      </text>
    </comment>
    <comment ref="II17" authorId="0" shapeId="0" xr:uid="{00000000-0006-0000-03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3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3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3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3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3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3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3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3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3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3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3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3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3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3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3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3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3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3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3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3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3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3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3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3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3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3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3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3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3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3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3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3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3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3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3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3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3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3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3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3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3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3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3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3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3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3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3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3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3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3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3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3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3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3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3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3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3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3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3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3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3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3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3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3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3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3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3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3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3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3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3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3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3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3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3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3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3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3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3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3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3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3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3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3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3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3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3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3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3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3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3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3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3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3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3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3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3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3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3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3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3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3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3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3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3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3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3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3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3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3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3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3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3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3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3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9" authorId="0" shapeId="0" xr:uid="{00000000-0006-0000-03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3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3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3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3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03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3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3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3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3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3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3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3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3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3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3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3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3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3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3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3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3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3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3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3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3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3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3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3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3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3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3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3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3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3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3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3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3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3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3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9" authorId="0" shapeId="0" xr:uid="{00000000-0006-0000-03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3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3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3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3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3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3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3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3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3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3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3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3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3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3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3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3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3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3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3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3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3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3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3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3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3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3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3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3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3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3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03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3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3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3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3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3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3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3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3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3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3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3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3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3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3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3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03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3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3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3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3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3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3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3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3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3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3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3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3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3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3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3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03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3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3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3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3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03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3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3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3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3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3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3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03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3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03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3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3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3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3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3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3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3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3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3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3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3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3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3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3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3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3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3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3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3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3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3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3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3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3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3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3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3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3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3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3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3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3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3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3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3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3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3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3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3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3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3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3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3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3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3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3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3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3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3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3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3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3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3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3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3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3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3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3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03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3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3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3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3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3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3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3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3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3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3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3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3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3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3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3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3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0" authorId="0" shapeId="0" xr:uid="{00000000-0006-0000-03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3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3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3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3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3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3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3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3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3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3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03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3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3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3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3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3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3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3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3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3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3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3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3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3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400-00000E010000}">
      <text>
        <r>
          <rPr>
            <sz val="8"/>
            <color indexed="81"/>
            <rFont val="Tahoma"/>
            <family val="2"/>
          </rPr>
          <t>nil or rounded to zero, including null cells</t>
        </r>
      </text>
    </comment>
    <comment ref="BD13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4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4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4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4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4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4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4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4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4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4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4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4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4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4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4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4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4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4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4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4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4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4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4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4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4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4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4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4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4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4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4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4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4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4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4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4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4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4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4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4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4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4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4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4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4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4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4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4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4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4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4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4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4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4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4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4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4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4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4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4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4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4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4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4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4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4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4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4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4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4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4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4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4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4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4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4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4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4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4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4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4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4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4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4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4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4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4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4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4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4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4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4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4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4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4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4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4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4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4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4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4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4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4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4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4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4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4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4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4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4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4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4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4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4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4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4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4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4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4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4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4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4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4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4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4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4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4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4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4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4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4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4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4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4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4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4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4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4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4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4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4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4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4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4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4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4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4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4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4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4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4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4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4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4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4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4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4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4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4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4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4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4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4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4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4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4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4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4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4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4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4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4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4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4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4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4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4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4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4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4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4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4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4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4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4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4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4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4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4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4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4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4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4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4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4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4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4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4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4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4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4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4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4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4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4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4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4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4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4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4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4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4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4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4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4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4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4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4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4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4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4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4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4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4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4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4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4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4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4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4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4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4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4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4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4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4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4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4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4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4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4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4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4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4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4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4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4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4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4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4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4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4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4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4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4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4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4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4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4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4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4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4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4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4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4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4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4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4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4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4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4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4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4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4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4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4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4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4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4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4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4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4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4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4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4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4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4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4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4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4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4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4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4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4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4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4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4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4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4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4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04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4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4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4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4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4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4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4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04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9" authorId="0" shapeId="0" xr:uid="{00000000-0006-0000-04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4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9" authorId="0" shapeId="0" xr:uid="{00000000-0006-0000-04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4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4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4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4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4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4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4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4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4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4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4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4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04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4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4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4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4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4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4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4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4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4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4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4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4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4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4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4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4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4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4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4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4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4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4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4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4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4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04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04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4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04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4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4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4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4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4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4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4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4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4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4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4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4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4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4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4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4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4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4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4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4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4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4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4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4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4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4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4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4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4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4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4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4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4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4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4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4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4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4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4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4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4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4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4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4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4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4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4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4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4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4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4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4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4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4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4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4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4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4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4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4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4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4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4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4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4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4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4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4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4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4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4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4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4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4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4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4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4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4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4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4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4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4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4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4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4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4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4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4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4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4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4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4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4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4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4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4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4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4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4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4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4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4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4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04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4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4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4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04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4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4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4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4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4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4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4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4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4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4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04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4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4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4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4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4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4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4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4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4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04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4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4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4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4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4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4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4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0" authorId="0" shapeId="0" xr:uid="{00000000-0006-0000-04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4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4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4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4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4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4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04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4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4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4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4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4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20" authorId="0" shapeId="0" xr:uid="{00000000-0006-0000-04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4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4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0" authorId="0" shapeId="0" xr:uid="{00000000-0006-0000-04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4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4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4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4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4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4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4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4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4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4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4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4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4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4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4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4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4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4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4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4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4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4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4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4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4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4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4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4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4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4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4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4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4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4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4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4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4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4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4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4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4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4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4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4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4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4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4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4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4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4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4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4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4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4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4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4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4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4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4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4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4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4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4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4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4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4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4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4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4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4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4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4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4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4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4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4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4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4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4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5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5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5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5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5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5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5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5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5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5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5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5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5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5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5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5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5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5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5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5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5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5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5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5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5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5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5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5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5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5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5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5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5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5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5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5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5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5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5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5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5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5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5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5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5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5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5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5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5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5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5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5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5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5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5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5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5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5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5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5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5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5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5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5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5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5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5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5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5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5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5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5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5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5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5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5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5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5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5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5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5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5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5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5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5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5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5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5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5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5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5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5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5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5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5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5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5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5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5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5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5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5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5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5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5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5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5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5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5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5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5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5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5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5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5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5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5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5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5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5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5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5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5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5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5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5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5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5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5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5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5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5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5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5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5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5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5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5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5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5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5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5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5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5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5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5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5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5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5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5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5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5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5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5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5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5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5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5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5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5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5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5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5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5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5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5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5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5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5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5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5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5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5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5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5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5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5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5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5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5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5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5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5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5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5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5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5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5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5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5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5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5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5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5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5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5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5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5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5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5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5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5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5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5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5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5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5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5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5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5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5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5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5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5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5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5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5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5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5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5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5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5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5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5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5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5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5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5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5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5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5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5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5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5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5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5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5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5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5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5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5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5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5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5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5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9" authorId="0" shapeId="0" xr:uid="{00000000-0006-0000-05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5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5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5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5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5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5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5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5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5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5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5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5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5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5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5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5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5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5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5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05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5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5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5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5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5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5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5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5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5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5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5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5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5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5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5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5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5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5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5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5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5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5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5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5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5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05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5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5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5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5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9" authorId="0" shapeId="0" xr:uid="{00000000-0006-0000-05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5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5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5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5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5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5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5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5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5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5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5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5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5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5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5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5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5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5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5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5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5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5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5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5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5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5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5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5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5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5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5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5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05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5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5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5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5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5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5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5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5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5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5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5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5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5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5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5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5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5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5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5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5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05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5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5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5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5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5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5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5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5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5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5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5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5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5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5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5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5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5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5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5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5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5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05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5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5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5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5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5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5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0" authorId="0" shapeId="0" xr:uid="{00000000-0006-0000-05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5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5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5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5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5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5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5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5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5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5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5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5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5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5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5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5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5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5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5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5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5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5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5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5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5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5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5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5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5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5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5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5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5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5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5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5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5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5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5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5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5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5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5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5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5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5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5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5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5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5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5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5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5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5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0" authorId="0" shapeId="0" xr:uid="{00000000-0006-0000-05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5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5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5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5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5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5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5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5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5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5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5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5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5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5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5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5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5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5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5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5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5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5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5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5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5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5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5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5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5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5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5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5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5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6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6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6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6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6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6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6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6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6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6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6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6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6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6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6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6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6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6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6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6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6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6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6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6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6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6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6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6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6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6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6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6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6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6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6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6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6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6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6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6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6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6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6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6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6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6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6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6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6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6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6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6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6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6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6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6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6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6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6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6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6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6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6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6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6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6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6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6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6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6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6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6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6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6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6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6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6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6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6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6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6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6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6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6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6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6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6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6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6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6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6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6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6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6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6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6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6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6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6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6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6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6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6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6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6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6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6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6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6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6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6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6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6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6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6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6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6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6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6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6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6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6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6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6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6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6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6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6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6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6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6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6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6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6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6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6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6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6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6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6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6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6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6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6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6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6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6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6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6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6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6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6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6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6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6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6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6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6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6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6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6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6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6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6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6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6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6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6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6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6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6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6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6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6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6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6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6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6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6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6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6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6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6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6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6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6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6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6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6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6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6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6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6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6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6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6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6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6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6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6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6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6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6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6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6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6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6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6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6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6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6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6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6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6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6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6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6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6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6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6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6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6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6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6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6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6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6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6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6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6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6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6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6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6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6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6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6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6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6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6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6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6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6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6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6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6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6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6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6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6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6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6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6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6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6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6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6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6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6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6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6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6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6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6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6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6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6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6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6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6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6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6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6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6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6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6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6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6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6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6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6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6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6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6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6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6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6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6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6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6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6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6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6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6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6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6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6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6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6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6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6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6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6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6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6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6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6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6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6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6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6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6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6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6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6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6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6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6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6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6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6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6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6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6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6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6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6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6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6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6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6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6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6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6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6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6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6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6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6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6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6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6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6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6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6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6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6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6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6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6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6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6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6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6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6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6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6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6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6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6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6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6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6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6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6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6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6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6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6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6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6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6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6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6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6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6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6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6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6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6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6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6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6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6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6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6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6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6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6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6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6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6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6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6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6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6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6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6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6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6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6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6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6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6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6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6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6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6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6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6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6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6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6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6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6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6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6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6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6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6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6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6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6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6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6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6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6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6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6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6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6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6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6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6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6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6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6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6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6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6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6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6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6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6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6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6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6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6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6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6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6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6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6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6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6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6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6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6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6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6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6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6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6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6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6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6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6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6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6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6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6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6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6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6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6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6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6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6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6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6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6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6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6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6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6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6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6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6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06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6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6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6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6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6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6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6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6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6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6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6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6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6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6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6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6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6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6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6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6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6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6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6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6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6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6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6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6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6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6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6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6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6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6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6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6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6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6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6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6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6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6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6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06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6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6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6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6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6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6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6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6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06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9" authorId="0" shapeId="0" xr:uid="{00000000-0006-0000-06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06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6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6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6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6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6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6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6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6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6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6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6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6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6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6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6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6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6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9" authorId="0" shapeId="0" xr:uid="{00000000-0006-0000-06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6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6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6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6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6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6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6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6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6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6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6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6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6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6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6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6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6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6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6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6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6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6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6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6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6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6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6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6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6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6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6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9" authorId="0" shapeId="0" xr:uid="{00000000-0006-0000-06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9" authorId="0" shapeId="0" xr:uid="{00000000-0006-0000-06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6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6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6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6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6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6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6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6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6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6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6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6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6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6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6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6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6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6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6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6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6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6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6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6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6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6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06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6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6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6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6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6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6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6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6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6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6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6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6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6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6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6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6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6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6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6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6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6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6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6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6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6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6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6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6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6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6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6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6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6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6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6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06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6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6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6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6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6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6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6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6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6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600-00005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6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6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6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6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6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6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6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6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6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6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6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6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6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6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6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6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6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06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6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6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6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6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6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600-00006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6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6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6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6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6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600-00007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6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6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6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6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6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6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6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6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6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6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600-00007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6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6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6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6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600-00008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6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6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6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6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6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6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6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600-00008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6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6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600-00008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6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0" authorId="0" shapeId="0" xr:uid="{00000000-0006-0000-06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6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6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6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0" authorId="0" shapeId="0" xr:uid="{00000000-0006-0000-0600-00009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6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6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6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6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6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6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600-00009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6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6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6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6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600-0000A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6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600-0000A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600-0000A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6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6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6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600-0000A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600-0000A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600-0000A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6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6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0" authorId="0" shapeId="0" xr:uid="{00000000-0006-0000-0600-0000A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600-0000A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600-0000A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6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6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600-0000B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600-0000B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600-0000B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6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600-0000B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6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6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600-0000B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6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600-0000B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6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600-0000B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600-0000B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6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600-0000C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600-0000C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600-0000C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6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600-0000C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600-0000C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600-0000C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600-0000C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600-0000C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6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600-0000C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6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600-0000C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6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600-0000C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600-0000C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600-0000D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6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6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600-0000D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600-0000D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600-0000D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7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7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7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7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7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7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7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7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7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7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7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7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7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7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7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7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7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7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7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7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7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7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7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7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7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7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7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7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7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7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7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7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7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7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7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7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7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7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7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7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7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7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7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7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7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7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7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7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7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7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7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7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7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7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7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7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7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7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7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7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7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7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7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7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7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7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7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7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7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7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7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7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7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7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7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7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7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7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7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7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7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7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7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7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7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7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7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7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7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7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7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7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7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7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7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7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7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7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7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7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7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7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7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7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7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7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7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7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7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7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7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7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7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7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7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7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7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7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7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7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7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7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7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7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7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7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7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7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7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7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7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7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7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7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7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7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7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7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7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7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7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7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7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7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7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7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7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7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7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7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7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7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7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7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7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7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7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7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7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7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7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7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7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7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7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7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7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7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7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7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7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7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7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7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7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7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7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7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7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7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7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7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7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7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7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7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7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7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7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7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7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7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7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7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7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7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7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7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7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7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7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7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7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7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7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7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7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7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7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7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7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7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7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7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7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7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7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7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7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7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7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7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7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7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7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7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7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7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7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7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7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7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7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7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7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7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7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7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7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7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7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7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7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7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7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7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7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7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7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7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7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7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7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7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7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7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7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7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7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7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7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7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7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7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7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7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7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7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7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7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7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7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7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7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7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7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7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7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7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7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7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7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7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7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7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7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7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7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7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7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7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7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7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7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7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7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7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7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7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7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7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7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7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7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7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7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7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7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7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7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7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7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7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7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7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7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7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7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7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7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7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7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7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7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7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7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7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7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7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7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7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7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7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7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7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7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7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7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7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7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7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7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7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7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9" authorId="0" shapeId="0" xr:uid="{00000000-0006-0000-07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7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7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7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7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7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7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7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7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7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9" authorId="0" shapeId="0" xr:uid="{00000000-0006-0000-07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7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7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7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7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07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7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7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7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7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7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7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7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7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7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7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7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7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7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7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7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7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7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7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7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7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7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7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07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7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7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7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7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7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7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7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7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700-00004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7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700-00005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7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7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0700-00005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700-00005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7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7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7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9" authorId="0" shapeId="0" xr:uid="{00000000-0006-0000-07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7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7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7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7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7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7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7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7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7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7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7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7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9" authorId="0" shapeId="0" xr:uid="{00000000-0006-0000-07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7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7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7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7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7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07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7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700-00006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7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7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7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7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700-00007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700-00007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7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7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7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7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700-00007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7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7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7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7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7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700-00007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700-00008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7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700-00008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7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7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7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700-00008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7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7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9" authorId="0" shapeId="0" xr:uid="{00000000-0006-0000-07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7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7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700-00008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7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700-00008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7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7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7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7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7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9" authorId="0" shapeId="0" xr:uid="{00000000-0006-0000-07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7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9" authorId="0" shapeId="0" xr:uid="{00000000-0006-0000-07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7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07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7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7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7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7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7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7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7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7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700-0000A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700-0000A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700-0000A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7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700-0000A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700-0000A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7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7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700-0000A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7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700-0000A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7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7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0700-0000A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7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7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7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7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7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700-0000B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7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7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7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7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7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7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700-0000B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700-0000B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700-0000B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7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7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700-0000C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700-0000C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700-0000C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7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700-0000C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700-0000C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700-0000C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700-0000C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0700-0000C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700-0000C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700-0000C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700-0000C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700-0000C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7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700-0000C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700-0000C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700-0000D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700-0000D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7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700-0000D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700-0000D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700-0000D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7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7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700-0000D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7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700-0000D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700-0000D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700-0000D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700-0000D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700-0000D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700-0000D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700-0000E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700-0000E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700-0000E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700-0000E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700-0000E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700-0000E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700-0000E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700-0000E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700-0000E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700-0000E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700-0000E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0700-0000E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700-0000E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700-0000E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700-0000E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700-0000E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700-0000F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700-0000F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700-0000F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700-0000F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700-0000F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0" authorId="0" shapeId="0" xr:uid="{00000000-0006-0000-0700-0000F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700-0000F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700-0000F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700-0000F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700-0000F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700-0000F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700-0000F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700-0000F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0700-0000F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700-0000F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700-0000F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700-00000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700-00000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700-00000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700-00000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700-00000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700-00000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700-00000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700-00000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700-00000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700-00000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700-00000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700-00000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700-00000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700-00000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700-00000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700-00000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700-00001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700-00001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700-00001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700-00001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700-00001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700-00001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700-00001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700-00001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700-00001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700-00001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700-00001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700-00001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700-00001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700-00001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700-00001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700-00001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700-00002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700-00002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0700-00002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700-00002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700-00002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700-00002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700-00002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700-00002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700-00002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700-00002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700-00002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700-00002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700-00002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700-00002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700-00002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700-00002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700-00003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700-00003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700-00003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700-00003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700-00003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700-00003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700-00003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700-00003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700-00003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700-00003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700-00003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0700-00003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700-00003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700-00003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700-00003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700-00003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700-00004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700-00004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700-00004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700-00004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700-00004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700-00004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700-00004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700-00004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700-00004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700-00004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700-00004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700-00004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700-00004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700-00004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700-00004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700-00004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700-00005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700-00005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700-00005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700-00005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700-00005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700-00005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700-00005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700-00005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700-00005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8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8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8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8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8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8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8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8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8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8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8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8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8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8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8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8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8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8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8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8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8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8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8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8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8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8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8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8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8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8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8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8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8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8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8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8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8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8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8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8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8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8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8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8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8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8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8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8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8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8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8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8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8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8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8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8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8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8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8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8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8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8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8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8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8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8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8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8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8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8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8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8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8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8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8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8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8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8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8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8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8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8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8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8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8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8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8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8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8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8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8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8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8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8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8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8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8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8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8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8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8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8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8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8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8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8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8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8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8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8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8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8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8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8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8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8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8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8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8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8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8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8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8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8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8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8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8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8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8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8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8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8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8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8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8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8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8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8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8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8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8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8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8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8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8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8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8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8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8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8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8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8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8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8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8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8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8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8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8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8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8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8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8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8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8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8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8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8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8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8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8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8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8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8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8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8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8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8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8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8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8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8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8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8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8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8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8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8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8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8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8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8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8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8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8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8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8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8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8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8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8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8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8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8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8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8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8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8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8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8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8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8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8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8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8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8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8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8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8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8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8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8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8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8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8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8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8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8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8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8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8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8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8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8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8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8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8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8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8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8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8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8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8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8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8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8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8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8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8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8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8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8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8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8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8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8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8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8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8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8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8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8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8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8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8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8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8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8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8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8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8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8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8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8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8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8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8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8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8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8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8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8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8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8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8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8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8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8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8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8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8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8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8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8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8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8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8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8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8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8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8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8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8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8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8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8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8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8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8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8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8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8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8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8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8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8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8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8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8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8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8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8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8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8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8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8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8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8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8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8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8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8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8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8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8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8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8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8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8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8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8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8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8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8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8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8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8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8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8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8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8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8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8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8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8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8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8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8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8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8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8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8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8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8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8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8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8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8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8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8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8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8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8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8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8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8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8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8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8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8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8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8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8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8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8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8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8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8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8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8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8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8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8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8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8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8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8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8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8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8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8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8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8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8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8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8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8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8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8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8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8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8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8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8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08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08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8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8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8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8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8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8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8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9" authorId="0" shapeId="0" xr:uid="{00000000-0006-0000-08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8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9" authorId="0" shapeId="0" xr:uid="{00000000-0006-0000-08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8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8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9" authorId="0" shapeId="0" xr:uid="{00000000-0006-0000-08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8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8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8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08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8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8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8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8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8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8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8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8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8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8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8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8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8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08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8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8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8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8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8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8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8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8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8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8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8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8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8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8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8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08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8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8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8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08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8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8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8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8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8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8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8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08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08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8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8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8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8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8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8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8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9" authorId="0" shapeId="0" xr:uid="{00000000-0006-0000-08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8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8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8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8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8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8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8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8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8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8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8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8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8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9" authorId="0" shapeId="0" xr:uid="{00000000-0006-0000-08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8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8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8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8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8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8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8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08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8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8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8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8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8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8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8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8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8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8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8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8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8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8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8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8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8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8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8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8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9" authorId="0" shapeId="0" xr:uid="{00000000-0006-0000-08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8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8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8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8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8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8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8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8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8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8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8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8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8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8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8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8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8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8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8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8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8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8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8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8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8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8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8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8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8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8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8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8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8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8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8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8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8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8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8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8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8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08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8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8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8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8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800-00004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8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800-00004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8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8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8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8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8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8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8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8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8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08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8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8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8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8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8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8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8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8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8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8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8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8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08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8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8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8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8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8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8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8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800-00006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8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8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8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800-00007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8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8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8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8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8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8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800-00007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8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08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8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8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8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8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8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8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8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8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08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8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0800-00008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8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08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800-00008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8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8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8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8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800-00008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20" authorId="0" shapeId="0" xr:uid="{00000000-0006-0000-0800-00008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8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8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0" authorId="0" shapeId="0" xr:uid="{00000000-0006-0000-08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8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8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8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8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8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8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8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8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8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800-00009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8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8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8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8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800-0000A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8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8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8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800-0000A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8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0" authorId="0" shapeId="0" xr:uid="{00000000-0006-0000-08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8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8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8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8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8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8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800-0000A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800-0000A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8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8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800-0000B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800-0000B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8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800-0000B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8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800-0000B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800-0000B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8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800-0000B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800-0000B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8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800-0000B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8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8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800-0000C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800-0000C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8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8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800-0000C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0" authorId="0" shapeId="0" xr:uid="{00000000-0006-0000-0800-0000C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800-0000C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800-0000C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800-0000C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8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800-0000C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8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800-0000C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8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800-0000C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800-0000C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800-0000D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800-0000D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8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800-0000D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800-0000D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800-0000D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8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8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800-0000D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800-0000D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800-0000D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800-0000D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800-0000D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800-0000D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800-0000D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800-0000D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800-0000E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800-0000E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800-0000E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800-0000E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800-0000E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800-0000E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800-0000E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<sst xmlns="http://schemas.openxmlformats.org/spreadsheetml/2006/main" count="27681" uniqueCount="4210">
  <si>
    <t>Unemployed total ;  Persons ;</t>
  </si>
  <si>
    <t>Unemployed total ;  &gt; Males ;</t>
  </si>
  <si>
    <t>Unemployed total ;  &gt; Females ;</t>
  </si>
  <si>
    <t>&gt; Had difficulty finding work ;  Persons ;</t>
  </si>
  <si>
    <t>&gt; Had difficulty finding work ;  &gt; Males ;</t>
  </si>
  <si>
    <t>&gt; Had difficulty finding work ;  &gt; Females ;</t>
  </si>
  <si>
    <t>&gt;&gt; Too many applicants for available jobs ;  Persons ;</t>
  </si>
  <si>
    <t>&gt;&gt; Too many applicants for available jobs ;  &gt; Males ;</t>
  </si>
  <si>
    <t>&gt;&gt; Too many applicants for available jobs ;  &gt; Females ;</t>
  </si>
  <si>
    <t>&gt;&gt; Lacked necessary skills or education ;  Persons ;</t>
  </si>
  <si>
    <t>&gt;&gt; Lacked necessary skills or education ;  &gt; Males ;</t>
  </si>
  <si>
    <t>&gt;&gt; Lacked necessary skills or education ;  &gt; Females ;</t>
  </si>
  <si>
    <t>&gt;&gt; Considered too young or too old by employers ;  Persons ;</t>
  </si>
  <si>
    <t>&gt;&gt; Considered too young or too old by employers ;  &gt; Males ;</t>
  </si>
  <si>
    <t>&gt;&gt; Considered too young or too old by employers ;  &gt; Females ;</t>
  </si>
  <si>
    <t>&gt;&gt;&gt; Considered too young by employers ;  Persons ;</t>
  </si>
  <si>
    <t>&gt;&gt;&gt; Considered too young by employers ;  &gt; Males ;</t>
  </si>
  <si>
    <t>&gt;&gt;&gt; Considered too young by employers ;  &gt; Females ;</t>
  </si>
  <si>
    <t>&gt;&gt;&gt; Considered too old by employers ;  Persons ;</t>
  </si>
  <si>
    <t>&gt;&gt;&gt; Considered too old by employers ;  &gt; Males ;</t>
  </si>
  <si>
    <t>&gt;&gt;&gt; Considered too old by employers ;  &gt; Females ;</t>
  </si>
  <si>
    <t>&gt;&gt; Insufficient work experience ;  Persons ;</t>
  </si>
  <si>
    <t>&gt;&gt; Insufficient work experience ;  &gt; Males ;</t>
  </si>
  <si>
    <t>&gt;&gt; Insufficient work experience ;  &gt; Females ;</t>
  </si>
  <si>
    <t>&gt;&gt; No vacancies at all ;  Persons ;</t>
  </si>
  <si>
    <t>&gt;&gt; No vacancies at all ;  &gt; Males ;</t>
  </si>
  <si>
    <t>&gt;&gt; No vacancies at all ;  &gt; Females ;</t>
  </si>
  <si>
    <t>&gt;&gt; No vacancies in line of work ;  Persons ;</t>
  </si>
  <si>
    <t>&gt;&gt; No vacancies in line of work ;  &gt; Males ;</t>
  </si>
  <si>
    <t>&gt;&gt; No vacancies in line of work ;  &gt; Females ;</t>
  </si>
  <si>
    <t>&gt;&gt; Too far to travel or transport problems ;  Persons ;</t>
  </si>
  <si>
    <t>&gt;&gt; Too far to travel or transport problems ;  &gt; Males ;</t>
  </si>
  <si>
    <t>&gt;&gt; Too far to travel or transport problems ;  &gt; Females ;</t>
  </si>
  <si>
    <t>&gt;&gt; Own ill health or disability ;  Persons ;</t>
  </si>
  <si>
    <t>&gt;&gt; Own ill health or disability ;  &gt; Males ;</t>
  </si>
  <si>
    <t>&gt;&gt; Own ill health or disability ;  &gt; Females ;</t>
  </si>
  <si>
    <t>&gt;&gt; Language difficulties ;  Persons ;</t>
  </si>
  <si>
    <t>&gt;&gt; Language difficulties ;  &gt; Males ;</t>
  </si>
  <si>
    <t>&gt;&gt; Language difficulties ;  &gt; Females ;</t>
  </si>
  <si>
    <t>&gt;&gt; No jobs with suitable hours ;  Persons ;</t>
  </si>
  <si>
    <t>&gt;&gt; No jobs with suitable hours ;  &gt; Males ;</t>
  </si>
  <si>
    <t>&gt;&gt; No jobs with suitable hours ;  &gt; Females ;</t>
  </si>
  <si>
    <t>&gt;&gt; Child care or other family considerations ;  Persons ;</t>
  </si>
  <si>
    <t>&gt;&gt; Child care or other family considerations ;  &gt; Males ;</t>
  </si>
  <si>
    <t>&gt;&gt; Child care or other family considerations ;  &gt; Females ;</t>
  </si>
  <si>
    <t>&gt;&gt; No feedback from employers ;  Persons ;</t>
  </si>
  <si>
    <t>&gt;&gt; No feedback from employers ;  &gt; Males ;</t>
  </si>
  <si>
    <t>&gt;&gt; No feedback from employers ;  &gt; Females ;</t>
  </si>
  <si>
    <t>&gt;&gt; Other difficulties ;  Persons ;</t>
  </si>
  <si>
    <t>&gt;&gt; Other difficulties ;  &gt; Males ;</t>
  </si>
  <si>
    <t>&gt;&gt; Other difficulties ;  &gt; Females ;</t>
  </si>
  <si>
    <t>&gt; Did not have difficulty finding work ;  Persons ;</t>
  </si>
  <si>
    <t>&gt; Did not have difficulty finding work ;  &gt; Males ;</t>
  </si>
  <si>
    <t>&gt; Did not have difficulty finding work ;  &gt; Females ;</t>
  </si>
  <si>
    <t>&gt; Looked for full-time work ;  Persons ;</t>
  </si>
  <si>
    <t>&gt; Looked for full-time work ;  &gt; Males ;</t>
  </si>
  <si>
    <t>&gt; Looked for full-time work ;  &gt; Females ;</t>
  </si>
  <si>
    <t>&gt;&gt; Looked for both full-time and part-time work ;  Persons ;</t>
  </si>
  <si>
    <t>&gt;&gt; Looked for both full-time and part-time work ;  &gt; Males ;</t>
  </si>
  <si>
    <t>&gt;&gt; Looked for both full-time and part-time work ;  &gt; Females ;</t>
  </si>
  <si>
    <t>&gt;&gt; Looked for only full-time work ;  Persons ;</t>
  </si>
  <si>
    <t>&gt;&gt; Looked for only full-time work ;  &gt; Males ;</t>
  </si>
  <si>
    <t>&gt;&gt; Looked for only full-time work ;  &gt; Females ;</t>
  </si>
  <si>
    <t>&gt;&gt; Waiting to start a full-time job ;  Persons ;</t>
  </si>
  <si>
    <t>&gt;&gt; Waiting to start a full-time job ;  &gt; Males ;</t>
  </si>
  <si>
    <t>&gt;&gt; Waiting to start a full-time job ;  &gt; Females ;</t>
  </si>
  <si>
    <t>&gt; Looked for part-time work ;  Persons ;</t>
  </si>
  <si>
    <t>&gt; Looked for part-time work ;  &gt; Males ;</t>
  </si>
  <si>
    <t>&gt; Looked for part-time work ;  &gt; Females ;</t>
  </si>
  <si>
    <t>&gt;&gt; Looked for only part-time work ;  Persons ;</t>
  </si>
  <si>
    <t>&gt;&gt; Looked for only part-time work ;  &gt; Males ;</t>
  </si>
  <si>
    <t>&gt;&gt; Looked for only part-time work ;  &gt; Females ;</t>
  </si>
  <si>
    <t>&gt;&gt; Waiting to start a part-time job ;  Persons ;</t>
  </si>
  <si>
    <t>&gt;&gt; Waiting to start a part-time job ;  &gt; Males ;</t>
  </si>
  <si>
    <t>&gt;&gt; Waiting to start a part-time job ;  &gt; Females ;</t>
  </si>
  <si>
    <t>Proportion of unemployed ;  &gt; Had difficulty finding work ;  Persons ;</t>
  </si>
  <si>
    <t>Proportion of unemployed ;  &gt; Had difficulty finding work ;  &gt; Males ;</t>
  </si>
  <si>
    <t>Proportion of unemployed ;  &gt; Had difficulty finding work ;  &gt; Females ;</t>
  </si>
  <si>
    <t>Proportion of unemployed ;  &gt;&gt; Too many applicants for available jobs ;  Persons ;</t>
  </si>
  <si>
    <t>Proportion of unemployed ;  &gt;&gt; Too many applicants for available jobs ;  &gt; Males ;</t>
  </si>
  <si>
    <t>Proportion of unemployed ;  &gt;&gt; Too many applicants for available jobs ;  &gt; Females ;</t>
  </si>
  <si>
    <t>Proportion of unemployed ;  &gt;&gt; Lacked necessary skills or education ;  Persons ;</t>
  </si>
  <si>
    <t>Proportion of unemployed ;  &gt;&gt; Lacked necessary skills or education ;  &gt; Males ;</t>
  </si>
  <si>
    <t>Proportion of unemployed ;  &gt;&gt; Lacked necessary skills or education ;  &gt; Females ;</t>
  </si>
  <si>
    <t>Proportion of unemployed ;  &gt;&gt; Considered too young or too old by employers ;  Persons ;</t>
  </si>
  <si>
    <t>Proportion of unemployed ;  &gt;&gt; Considered too young or too old by employers ;  &gt; Males ;</t>
  </si>
  <si>
    <t>Proportion of unemployed ;  &gt;&gt; Considered too young or too old by employers ;  &gt; Females ;</t>
  </si>
  <si>
    <t>Proportion of unemployed ;  &gt;&gt;&gt; Considered too young by employers ;  Persons ;</t>
  </si>
  <si>
    <t>Proportion of unemployed ;  &gt;&gt;&gt; Considered too young by employers ;  &gt; Males ;</t>
  </si>
  <si>
    <t>Proportion of unemployed ;  &gt;&gt;&gt; Considered too young by employers ;  &gt; Females ;</t>
  </si>
  <si>
    <t>Proportion of unemployed ;  &gt;&gt;&gt; Considered too old by employers ;  Persons ;</t>
  </si>
  <si>
    <t>Proportion of unemployed ;  &gt;&gt;&gt; Considered too old by employers ;  &gt; Males ;</t>
  </si>
  <si>
    <t>Proportion of unemployed ;  &gt;&gt;&gt; Considered too old by employers ;  &gt; Females ;</t>
  </si>
  <si>
    <t>Proportion of unemployed ;  &gt;&gt; Insufficient work experience ;  Persons ;</t>
  </si>
  <si>
    <t>Proportion of unemployed ;  &gt;&gt; Insufficient work experience ;  &gt; Males ;</t>
  </si>
  <si>
    <t>Proportion of unemployed ;  &gt;&gt; Insufficient work experience ;  &gt; Females ;</t>
  </si>
  <si>
    <t>Proportion of unemployed ;  &gt;&gt; No vacancies at all ;  Persons ;</t>
  </si>
  <si>
    <t>Proportion of unemployed ;  &gt;&gt; No vacancies at all ;  &gt; Males ;</t>
  </si>
  <si>
    <t>Proportion of unemployed ;  &gt;&gt; No vacancies at all ;  &gt; Females ;</t>
  </si>
  <si>
    <t>Proportion of unemployed ;  &gt;&gt; No vacancies in line of work ;  Persons ;</t>
  </si>
  <si>
    <t>Proportion of unemployed ;  &gt;&gt; No vacancies in line of work ;  &gt; Males ;</t>
  </si>
  <si>
    <t>Proportion of unemployed ;  &gt;&gt; No vacancies in line of work ;  &gt; Females ;</t>
  </si>
  <si>
    <t>Proportion of unemployed ;  &gt;&gt; Too far to travel or transport problems ;  Persons ;</t>
  </si>
  <si>
    <t>Proportion of unemployed ;  &gt;&gt; Too far to travel or transport problems ;  &gt; Males ;</t>
  </si>
  <si>
    <t>Proportion of unemployed ;  &gt;&gt; Too far to travel or transport problems ;  &gt; Females ;</t>
  </si>
  <si>
    <t>Proportion of unemployed ;  &gt;&gt; Own ill health or disability ;  Persons ;</t>
  </si>
  <si>
    <t>Proportion of unemployed ;  &gt;&gt; Own ill health or disability ;  &gt; Males ;</t>
  </si>
  <si>
    <t>Proportion of unemployed ;  &gt;&gt; Own ill health or disability ;  &gt; Females ;</t>
  </si>
  <si>
    <t>Proportion of unemployed ;  &gt;&gt; Language difficulties ;  Persons ;</t>
  </si>
  <si>
    <t>Proportion of unemployed ;  &gt;&gt; Language difficulties ;  &gt; Males ;</t>
  </si>
  <si>
    <t>Proportion of unemployed ;  &gt;&gt; Language difficulties ;  &gt; Females ;</t>
  </si>
  <si>
    <t>Proportion of unemployed ;  &gt;&gt; No jobs with suitable hours ;  Persons ;</t>
  </si>
  <si>
    <t>Proportion of unemployed ;  &gt;&gt; No jobs with suitable hours ;  &gt; Males ;</t>
  </si>
  <si>
    <t>Proportion of unemployed ;  &gt;&gt; No jobs with suitable hours ;  &gt; Females ;</t>
  </si>
  <si>
    <t>Proportion of unemployed ;  &gt;&gt; Child care or other family considerations ;  Persons ;</t>
  </si>
  <si>
    <t>Proportion of unemployed ;  &gt;&gt; Child care or other family considerations ;  &gt; Males ;</t>
  </si>
  <si>
    <t>Proportion of unemployed ;  &gt;&gt; Child care or other family considerations ;  &gt; Females ;</t>
  </si>
  <si>
    <t>Proportion of unemployed ;  &gt;&gt; No feedback from employers ;  Persons ;</t>
  </si>
  <si>
    <t>Proportion of unemployed ;  &gt;&gt; No feedback from employers ;  &gt; Males ;</t>
  </si>
  <si>
    <t>Proportion of unemployed ;  &gt;&gt; No feedback from employers ;  &gt; Females ;</t>
  </si>
  <si>
    <t>Proportion of unemployed ;  &gt;&gt; Other difficulties ;  Persons ;</t>
  </si>
  <si>
    <t>Proportion of unemployed ;  &gt;&gt; Other difficulties ;  &gt; Males ;</t>
  </si>
  <si>
    <t>Proportion of unemployed ;  &gt;&gt; Other difficulties ;  &gt; Females ;</t>
  </si>
  <si>
    <t>Proportion of unemployed ;  &gt; Did not have difficulty finding work ;  Persons ;</t>
  </si>
  <si>
    <t>Proportion of unemployed ;  &gt; Did not have difficulty finding work ;  &gt; Males ;</t>
  </si>
  <si>
    <t>Proportion of unemployed ;  &gt; Did not have difficulty finding work ;  &gt; Females ;</t>
  </si>
  <si>
    <t>Proportion of unemployed ;  &gt; Looked for full-time work ;  Persons ;</t>
  </si>
  <si>
    <t>Proportion of unemployed ;  &gt; Looked for full-time work ;  &gt; Males ;</t>
  </si>
  <si>
    <t>Proportion of unemployed ;  &gt; Looked for full-time work ;  &gt; Females ;</t>
  </si>
  <si>
    <t>Proportion of unemployed ;  &gt;&gt; Looked for both full-time and part-time work ;  Persons ;</t>
  </si>
  <si>
    <t>Proportion of unemployed ;  &gt;&gt; Looked for both full-time and part-time work ;  &gt; Males ;</t>
  </si>
  <si>
    <t>Proportion of unemployed ;  &gt;&gt; Looked for both full-time and part-time work ;  &gt; Females ;</t>
  </si>
  <si>
    <t>Proportion of unemployed ;  &gt;&gt; Looked for only full-time work ;  Persons ;</t>
  </si>
  <si>
    <t>Proportion of unemployed ;  &gt;&gt; Looked for only full-time work ;  &gt; Males ;</t>
  </si>
  <si>
    <t>Proportion of unemployed ;  &gt;&gt; Looked for only full-time work ;  &gt; Females ;</t>
  </si>
  <si>
    <t>Proportion of unemployed ;  &gt;&gt; Waiting to start a full-time job ;  Persons ;</t>
  </si>
  <si>
    <t>Proportion of unemployed ;  &gt;&gt; Waiting to start a full-time job ;  &gt; Males ;</t>
  </si>
  <si>
    <t>Proportion of unemployed ;  &gt;&gt; Waiting to start a full-time job ;  &gt; Females ;</t>
  </si>
  <si>
    <t>Proportion of unemployed ;  &gt; Looked for part-time work ;  Persons ;</t>
  </si>
  <si>
    <t>Proportion of unemployed ;  &gt; Looked for part-time work ;  &gt; Males ;</t>
  </si>
  <si>
    <t>Proportion of unemployed ;  &gt; Looked for part-time work ;  &gt; Females ;</t>
  </si>
  <si>
    <t>Proportion of unemployed ;  &gt;&gt; Looked for only part-time work ;  Persons ;</t>
  </si>
  <si>
    <t>Proportion of unemployed ;  &gt;&gt; Looked for only part-time work ;  &gt; Males ;</t>
  </si>
  <si>
    <t>Proportion of unemployed ;  &gt;&gt; Looked for only part-time work ;  &gt; Females ;</t>
  </si>
  <si>
    <t>Proportion of unemployed ;  &gt;&gt; Waiting to start a part-time job ;  Persons ;</t>
  </si>
  <si>
    <t>Proportion of unemployed ;  &gt;&gt; Waiting to start a part-time job ;  &gt; Males ;</t>
  </si>
  <si>
    <t>Proportion of unemployed ;  &gt;&gt; Waiting to start a part-time job ;  &gt; Females ;</t>
  </si>
  <si>
    <t>15-64 years ;  Unemployed total ;  Persons ;</t>
  </si>
  <si>
    <t>15-64 years ;  Unemployed total ;  &gt; Males ;</t>
  </si>
  <si>
    <t>15-64 years ;  Unemployed total ;  &gt; Females ;</t>
  </si>
  <si>
    <t>15-64 years ;  &gt; Had difficulty finding work ;  Persons ;</t>
  </si>
  <si>
    <t>15-64 years ;  &gt; Had difficulty finding work ;  &gt; Males ;</t>
  </si>
  <si>
    <t>15-64 years ;  &gt; Had difficulty finding work ;  &gt; Females ;</t>
  </si>
  <si>
    <t>15-64 years ;  &gt;&gt; Too many applicants for available jobs ;  Persons ;</t>
  </si>
  <si>
    <t>15-64 years ;  &gt;&gt; Too many applicants for available jobs ;  &gt; Males ;</t>
  </si>
  <si>
    <t>15-64 years ;  &gt;&gt; Too many applicants for available jobs ;  &gt; Females ;</t>
  </si>
  <si>
    <t>15-64 years ;  &gt;&gt; Lacked necessary skills or education ;  Persons ;</t>
  </si>
  <si>
    <t>15-64 years ;  &gt;&gt; Lacked necessary skills or education ;  &gt; Males ;</t>
  </si>
  <si>
    <t>15-64 years ;  &gt;&gt; Lacked necessary skills or education ;  &gt; Females ;</t>
  </si>
  <si>
    <t>15-64 years ;  &gt;&gt; Considered too young or too old by employers ;  Persons ;</t>
  </si>
  <si>
    <t>15-64 years ;  &gt;&gt; Considered too young or too old by employers ;  &gt; Males ;</t>
  </si>
  <si>
    <t>15-64 years ;  &gt;&gt; Considered too young or too old by employers ;  &gt; Females ;</t>
  </si>
  <si>
    <t>15-64 years ;  &gt;&gt;&gt; Considered too young by employers ;  Persons ;</t>
  </si>
  <si>
    <t>15-64 years ;  &gt;&gt;&gt; Considered too young by employers ;  &gt; Males ;</t>
  </si>
  <si>
    <t>15-64 years ;  &gt;&gt;&gt; Considered too young by employers ;  &gt; Females ;</t>
  </si>
  <si>
    <t>15-64 years ;  &gt;&gt;&gt; Considered too old by employers ;  Persons ;</t>
  </si>
  <si>
    <t>15-64 years ;  &gt;&gt;&gt; Considered too old by employers ;  &gt; Males ;</t>
  </si>
  <si>
    <t>15-64 years ;  &gt;&gt;&gt; Considered too old by employers ;  &gt; Females ;</t>
  </si>
  <si>
    <t>15-64 years ;  &gt;&gt; Insufficient work experience ;  Persons ;</t>
  </si>
  <si>
    <t>15-64 years ;  &gt;&gt; Insufficient work experience ;  &gt; Males ;</t>
  </si>
  <si>
    <t>15-64 years ;  &gt;&gt; Insufficient work experience ;  &gt; Females ;</t>
  </si>
  <si>
    <t>15-64 years ;  &gt;&gt; No vacancies at all ;  Persons ;</t>
  </si>
  <si>
    <t>15-64 years ;  &gt;&gt; No vacancies at all ;  &gt; Males ;</t>
  </si>
  <si>
    <t>15-64 years ;  &gt;&gt; No vacancies at all ;  &gt; Females ;</t>
  </si>
  <si>
    <t>15-64 years ;  &gt;&gt; No vacancies in line of work ;  Persons ;</t>
  </si>
  <si>
    <t>15-64 years ;  &gt;&gt; No vacancies in line of work ;  &gt; Males ;</t>
  </si>
  <si>
    <t>15-64 years ;  &gt;&gt; No vacancies in line of work ;  &gt; Females ;</t>
  </si>
  <si>
    <t>15-64 years ;  &gt;&gt; Too far to travel or transport problems ;  Persons ;</t>
  </si>
  <si>
    <t>15-64 years ;  &gt;&gt; Too far to travel or transport problems ;  &gt; Males ;</t>
  </si>
  <si>
    <t>15-64 years ;  &gt;&gt; Too far to travel or transport problems ;  &gt; Females ;</t>
  </si>
  <si>
    <t>15-64 years ;  &gt;&gt; Own ill health or disability ;  Persons ;</t>
  </si>
  <si>
    <t>15-64 years ;  &gt;&gt; Own ill health or disability ;  &gt; Males ;</t>
  </si>
  <si>
    <t>15-64 years ;  &gt;&gt; Own ill health or disability ;  &gt; Females ;</t>
  </si>
  <si>
    <t>15-64 years ;  &gt;&gt; Language difficulties ;  Persons ;</t>
  </si>
  <si>
    <t>15-64 years ;  &gt;&gt; Language difficulties ;  &gt; Males ;</t>
  </si>
  <si>
    <t>15-64 years ;  &gt;&gt; Language difficulties ;  &gt; Females ;</t>
  </si>
  <si>
    <t>15-64 years ;  &gt;&gt; No jobs with suitable hours ;  Persons ;</t>
  </si>
  <si>
    <t>15-64 years ;  &gt;&gt; No jobs with suitable hours ;  &gt; Males ;</t>
  </si>
  <si>
    <t>15-64 years ;  &gt;&gt; No jobs with suitable hours ;  &gt; Females ;</t>
  </si>
  <si>
    <t>15-64 years ;  &gt;&gt; Child care or other family considerations ;  Persons ;</t>
  </si>
  <si>
    <t>15-64 years ;  &gt;&gt; Child care or other family considerations ;  &gt; Males ;</t>
  </si>
  <si>
    <t>15-64 years ;  &gt;&gt; Child care or other family considerations ;  &gt; Females ;</t>
  </si>
  <si>
    <t>15-64 years ;  &gt;&gt; No feedback from employers ;  Persons ;</t>
  </si>
  <si>
    <t>15-64 years ;  &gt;&gt; No feedback from employers ;  &gt; Males ;</t>
  </si>
  <si>
    <t>15-64 years ;  &gt;&gt; No feedback from employers ;  &gt; Females ;</t>
  </si>
  <si>
    <t>15-64 years ;  &gt;&gt; Other difficulties ;  Persons ;</t>
  </si>
  <si>
    <t>15-64 years ;  &gt;&gt; Other difficulties ;  &gt; Males ;</t>
  </si>
  <si>
    <t>15-64 years ;  &gt;&gt; Other difficulties ;  &gt; Females ;</t>
  </si>
  <si>
    <t>15-64 years ;  &gt; Did not have difficulty finding work ;  Persons ;</t>
  </si>
  <si>
    <t>15-64 years ;  &gt; Did not have difficulty finding work ;  &gt; Males ;</t>
  </si>
  <si>
    <t>15-64 years ;  &gt; Did not have difficulty finding work ;  &gt; Females ;</t>
  </si>
  <si>
    <t>15-64 years ;  &gt; Looked for full-time work ;  Persons ;</t>
  </si>
  <si>
    <t>15-64 years ;  &gt; Looked for full-time work ;  &gt; Males ;</t>
  </si>
  <si>
    <t>15-64 years ;  &gt; Looked for full-time work ;  &gt; Females ;</t>
  </si>
  <si>
    <t>15-64 years ;  &gt;&gt; Looked for both full-time and part-time work ;  Persons ;</t>
  </si>
  <si>
    <t>15-64 years ;  &gt;&gt; Looked for both full-time and part-time work ;  &gt; Males ;</t>
  </si>
  <si>
    <t>15-64 years ;  &gt;&gt; Looked for both full-time and part-time work ;  &gt; Females ;</t>
  </si>
  <si>
    <t>15-64 years ;  &gt;&gt; Looked for only full-time work ;  Persons ;</t>
  </si>
  <si>
    <t>15-64 years ;  &gt;&gt; Looked for only full-time work ;  &gt; Males ;</t>
  </si>
  <si>
    <t>15-64 years ;  &gt;&gt; Looked for only full-time work ;  &gt; Females ;</t>
  </si>
  <si>
    <t>15-64 years ;  &gt;&gt; Waiting to start a full-time job ;  Persons ;</t>
  </si>
  <si>
    <t>15-64 years ;  &gt;&gt; Waiting to start a full-time job ;  &gt; Males ;</t>
  </si>
  <si>
    <t>15-64 years ;  &gt;&gt; Waiting to start a full-time job ;  &gt; Females ;</t>
  </si>
  <si>
    <t>15-64 years ;  &gt; Looked for part-time work ;  Persons ;</t>
  </si>
  <si>
    <t>15-64 years ;  &gt; Looked for part-time work ;  &gt; Males ;</t>
  </si>
  <si>
    <t>15-64 years ;  &gt; Looked for part-time work ;  &gt; Females ;</t>
  </si>
  <si>
    <t>15-64 years ;  &gt;&gt; Looked for only part-time work ;  Persons ;</t>
  </si>
  <si>
    <t>15-64 years ;  &gt;&gt; Looked for only part-time work ;  &gt; Males ;</t>
  </si>
  <si>
    <t>15-64 years ;  &gt;&gt; Looked for only part-time work ;  &gt; Females ;</t>
  </si>
  <si>
    <t>15-64 years ;  &gt;&gt; Waiting to start a part-time job ;  Persons ;</t>
  </si>
  <si>
    <t>15-64 years ;  &gt;&gt; Waiting to start a part-time job ;  &gt; Males ;</t>
  </si>
  <si>
    <t>15-64 years ;  &gt;&gt; Waiting to start a part-time job ;  &gt; Females ;</t>
  </si>
  <si>
    <t>Proportion of unemployed ;  15-64 years ;  &gt; Had difficulty finding work ;  Persons ;</t>
  </si>
  <si>
    <t>Proportion of unemployed ;  15-64 years ;  &gt; Had difficulty finding work ;  &gt; Males ;</t>
  </si>
  <si>
    <t>Proportion of unemployed ;  15-64 years ;  &gt; Had difficulty finding work ;  &gt; Females ;</t>
  </si>
  <si>
    <t>Proportion of unemployed ;  15-64 years ;  &gt;&gt; Too many applicants for available jobs ;  Persons ;</t>
  </si>
  <si>
    <t>Proportion of unemployed ;  15-64 years ;  &gt;&gt; Too many applicants for available jobs ;  &gt; Males ;</t>
  </si>
  <si>
    <t>Proportion of unemployed ;  15-64 years ;  &gt;&gt; Too many applicants for available jobs ;  &gt; Females ;</t>
  </si>
  <si>
    <t>Proportion of unemployed ;  15-64 years ;  &gt;&gt; Lacked necessary skills or education ;  Persons ;</t>
  </si>
  <si>
    <t>Proportion of unemployed ;  15-64 years ;  &gt;&gt; Lacked necessary skills or education ;  &gt; Males ;</t>
  </si>
  <si>
    <t>Proportion of unemployed ;  15-64 years ;  &gt;&gt; Lacked necessary skills or education ;  &gt; Females ;</t>
  </si>
  <si>
    <t>Proportion of unemployed ;  15-64 years ;  &gt;&gt; Considered too young or too old by employers ;  Persons ;</t>
  </si>
  <si>
    <t>Proportion of unemployed ;  15-64 years ;  &gt;&gt; Considered too young or too old by employers ;  &gt; Males ;</t>
  </si>
  <si>
    <t>Proportion of unemployed ;  15-64 years ;  &gt;&gt; Considered too young or too old by employers ;  &gt; Females ;</t>
  </si>
  <si>
    <t>Proportion of unemployed ;  15-64 years ;  &gt;&gt;&gt; Considered too young by employers ;  Persons ;</t>
  </si>
  <si>
    <t>Proportion of unemployed ;  15-64 years ;  &gt;&gt;&gt; Considered too young by employers ;  &gt; Males ;</t>
  </si>
  <si>
    <t>Proportion of unemployed ;  15-64 years ;  &gt;&gt;&gt; Considered too young by employers ;  &gt; Females ;</t>
  </si>
  <si>
    <t>Proportion of unemployed ;  15-64 years ;  &gt;&gt;&gt; Considered too old by employers ;  Persons ;</t>
  </si>
  <si>
    <t>Proportion of unemployed ;  15-64 years ;  &gt;&gt;&gt; Considered too old by employers ;  &gt; Males ;</t>
  </si>
  <si>
    <t>Proportion of unemployed ;  15-64 years ;  &gt;&gt;&gt; Considered too old by employers ;  &gt; Females ;</t>
  </si>
  <si>
    <t>Proportion of unemployed ;  15-64 years ;  &gt;&gt; Insufficient work experience ;  Persons ;</t>
  </si>
  <si>
    <t>Proportion of unemployed ;  15-64 years ;  &gt;&gt; Insufficient work experience ;  &gt; Males ;</t>
  </si>
  <si>
    <t>Proportion of unemployed ;  15-64 years ;  &gt;&gt; Insufficient work experience ;  &gt; Females ;</t>
  </si>
  <si>
    <t>Proportion of unemployed ;  15-64 years ;  &gt;&gt; No vacancies at all ;  Persons ;</t>
  </si>
  <si>
    <t>Proportion of unemployed ;  15-64 years ;  &gt;&gt; No vacancies at all ;  &gt; Males ;</t>
  </si>
  <si>
    <t>Proportion of unemployed ;  15-64 years ;  &gt;&gt; No vacancies at all ;  &gt; Females ;</t>
  </si>
  <si>
    <t>Proportion of unemployed ;  15-64 years ;  &gt;&gt; No vacancies in line of work ;  Persons ;</t>
  </si>
  <si>
    <t>Proportion of unemployed ;  15-64 years ;  &gt;&gt; No vacancies in line of work ;  &gt; Males ;</t>
  </si>
  <si>
    <t>Proportion of unemployed ;  15-64 years ;  &gt;&gt; No vacancies in line of work ;  &gt; Females ;</t>
  </si>
  <si>
    <t>Proportion of unemployed ;  15-64 years ;  &gt;&gt; Too far to travel or transport problems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</si>
  <si>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</si>
  <si>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</si>
  <si>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</si>
  <si>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</si>
  <si>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</si>
  <si>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</si>
  <si>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</si>
  <si>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</si>
  <si>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</si>
  <si>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</si>
  <si>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</si>
  <si>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</si>
  <si>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A125958320K</t>
  </si>
  <si>
    <t>A125979920F</t>
  </si>
  <si>
    <t>A125969120W</t>
  </si>
  <si>
    <t>A125958392W</t>
  </si>
  <si>
    <t>A125979992T</t>
  </si>
  <si>
    <t>A125969192J</t>
  </si>
  <si>
    <t>A125958328C</t>
  </si>
  <si>
    <t>A125979928X</t>
  </si>
  <si>
    <t>A125969128R</t>
  </si>
  <si>
    <t>A125958400K</t>
  </si>
  <si>
    <t>A125980000L</t>
  </si>
  <si>
    <t>A125969200W</t>
  </si>
  <si>
    <t>A125958408C</t>
  </si>
  <si>
    <t>A125980008F</t>
  </si>
  <si>
    <t>A125969208R</t>
  </si>
  <si>
    <t>A125958336C</t>
  </si>
  <si>
    <t>A125979936X</t>
  </si>
  <si>
    <t>A125969136R</t>
  </si>
  <si>
    <t>A125958344C</t>
  </si>
  <si>
    <t>A125979944X</t>
  </si>
  <si>
    <t>A125969144R</t>
  </si>
  <si>
    <t>A125958376W</t>
  </si>
  <si>
    <t>A125979976T</t>
  </si>
  <si>
    <t>A125969176J</t>
  </si>
  <si>
    <t>A125958304K</t>
  </si>
  <si>
    <t>A125979904F</t>
  </si>
  <si>
    <t>A125969104W</t>
  </si>
  <si>
    <t>A125958416C</t>
  </si>
  <si>
    <t>A125980016F</t>
  </si>
  <si>
    <t>A125969216R</t>
  </si>
  <si>
    <t>A125958384W</t>
  </si>
  <si>
    <t>A125979984T</t>
  </si>
  <si>
    <t>A125969184J</t>
  </si>
  <si>
    <t>A125958440C</t>
  </si>
  <si>
    <t>A125980040F</t>
  </si>
  <si>
    <t>A125969240R</t>
  </si>
  <si>
    <t>A125958312K</t>
  </si>
  <si>
    <t>A125979912F</t>
  </si>
  <si>
    <t>A125969112W</t>
  </si>
  <si>
    <t>A125958264C</t>
  </si>
  <si>
    <t>A125979864X</t>
  </si>
  <si>
    <t>A125969064R</t>
  </si>
  <si>
    <t>A125958280C</t>
  </si>
  <si>
    <t>A125979880X</t>
  </si>
  <si>
    <t>A125969080R</t>
  </si>
  <si>
    <t>A125958352C</t>
  </si>
  <si>
    <t>A125979952X</t>
  </si>
  <si>
    <t>A125969152R</t>
  </si>
  <si>
    <t>A125958288W</t>
  </si>
  <si>
    <t>A125979888T</t>
  </si>
  <si>
    <t>A125969088J</t>
  </si>
  <si>
    <t>A125958360C</t>
  </si>
  <si>
    <t>A125979960X</t>
  </si>
  <si>
    <t>A125969160R</t>
  </si>
  <si>
    <t>A125958368W</t>
  </si>
  <si>
    <t>A125979968T</t>
  </si>
  <si>
    <t>A125969168J</t>
  </si>
  <si>
    <t>A125958448W</t>
  </si>
  <si>
    <t>A125980048X</t>
  </si>
  <si>
    <t>A125969248J</t>
  </si>
  <si>
    <t>A125958272C</t>
  </si>
  <si>
    <t>A125979872X</t>
  </si>
  <si>
    <t>A125969072R</t>
  </si>
  <si>
    <t>A125958424C</t>
  </si>
  <si>
    <t>A125980024F</t>
  </si>
  <si>
    <t>A125969224R</t>
  </si>
  <si>
    <t>A125958432C</t>
  </si>
  <si>
    <t>A125980032F</t>
  </si>
  <si>
    <t>A125969232R</t>
  </si>
  <si>
    <t>A125958256C</t>
  </si>
  <si>
    <t>A125979856X</t>
  </si>
  <si>
    <t>A125969056R</t>
  </si>
  <si>
    <t>A125958296W</t>
  </si>
  <si>
    <t>A125979896T</t>
  </si>
  <si>
    <t>A125969096J</t>
  </si>
  <si>
    <t>Percent</t>
  </si>
  <si>
    <t>RATIO</t>
  </si>
  <si>
    <t>A125958393X</t>
  </si>
  <si>
    <t>A125979993V</t>
  </si>
  <si>
    <t>A125969193K</t>
  </si>
  <si>
    <t>A125958329F</t>
  </si>
  <si>
    <t>A125979929A</t>
  </si>
  <si>
    <t>A125969129T</t>
  </si>
  <si>
    <t>A125958401L</t>
  </si>
  <si>
    <t>A125980001R</t>
  </si>
  <si>
    <t>A125969201X</t>
  </si>
  <si>
    <t>A125958409F</t>
  </si>
  <si>
    <t>A125980009J</t>
  </si>
  <si>
    <t>A125969209T</t>
  </si>
  <si>
    <t>A125958337F</t>
  </si>
  <si>
    <t>A125979937A</t>
  </si>
  <si>
    <t>A125969137T</t>
  </si>
  <si>
    <t>A125958345F</t>
  </si>
  <si>
    <t>A125979945A</t>
  </si>
  <si>
    <t>A125969145T</t>
  </si>
  <si>
    <t>A125958377X</t>
  </si>
  <si>
    <t>A125979977V</t>
  </si>
  <si>
    <t>A125969177K</t>
  </si>
  <si>
    <t>A125958305L</t>
  </si>
  <si>
    <t>A125979905J</t>
  </si>
  <si>
    <t>A125969105X</t>
  </si>
  <si>
    <t>A125958417F</t>
  </si>
  <si>
    <t>A125980017J</t>
  </si>
  <si>
    <t>A125969217T</t>
  </si>
  <si>
    <t>A125958385X</t>
  </si>
  <si>
    <t>A125979985V</t>
  </si>
  <si>
    <t>A125969185K</t>
  </si>
  <si>
    <t>A125958441F</t>
  </si>
  <si>
    <t>A125980041J</t>
  </si>
  <si>
    <t>A125969241T</t>
  </si>
  <si>
    <t>A125958313L</t>
  </si>
  <si>
    <t>A125979913J</t>
  </si>
  <si>
    <t>A125969113X</t>
  </si>
  <si>
    <t>A125958265F</t>
  </si>
  <si>
    <t>A125979865A</t>
  </si>
  <si>
    <t>A125969065T</t>
  </si>
  <si>
    <t>A125958281F</t>
  </si>
  <si>
    <t>A125979881A</t>
  </si>
  <si>
    <t>A125969081T</t>
  </si>
  <si>
    <t>A125958353F</t>
  </si>
  <si>
    <t>A125979953A</t>
  </si>
  <si>
    <t>A125969153T</t>
  </si>
  <si>
    <t>A125958289X</t>
  </si>
  <si>
    <t>A125979889V</t>
  </si>
  <si>
    <t>A125969089K</t>
  </si>
  <si>
    <t>A125958361F</t>
  </si>
  <si>
    <t>A125979961A</t>
  </si>
  <si>
    <t>A125969161T</t>
  </si>
  <si>
    <t>A125958369X</t>
  </si>
  <si>
    <t>A125979969V</t>
  </si>
  <si>
    <t>A125969169K</t>
  </si>
  <si>
    <t>A125958449X</t>
  </si>
  <si>
    <t>A125980049A</t>
  </si>
  <si>
    <t>A125969249K</t>
  </si>
  <si>
    <t>A125958273F</t>
  </si>
  <si>
    <t>A125979873A</t>
  </si>
  <si>
    <t>A125969073T</t>
  </si>
  <si>
    <t>A125958425F</t>
  </si>
  <si>
    <t>A125980025J</t>
  </si>
  <si>
    <t>A125969225T</t>
  </si>
  <si>
    <t>A125958433F</t>
  </si>
  <si>
    <t>A125980033J</t>
  </si>
  <si>
    <t>A125969233T</t>
  </si>
  <si>
    <t>A125958257F</t>
  </si>
  <si>
    <t>A125979857A</t>
  </si>
  <si>
    <t>A125969057T</t>
  </si>
  <si>
    <t>A125958297X</t>
  </si>
  <si>
    <t>A125979897V</t>
  </si>
  <si>
    <t>A125969097K</t>
  </si>
  <si>
    <t>A125963720T</t>
  </si>
  <si>
    <t>A125985320R</t>
  </si>
  <si>
    <t>A125974520C</t>
  </si>
  <si>
    <t>A125963792C</t>
  </si>
  <si>
    <t>A125985392A</t>
  </si>
  <si>
    <t>A125974592R</t>
  </si>
  <si>
    <t>A125963728K</t>
  </si>
  <si>
    <t>A125985328J</t>
  </si>
  <si>
    <t>A125974528W</t>
  </si>
  <si>
    <t>A125963800T</t>
  </si>
  <si>
    <t>A125985400R</t>
  </si>
  <si>
    <t>A125974600C</t>
  </si>
  <si>
    <t>A125963808K</t>
  </si>
  <si>
    <t>A125985408J</t>
  </si>
  <si>
    <t>A125974608W</t>
  </si>
  <si>
    <t>A125963736K</t>
  </si>
  <si>
    <t>A125985336J</t>
  </si>
  <si>
    <t>A125974536W</t>
  </si>
  <si>
    <t>A125963744K</t>
  </si>
  <si>
    <t>A125985344J</t>
  </si>
  <si>
    <t>A125974544W</t>
  </si>
  <si>
    <t>A125963776C</t>
  </si>
  <si>
    <t>A125985376A</t>
  </si>
  <si>
    <t>A125974576R</t>
  </si>
  <si>
    <t>A125963704T</t>
  </si>
  <si>
    <t>A125985304R</t>
  </si>
  <si>
    <t>A125974504C</t>
  </si>
  <si>
    <t>A125963816K</t>
  </si>
  <si>
    <t>A125985416J</t>
  </si>
  <si>
    <t>A125974616W</t>
  </si>
  <si>
    <t>A125963784C</t>
  </si>
  <si>
    <t>A125985384A</t>
  </si>
  <si>
    <t>A125974584R</t>
  </si>
  <si>
    <t>A125963840K</t>
  </si>
  <si>
    <t>A125985440J</t>
  </si>
  <si>
    <t>A125974640W</t>
  </si>
  <si>
    <t>A125963712T</t>
  </si>
  <si>
    <t>A125985312R</t>
  </si>
  <si>
    <t>A125974512C</t>
  </si>
  <si>
    <t>A125963664K</t>
  </si>
  <si>
    <t>A125985264J</t>
  </si>
  <si>
    <t>A125974464W</t>
  </si>
  <si>
    <t>A125963680K</t>
  </si>
  <si>
    <t>A125985280J</t>
  </si>
  <si>
    <t>A125974480W</t>
  </si>
  <si>
    <t>A125963752K</t>
  </si>
  <si>
    <t>A125985352J</t>
  </si>
  <si>
    <t>A125974552W</t>
  </si>
  <si>
    <t>A125963688C</t>
  </si>
  <si>
    <t>A125985288A</t>
  </si>
  <si>
    <t>A125974488R</t>
  </si>
  <si>
    <t>A125963760K</t>
  </si>
  <si>
    <t>A125985360J</t>
  </si>
  <si>
    <t>A125974560W</t>
  </si>
  <si>
    <t>A125963768C</t>
  </si>
  <si>
    <t>A125985368A</t>
  </si>
  <si>
    <t>A125974568R</t>
  </si>
  <si>
    <t>A125963848C</t>
  </si>
  <si>
    <t>A125985448A</t>
  </si>
  <si>
    <t>A125974648R</t>
  </si>
  <si>
    <t>A125963672K</t>
  </si>
  <si>
    <t>A125985272J</t>
  </si>
  <si>
    <t>A125974472W</t>
  </si>
  <si>
    <t>A125963824K</t>
  </si>
  <si>
    <t>A125985424J</t>
  </si>
  <si>
    <t>A125974624W</t>
  </si>
  <si>
    <t>A125963832K</t>
  </si>
  <si>
    <t>A125985432J</t>
  </si>
  <si>
    <t>A125974632W</t>
  </si>
  <si>
    <t>A125963656K</t>
  </si>
  <si>
    <t>A125985256J</t>
  </si>
  <si>
    <t>A125974456W</t>
  </si>
  <si>
    <t>A125963696C</t>
  </si>
  <si>
    <t>A125985296A</t>
  </si>
  <si>
    <t>A125974496R</t>
  </si>
  <si>
    <t>A125963793F</t>
  </si>
  <si>
    <t>A125985393C</t>
  </si>
  <si>
    <t>A125974593T</t>
  </si>
  <si>
    <t>A125963729L</t>
  </si>
  <si>
    <t>A125985329K</t>
  </si>
  <si>
    <t>A125974529X</t>
  </si>
  <si>
    <t>A125963801V</t>
  </si>
  <si>
    <t>A125985401T</t>
  </si>
  <si>
    <t>A125974601F</t>
  </si>
  <si>
    <t>A125963809L</t>
  </si>
  <si>
    <t>A125985409K</t>
  </si>
  <si>
    <t>A125974609X</t>
  </si>
  <si>
    <t>A125963737L</t>
  </si>
  <si>
    <t>A125985337K</t>
  </si>
  <si>
    <t>A125974537X</t>
  </si>
  <si>
    <t>A125963745L</t>
  </si>
  <si>
    <t>A125985345K</t>
  </si>
  <si>
    <t>A125974545X</t>
  </si>
  <si>
    <t>A125963777F</t>
  </si>
  <si>
    <t>A125985377C</t>
  </si>
  <si>
    <t>A125974577T</t>
  </si>
  <si>
    <t>A125963705V</t>
  </si>
  <si>
    <t>A125985305T</t>
  </si>
  <si>
    <t>A125974505F</t>
  </si>
  <si>
    <t>A125963817L</t>
  </si>
  <si>
    <t>A125985417K</t>
  </si>
  <si>
    <t>A125974617X</t>
  </si>
  <si>
    <t>A125963785F</t>
  </si>
  <si>
    <t>Proportion of unemployed ;  15-64 years ;  &gt;&gt; Too far to travel or transport problems ;  &gt; Males ;</t>
  </si>
  <si>
    <t>Proportion of unemployed ;  15-64 years ;  &gt;&gt; Too far to travel or transport problems ;  &gt; Females ;</t>
  </si>
  <si>
    <t>Proportion of unemployed ;  15-64 years ;  &gt;&gt; Own ill health or disability ;  Persons ;</t>
  </si>
  <si>
    <t>Proportion of unemployed ;  15-64 years ;  &gt;&gt; Own ill health or disability ;  &gt; Males ;</t>
  </si>
  <si>
    <t>Proportion of unemployed ;  15-64 years ;  &gt;&gt; Own ill health or disability ;  &gt; Females ;</t>
  </si>
  <si>
    <t>Proportion of unemployed ;  15-64 years ;  &gt;&gt; Language difficulties ;  Persons ;</t>
  </si>
  <si>
    <t>Proportion of unemployed ;  15-64 years ;  &gt;&gt; Language difficulties ;  &gt; Males ;</t>
  </si>
  <si>
    <t>Proportion of unemployed ;  15-64 years ;  &gt;&gt; Language difficulties ;  &gt; Females ;</t>
  </si>
  <si>
    <t>Proportion of unemployed ;  15-64 years ;  &gt;&gt; No jobs with suitable hours ;  Persons ;</t>
  </si>
  <si>
    <t>Proportion of unemployed ;  15-64 years ;  &gt;&gt; No jobs with suitable hours ;  &gt; Males ;</t>
  </si>
  <si>
    <t>Proportion of unemployed ;  15-64 years ;  &gt;&gt; No jobs with suitable hours ;  &gt; Females ;</t>
  </si>
  <si>
    <t>Proportion of unemployed ;  15-64 years ;  &gt;&gt; Child care or other family considerations ;  Persons ;</t>
  </si>
  <si>
    <t>Proportion of unemployed ;  15-64 years ;  &gt;&gt; Child care or other family considerations ;  &gt; Males ;</t>
  </si>
  <si>
    <t>Proportion of unemployed ;  15-64 years ;  &gt;&gt; Child care or other family considerations ;  &gt; Females ;</t>
  </si>
  <si>
    <t>Proportion of unemployed ;  15-64 years ;  &gt;&gt; No feedback from employers ;  Persons ;</t>
  </si>
  <si>
    <t>Proportion of unemployed ;  15-64 years ;  &gt;&gt; No feedback from employers ;  &gt; Males ;</t>
  </si>
  <si>
    <t>Proportion of unemployed ;  15-64 years ;  &gt;&gt; No feedback from employers ;  &gt; Females ;</t>
  </si>
  <si>
    <t>Proportion of unemployed ;  15-64 years ;  &gt;&gt; Other difficulties ;  Persons ;</t>
  </si>
  <si>
    <t>Proportion of unemployed ;  15-64 years ;  &gt;&gt; Other difficulties ;  &gt; Males ;</t>
  </si>
  <si>
    <t>Proportion of unemployed ;  15-64 years ;  &gt;&gt; Other difficulties ;  &gt; Females ;</t>
  </si>
  <si>
    <t>Proportion of unemployed ;  15-64 years ;  &gt; Did not have difficulty finding work ;  Persons ;</t>
  </si>
  <si>
    <t>Proportion of unemployed ;  15-64 years ;  &gt; Did not have difficulty finding work ;  &gt; Males ;</t>
  </si>
  <si>
    <t>Proportion of unemployed ;  15-64 years ;  &gt; Did not have difficulty finding work ;  &gt; Females ;</t>
  </si>
  <si>
    <t>Proportion of unemployed ;  15-64 years ;  &gt; Looked for full-time work ;  Persons ;</t>
  </si>
  <si>
    <t>Proportion of unemployed ;  15-64 years ;  &gt; Looked for full-time work ;  &gt; Males ;</t>
  </si>
  <si>
    <t>Proportion of unemployed ;  15-64 years ;  &gt; Looked for full-time work ;  &gt; Females ;</t>
  </si>
  <si>
    <t>Proportion of unemployed ;  15-64 years ;  &gt;&gt; Looked for both full-time and part-time work ;  Persons ;</t>
  </si>
  <si>
    <t>Proportion of unemployed ;  15-64 years ;  &gt;&gt; Looked for both full-time and part-time work ;  &gt; Males ;</t>
  </si>
  <si>
    <t>Proportion of unemployed ;  15-64 years ;  &gt;&gt; Looked for both full-time and part-time work ;  &gt; Females ;</t>
  </si>
  <si>
    <t>Proportion of unemployed ;  15-64 years ;  &gt;&gt; Looked for only full-time work ;  Persons ;</t>
  </si>
  <si>
    <t>Proportion of unemployed ;  15-64 years ;  &gt;&gt; Looked for only full-time work ;  &gt; Males ;</t>
  </si>
  <si>
    <t>Proportion of unemployed ;  15-64 years ;  &gt;&gt; Looked for only full-time work ;  &gt; Females ;</t>
  </si>
  <si>
    <t>Proportion of unemployed ;  15-64 years ;  &gt;&gt; Waiting to start a full-time job ;  Persons ;</t>
  </si>
  <si>
    <t>Proportion of unemployed ;  15-64 years ;  &gt;&gt; Waiting to start a full-time job ;  &gt; Males ;</t>
  </si>
  <si>
    <t>Proportion of unemployed ;  15-64 years ;  &gt;&gt; Waiting to start a full-time job ;  &gt; Females ;</t>
  </si>
  <si>
    <t>Proportion of unemployed ;  15-64 years ;  &gt; Looked for part-time work ;  Persons ;</t>
  </si>
  <si>
    <t>Proportion of unemployed ;  15-64 years ;  &gt; Looked for part-time work ;  &gt; Males ;</t>
  </si>
  <si>
    <t>Proportion of unemployed ;  15-64 years ;  &gt; Looked for part-time work ;  &gt; Females ;</t>
  </si>
  <si>
    <t>Proportion of unemployed ;  15-64 years ;  &gt;&gt; Looked for only part-time work ;  Persons ;</t>
  </si>
  <si>
    <t>Proportion of unemployed ;  15-64 years ;  &gt;&gt; Looked for only part-time work ;  &gt; Males ;</t>
  </si>
  <si>
    <t>Proportion of unemployed ;  15-64 years ;  &gt;&gt; Looked for only part-time work ;  &gt; Females ;</t>
  </si>
  <si>
    <t>Proportion of unemployed ;  15-64 years ;  &gt;&gt; Waiting to start a part-time job ;  Persons ;</t>
  </si>
  <si>
    <t>Proportion of unemployed ;  15-64 years ;  &gt;&gt; Waiting to start a part-time job ;  &gt; Males ;</t>
  </si>
  <si>
    <t>Proportion of unemployed ;  15-64 years ;  &gt;&gt; Waiting to start a part-time job ;  &gt; Females ;</t>
  </si>
  <si>
    <t>&gt; 15-24 years ;  Unemployed total ;  Persons ;</t>
  </si>
  <si>
    <t>&gt; 15-24 years ;  Unemployed total ;  &gt; Males ;</t>
  </si>
  <si>
    <t>&gt; 15-24 years ;  Unemployed total ;  &gt; Females ;</t>
  </si>
  <si>
    <t>&gt; 15-24 years ;  &gt; Had difficulty finding work ;  Persons ;</t>
  </si>
  <si>
    <t>&gt; 15-24 years ;  &gt; Had difficulty finding work ;  &gt; Males ;</t>
  </si>
  <si>
    <t>&gt; 15-24 years ;  &gt; Had difficulty finding work ;  &gt; Females ;</t>
  </si>
  <si>
    <t>&gt; 15-24 years ;  &gt;&gt; Too many applicants for available jobs ;  Persons ;</t>
  </si>
  <si>
    <t>&gt; 15-24 years ;  &gt;&gt; Too many applicants for available jobs ;  &gt; Males ;</t>
  </si>
  <si>
    <t>&gt; 15-24 years ;  &gt;&gt; Too many applicants for available jobs ;  &gt; Females ;</t>
  </si>
  <si>
    <t>&gt; 15-24 years ;  &gt;&gt; Lacked necessary skills or education ;  Persons ;</t>
  </si>
  <si>
    <t>&gt; 15-24 years ;  &gt;&gt; Lacked necessary skills or education ;  &gt; Males ;</t>
  </si>
  <si>
    <t>&gt; 15-24 years ;  &gt;&gt; Lacked necessary skills or education ;  &gt; Females ;</t>
  </si>
  <si>
    <t>&gt; 15-24 years ;  &gt;&gt; Considered too young or too old by employers ;  Persons ;</t>
  </si>
  <si>
    <t>&gt; 15-24 years ;  &gt;&gt; Considered too young or too old by employers ;  &gt; Males ;</t>
  </si>
  <si>
    <t>&gt; 15-24 years ;  &gt;&gt; Considered too young or too old by employers ;  &gt; Females ;</t>
  </si>
  <si>
    <t>&gt; 15-24 years ;  &gt;&gt;&gt; Considered too young by employers ;  Persons ;</t>
  </si>
  <si>
    <t>&gt; 15-24 years ;  &gt;&gt;&gt; Considered too young by employers ;  &gt; Males ;</t>
  </si>
  <si>
    <t>&gt; 15-24 years ;  &gt;&gt;&gt; Considered too young by employers ;  &gt; Females ;</t>
  </si>
  <si>
    <t>&gt; 15-24 years ;  &gt;&gt;&gt; Considered too old by employers ;  Persons ;</t>
  </si>
  <si>
    <t>&gt; 15-24 years ;  &gt;&gt;&gt; Considered too old by employers ;  &gt; Males ;</t>
  </si>
  <si>
    <t>&gt; 15-24 years ;  &gt;&gt;&gt; Considered too old by employers ;  &gt; Females ;</t>
  </si>
  <si>
    <t>&gt; 15-24 years ;  &gt;&gt; Insufficient work experience ;  Persons ;</t>
  </si>
  <si>
    <t>&gt; 15-24 years ;  &gt;&gt; Insufficient work experience ;  &gt; Males ;</t>
  </si>
  <si>
    <t>&gt; 15-24 years ;  &gt;&gt; Insufficient work experience ;  &gt; Females ;</t>
  </si>
  <si>
    <t>&gt; 15-24 years ;  &gt;&gt; No vacancies at all ;  Persons ;</t>
  </si>
  <si>
    <t>&gt; 15-24 years ;  &gt;&gt; No vacancies at all ;  &gt; Males ;</t>
  </si>
  <si>
    <t>&gt; 15-24 years ;  &gt;&gt; No vacancies at all ;  &gt; Females ;</t>
  </si>
  <si>
    <t>&gt; 15-24 years ;  &gt;&gt; No vacancies in line of work ;  Persons ;</t>
  </si>
  <si>
    <t>&gt; 15-24 years ;  &gt;&gt; No vacancies in line of work ;  &gt; Males ;</t>
  </si>
  <si>
    <t>&gt; 15-24 years ;  &gt;&gt; No vacancies in line of work ;  &gt; Females ;</t>
  </si>
  <si>
    <t>&gt; 15-24 years ;  &gt;&gt; Too far to travel or transport problems ;  Persons ;</t>
  </si>
  <si>
    <t>&gt; 15-24 years ;  &gt;&gt; Too far to travel or transport problems ;  &gt; Males ;</t>
  </si>
  <si>
    <t>&gt; 15-24 years ;  &gt;&gt; Too far to travel or transport problems ;  &gt; Females ;</t>
  </si>
  <si>
    <t>&gt; 15-24 years ;  &gt;&gt; Own ill health or disability ;  Persons ;</t>
  </si>
  <si>
    <t>&gt; 15-24 years ;  &gt;&gt; Own ill health or disability ;  &gt; Males ;</t>
  </si>
  <si>
    <t>&gt; 15-24 years ;  &gt;&gt; Own ill health or disability ;  &gt; Females ;</t>
  </si>
  <si>
    <t>&gt; 15-24 years ;  &gt;&gt; Language difficulties ;  Persons ;</t>
  </si>
  <si>
    <t>&gt; 15-24 years ;  &gt;&gt; Language difficulties ;  &gt; Males ;</t>
  </si>
  <si>
    <t>&gt; 15-24 years ;  &gt;&gt; Language difficulties ;  &gt; Females ;</t>
  </si>
  <si>
    <t>&gt; 15-24 years ;  &gt;&gt; No jobs with suitable hours ;  Persons ;</t>
  </si>
  <si>
    <t>&gt; 15-24 years ;  &gt;&gt; No jobs with suitable hours ;  &gt; Males ;</t>
  </si>
  <si>
    <t>&gt; 15-24 years ;  &gt;&gt; No jobs with suitable hours ;  &gt; Females ;</t>
  </si>
  <si>
    <t>&gt; 15-24 years ;  &gt;&gt; Child care or other family considerations ;  Persons ;</t>
  </si>
  <si>
    <t>&gt; 15-24 years ;  &gt;&gt; Child care or other family considerations ;  &gt; Males ;</t>
  </si>
  <si>
    <t>&gt; 15-24 years ;  &gt;&gt; Child care or other family considerations ;  &gt; Females ;</t>
  </si>
  <si>
    <t>&gt; 15-24 years ;  &gt;&gt; No feedback from employers ;  Persons ;</t>
  </si>
  <si>
    <t>&gt; 15-24 years ;  &gt;&gt; No feedback from employers ;  &gt; Males ;</t>
  </si>
  <si>
    <t>&gt; 15-24 years ;  &gt;&gt; No feedback from employers ;  &gt; Females ;</t>
  </si>
  <si>
    <t>&gt; 15-24 years ;  &gt;&gt; Other difficulties ;  Persons ;</t>
  </si>
  <si>
    <t>&gt; 15-24 years ;  &gt;&gt; Other difficulties ;  &gt; Males ;</t>
  </si>
  <si>
    <t>&gt; 15-24 years ;  &gt;&gt; Other difficulties ;  &gt; Females ;</t>
  </si>
  <si>
    <t>&gt; 15-24 years ;  &gt; Did not have difficulty finding work ;  Persons ;</t>
  </si>
  <si>
    <t>&gt; 15-24 years ;  &gt; Did not have difficulty finding work ;  &gt; Males ;</t>
  </si>
  <si>
    <t>&gt; 15-24 years ;  &gt; Did not have difficulty finding work ;  &gt; Females ;</t>
  </si>
  <si>
    <t>&gt; 15-24 years ;  &gt; Looked for full-time work ;  Persons ;</t>
  </si>
  <si>
    <t>&gt; 15-24 years ;  &gt; Looked for full-time work ;  &gt; Males ;</t>
  </si>
  <si>
    <t>&gt; 15-24 years ;  &gt; Looked for full-time work ;  &gt; Females ;</t>
  </si>
  <si>
    <t>&gt; 15-24 years ;  &gt;&gt; Looked for both full-time and part-time work ;  Persons ;</t>
  </si>
  <si>
    <t>&gt; 15-24 years ;  &gt;&gt; Looked for both full-time and part-time work ;  &gt; Males ;</t>
  </si>
  <si>
    <t>&gt; 15-24 years ;  &gt;&gt; Looked for both full-time and part-time work ;  &gt; Females ;</t>
  </si>
  <si>
    <t>&gt; 15-24 years ;  &gt;&gt; Looked for only full-time work ;  Persons ;</t>
  </si>
  <si>
    <t>&gt; 15-24 years ;  &gt;&gt; Looked for only full-time work ;  &gt; Males ;</t>
  </si>
  <si>
    <t>&gt; 15-24 years ;  &gt;&gt; Looked for only full-time work ;  &gt; Females ;</t>
  </si>
  <si>
    <t>&gt; 15-24 years ;  &gt;&gt; Waiting to start a full-time job ;  Persons ;</t>
  </si>
  <si>
    <t>&gt; 15-24 years ;  &gt;&gt; Waiting to start a full-time job ;  &gt; Males ;</t>
  </si>
  <si>
    <t>&gt; 15-24 years ;  &gt;&gt; Waiting to start a full-time job ;  &gt; Females ;</t>
  </si>
  <si>
    <t>&gt; 15-24 years ;  &gt; Looked for part-time work ;  Persons ;</t>
  </si>
  <si>
    <t>&gt; 15-24 years ;  &gt; Looked for part-time work ;  &gt; Males ;</t>
  </si>
  <si>
    <t>&gt; 15-24 years ;  &gt; Looked for part-time work ;  &gt; Females ;</t>
  </si>
  <si>
    <t>&gt; 15-24 years ;  &gt;&gt; Looked for only part-time work ;  Persons ;</t>
  </si>
  <si>
    <t>&gt; 15-24 years ;  &gt;&gt; Looked for only part-time work ;  &gt; Males ;</t>
  </si>
  <si>
    <t>&gt; 15-24 years ;  &gt;&gt; Looked for only part-time work ;  &gt; Females ;</t>
  </si>
  <si>
    <t>&gt; 15-24 years ;  &gt;&gt; Waiting to start a part-time job ;  Persons ;</t>
  </si>
  <si>
    <t>&gt; 15-24 years ;  &gt;&gt; Waiting to start a part-time job ;  &gt; Males ;</t>
  </si>
  <si>
    <t>&gt; 15-24 years ;  &gt;&gt; Waiting to start a part-time job ;  &gt; Females ;</t>
  </si>
  <si>
    <t>Proportion of unemployed ;  &gt; 15-24 years ;  &gt; Had difficulty finding work ;  Persons ;</t>
  </si>
  <si>
    <t>Proportion of unemployed ;  &gt; 15-24 years ;  &gt; Had difficulty finding work ;  &gt; Males ;</t>
  </si>
  <si>
    <t>Proportion of unemployed ;  &gt; 15-24 years ;  &gt; Had difficulty finding work ;  &gt; Females ;</t>
  </si>
  <si>
    <t>Proportion of unemployed ;  &gt; 15-24 years ;  &gt;&gt; Too many applicants for available jobs ;  Persons ;</t>
  </si>
  <si>
    <t>Proportion of unemployed ;  &gt; 15-24 years ;  &gt;&gt; Too many applicants for available jobs ;  &gt; Males ;</t>
  </si>
  <si>
    <t>Proportion of unemployed ;  &gt; 15-24 years ;  &gt;&gt; Too many applicants for available jobs ;  &gt; Females ;</t>
  </si>
  <si>
    <t>Proportion of unemployed ;  &gt; 15-24 years ;  &gt;&gt; Lacked necessary skills or education ;  Persons ;</t>
  </si>
  <si>
    <t>Proportion of unemployed ;  &gt; 15-24 years ;  &gt;&gt; Lacked necessary skills or education ;  &gt; Males ;</t>
  </si>
  <si>
    <t>Proportion of unemployed ;  &gt; 15-24 years ;  &gt;&gt; Lacked necessary skills or education ;  &gt; Females ;</t>
  </si>
  <si>
    <t>Proportion of unemployed ;  &gt; 15-24 years ;  &gt;&gt; Considered too young or too old by employers ;  Persons ;</t>
  </si>
  <si>
    <t>Proportion of unemployed ;  &gt; 15-24 years ;  &gt;&gt; Considered too young or too old by employers ;  &gt; Males ;</t>
  </si>
  <si>
    <t>Proportion of unemployed ;  &gt; 15-24 years ;  &gt;&gt; Considered too young or too old by employers ;  &gt; Females ;</t>
  </si>
  <si>
    <t>Proportion of unemployed ;  &gt; 15-24 years ;  &gt;&gt;&gt; Considered too young by employers ;  Persons ;</t>
  </si>
  <si>
    <t>Proportion of unemployed ;  &gt; 15-24 years ;  &gt;&gt;&gt; Considered too young by employers ;  &gt; Males ;</t>
  </si>
  <si>
    <t>Proportion of unemployed ;  &gt; 15-24 years ;  &gt;&gt;&gt; Considered too young by employers ;  &gt; Females ;</t>
  </si>
  <si>
    <t>Proportion of unemployed ;  &gt; 15-24 years ;  &gt;&gt;&gt; Considered too old by employers ;  Persons ;</t>
  </si>
  <si>
    <t>Proportion of unemployed ;  &gt; 15-24 years ;  &gt;&gt;&gt; Considered too old by employers ;  &gt; Males ;</t>
  </si>
  <si>
    <t>Proportion of unemployed ;  &gt; 15-24 years ;  &gt;&gt;&gt; Considered too old by employers ;  &gt; Females ;</t>
  </si>
  <si>
    <t>Proportion of unemployed ;  &gt; 15-24 years ;  &gt;&gt; Insufficient work experience ;  Persons ;</t>
  </si>
  <si>
    <t>Proportion of unemployed ;  &gt; 15-24 years ;  &gt;&gt; Insufficient work experience ;  &gt; Males ;</t>
  </si>
  <si>
    <t>Proportion of unemployed ;  &gt; 15-24 years ;  &gt;&gt; Insufficient work experience ;  &gt; Females ;</t>
  </si>
  <si>
    <t>Proportion of unemployed ;  &gt; 15-24 years ;  &gt;&gt; No vacancies at all ;  Persons ;</t>
  </si>
  <si>
    <t>Proportion of unemployed ;  &gt; 15-24 years ;  &gt;&gt; No vacancies at all ;  &gt; Males ;</t>
  </si>
  <si>
    <t>Proportion of unemployed ;  &gt; 15-24 years ;  &gt;&gt; No vacancies at all ;  &gt; Females ;</t>
  </si>
  <si>
    <t>Proportion of unemployed ;  &gt; 15-24 years ;  &gt;&gt; No vacancies in line of work ;  Persons ;</t>
  </si>
  <si>
    <t>Proportion of unemployed ;  &gt; 15-24 years ;  &gt;&gt; No vacancies in line of work ;  &gt; Males ;</t>
  </si>
  <si>
    <t>Proportion of unemployed ;  &gt; 15-24 years ;  &gt;&gt; No vacancies in line of work ;  &gt; Females ;</t>
  </si>
  <si>
    <t>Proportion of unemployed ;  &gt; 15-24 years ;  &gt;&gt; Too far to travel or transport problems ;  Persons ;</t>
  </si>
  <si>
    <t>Proportion of unemployed ;  &gt; 15-24 years ;  &gt;&gt; Too far to travel or transport problems ;  &gt; Males ;</t>
  </si>
  <si>
    <t>Proportion of unemployed ;  &gt; 15-24 years ;  &gt;&gt; Too far to travel or transport problems ;  &gt; Females ;</t>
  </si>
  <si>
    <t>Proportion of unemployed ;  &gt; 15-24 years ;  &gt;&gt; Own ill health or disability ;  Persons ;</t>
  </si>
  <si>
    <t>Proportion of unemployed ;  &gt; 15-24 years ;  &gt;&gt; Own ill health or disability ;  &gt; Males ;</t>
  </si>
  <si>
    <t>Proportion of unemployed ;  &gt; 15-24 years ;  &gt;&gt; Own ill health or disability ;  &gt; Females ;</t>
  </si>
  <si>
    <t>Proportion of unemployed ;  &gt; 15-24 years ;  &gt;&gt; Language difficulties ;  Persons ;</t>
  </si>
  <si>
    <t>Proportion of unemployed ;  &gt; 15-24 years ;  &gt;&gt; Language difficulties ;  &gt; Males ;</t>
  </si>
  <si>
    <t>Proportion of unemployed ;  &gt; 15-24 years ;  &gt;&gt; Language difficulties ;  &gt; Females ;</t>
  </si>
  <si>
    <t>Proportion of unemployed ;  &gt; 15-24 years ;  &gt;&gt; No jobs with suitable hours ;  Persons ;</t>
  </si>
  <si>
    <t>Proportion of unemployed ;  &gt; 15-24 years ;  &gt;&gt; No jobs with suitable hours ;  &gt; Males ;</t>
  </si>
  <si>
    <t>Proportion of unemployed ;  &gt; 15-24 years ;  &gt;&gt; No jobs with suitable hours ;  &gt; Females ;</t>
  </si>
  <si>
    <t>Proportion of unemployed ;  &gt; 15-24 years ;  &gt;&gt; Child care or other family considerations ;  Persons ;</t>
  </si>
  <si>
    <t>Proportion of unemployed ;  &gt; 15-24 years ;  &gt;&gt; Child care or other family considerations ;  &gt; Males ;</t>
  </si>
  <si>
    <t>Proportion of unemployed ;  &gt; 15-24 years ;  &gt;&gt; Child care or other family considerations ;  &gt; Females ;</t>
  </si>
  <si>
    <t>Proportion of unemployed ;  &gt; 15-24 years ;  &gt;&gt; No feedback from employers ;  Persons ;</t>
  </si>
  <si>
    <t>Proportion of unemployed ;  &gt; 15-24 years ;  &gt;&gt; No feedback from employers ;  &gt; Males ;</t>
  </si>
  <si>
    <t>Proportion of unemployed ;  &gt; 15-24 years ;  &gt;&gt; No feedback from employers ;  &gt; Females ;</t>
  </si>
  <si>
    <t>Proportion of unemployed ;  &gt; 15-24 years ;  &gt;&gt; Other difficulties ;  Persons ;</t>
  </si>
  <si>
    <t>Proportion of unemployed ;  &gt; 15-24 years ;  &gt;&gt; Other difficulties ;  &gt; Males ;</t>
  </si>
  <si>
    <t>Proportion of unemployed ;  &gt; 15-24 years ;  &gt;&gt; Other difficulties ;  &gt; Females ;</t>
  </si>
  <si>
    <t>Proportion of unemployed ;  &gt; 15-24 years ;  &gt; Did not have difficulty finding work ;  Persons ;</t>
  </si>
  <si>
    <t>Proportion of unemployed ;  &gt; 15-24 years ;  &gt; Did not have difficulty finding work ;  &gt; Males ;</t>
  </si>
  <si>
    <t>Proportion of unemployed ;  &gt; 15-24 years ;  &gt; Did not have difficulty finding work ;  &gt; Females ;</t>
  </si>
  <si>
    <t>Proportion of unemployed ;  &gt; 15-24 years ;  &gt; Looked for full-time work ;  Persons ;</t>
  </si>
  <si>
    <t>Proportion of unemployed ;  &gt; 15-24 years ;  &gt; Looked for full-time work ;  &gt; Males ;</t>
  </si>
  <si>
    <t>Proportion of unemployed ;  &gt; 15-24 years ;  &gt; Looked for full-time work ;  &gt; Females ;</t>
  </si>
  <si>
    <t>Proportion of unemployed ;  &gt; 15-24 years ;  &gt;&gt; Looked for both full-time and part-time work ;  Persons ;</t>
  </si>
  <si>
    <t>Proportion of unemployed ;  &gt; 15-24 years ;  &gt;&gt; Looked for both full-time and part-time work ;  &gt; Males ;</t>
  </si>
  <si>
    <t>Proportion of unemployed ;  &gt; 15-24 years ;  &gt;&gt; Looked for both full-time and part-time work ;  &gt; Females ;</t>
  </si>
  <si>
    <t>Proportion of unemployed ;  &gt; 15-24 years ;  &gt;&gt; Looked for only full-time work ;  Persons ;</t>
  </si>
  <si>
    <t>Proportion of unemployed ;  &gt; 15-24 years ;  &gt;&gt; Looked for only full-time work ;  &gt; Males ;</t>
  </si>
  <si>
    <t>Proportion of unemployed ;  &gt; 15-24 years ;  &gt;&gt; Looked for only full-time work ;  &gt; Females ;</t>
  </si>
  <si>
    <t>Proportion of unemployed ;  &gt; 15-24 years ;  &gt;&gt; Waiting to start a full-time job ;  Persons ;</t>
  </si>
  <si>
    <t>Proportion of unemployed ;  &gt; 15-24 years ;  &gt;&gt; Waiting to start a full-time job ;  &gt; Males ;</t>
  </si>
  <si>
    <t>Proportion of unemployed ;  &gt; 15-24 years ;  &gt;&gt; Waiting to start a full-time job ;  &gt; Females ;</t>
  </si>
  <si>
    <t>Proportion of unemployed ;  &gt; 15-24 years ;  &gt; Looked for part-time work ;  Persons ;</t>
  </si>
  <si>
    <t>Proportion of unemployed ;  &gt; 15-24 years ;  &gt; Looked for part-time work ;  &gt; Males ;</t>
  </si>
  <si>
    <t>Proportion of unemployed ;  &gt; 15-24 years ;  &gt; Looked for part-time work ;  &gt; Females ;</t>
  </si>
  <si>
    <t>Proportion of unemployed ;  &gt; 15-24 years ;  &gt;&gt; Looked for only part-time work ;  Persons ;</t>
  </si>
  <si>
    <t>Proportion of unemployed ;  &gt; 15-24 years ;  &gt;&gt; Looked for only part-time work ;  &gt; Males ;</t>
  </si>
  <si>
    <t>Proportion of unemployed ;  &gt; 15-24 years ;  &gt;&gt; Looked for only part-time work ;  &gt; Females ;</t>
  </si>
  <si>
    <t>Proportion of unemployed ;  &gt; 15-24 years ;  &gt;&gt; Waiting to start a part-time job ;  Persons ;</t>
  </si>
  <si>
    <t>Proportion of unemployed ;  &gt; 15-24 years ;  &gt;&gt; Waiting to start a part-time job ;  &gt; Males ;</t>
  </si>
  <si>
    <t>Proportion of unemployed ;  &gt; 15-24 years ;  &gt;&gt; Waiting to start a part-time job ;  &gt; Females ;</t>
  </si>
  <si>
    <t>&gt; 25-44 years ;  Unemployed total ;  Persons ;</t>
  </si>
  <si>
    <t>&gt; 25-44 years ;  Unemployed total ;  &gt; Males ;</t>
  </si>
  <si>
    <t>&gt; 25-44 years ;  Unemployed total ;  &gt; Females ;</t>
  </si>
  <si>
    <t>&gt; 25-44 years ;  &gt; Had difficulty finding work ;  Persons ;</t>
  </si>
  <si>
    <t>&gt; 25-44 years ;  &gt; Had difficulty finding work ;  &gt; Males ;</t>
  </si>
  <si>
    <t>&gt; 25-44 years ;  &gt; Had difficulty finding work ;  &gt; Females ;</t>
  </si>
  <si>
    <t>&gt; 25-44 years ;  &gt;&gt; Too many applicants for available jobs ;  Persons ;</t>
  </si>
  <si>
    <t>&gt; 25-44 years ;  &gt;&gt; Too many applicants for available jobs ;  &gt; Males ;</t>
  </si>
  <si>
    <t>&gt; 25-44 years ;  &gt;&gt; Too many applicants for available jobs ;  &gt; Females ;</t>
  </si>
  <si>
    <t>&gt; 25-44 years ;  &gt;&gt; Lacked necessary skills or education ;  Persons ;</t>
  </si>
  <si>
    <t>&gt; 25-44 years ;  &gt;&gt; Lacked necessary skills or education ;  &gt; Males ;</t>
  </si>
  <si>
    <t>&gt; 25-44 years ;  &gt;&gt; Lacked necessary skills or education ;  &gt; Females ;</t>
  </si>
  <si>
    <t>&gt; 25-44 years ;  &gt;&gt; Considered too young or too old by employers ;  Persons ;</t>
  </si>
  <si>
    <t>&gt; 25-44 years ;  &gt;&gt; Considered too young or too old by employers ;  &gt; Males ;</t>
  </si>
  <si>
    <t>&gt; 25-44 years ;  &gt;&gt; Considered too young or too old by employers ;  &gt; Females ;</t>
  </si>
  <si>
    <t>&gt; 25-44 years ;  &gt;&gt;&gt; Considered too young by employers ;  Persons ;</t>
  </si>
  <si>
    <t>&gt; 25-44 years ;  &gt;&gt;&gt; Considered too young by employers ;  &gt; Males ;</t>
  </si>
  <si>
    <t>&gt; 25-44 years ;  &gt;&gt;&gt; Considered too young by employers ;  &gt; Females ;</t>
  </si>
  <si>
    <t>&gt; 25-44 years ;  &gt;&gt;&gt; Considered too old by employers ;  Persons ;</t>
  </si>
  <si>
    <t>&gt; 25-44 years ;  &gt;&gt;&gt; Considered too old by employers ;  &gt; Males ;</t>
  </si>
  <si>
    <t>&gt; 25-44 years ;  &gt;&gt;&gt; Considered too old by employers ;  &gt; Females ;</t>
  </si>
  <si>
    <t>&gt; 25-44 years ;  &gt;&gt; Insufficient work experience ;  Persons ;</t>
  </si>
  <si>
    <t>&gt; 25-44 years ;  &gt;&gt; Insufficient work experience ;  &gt; Males ;</t>
  </si>
  <si>
    <t>&gt; 25-44 years ;  &gt;&gt; Insufficient work experience ;  &gt; Females ;</t>
  </si>
  <si>
    <t>&gt; 25-44 years ;  &gt;&gt; No vacancies at all ;  Persons ;</t>
  </si>
  <si>
    <t>&gt; 25-44 years ;  &gt;&gt; No vacancies at all ;  &gt; Males ;</t>
  </si>
  <si>
    <t>&gt; 25-44 years ;  &gt;&gt; No vacancies at all ;  &gt; Females ;</t>
  </si>
  <si>
    <t>&gt; 25-44 years ;  &gt;&gt; No vacancies in line of work ;  Persons ;</t>
  </si>
  <si>
    <t>&gt; 25-44 years ;  &gt;&gt; No vacancies in line of work ;  &gt; Males ;</t>
  </si>
  <si>
    <t>&gt; 25-44 years ;  &gt;&gt; No vacancies in line of work ;  &gt; Females ;</t>
  </si>
  <si>
    <t>&gt; 25-44 years ;  &gt;&gt; Too far to travel or transport problems ;  Persons ;</t>
  </si>
  <si>
    <t>&gt; 25-44 years ;  &gt;&gt; Too far to travel or transport problems ;  &gt; Males ;</t>
  </si>
  <si>
    <t>&gt; 25-44 years ;  &gt;&gt; Too far to travel or transport problems ;  &gt; Females ;</t>
  </si>
  <si>
    <t>&gt; 25-44 years ;  &gt;&gt; Own ill health or disability ;  Persons ;</t>
  </si>
  <si>
    <t>&gt; 25-44 years ;  &gt;&gt; Own ill health or disability ;  &gt; Males ;</t>
  </si>
  <si>
    <t>&gt; 25-44 years ;  &gt;&gt; Own ill health or disability ;  &gt; Females ;</t>
  </si>
  <si>
    <t>&gt; 25-44 years ;  &gt;&gt; Language difficulties ;  Persons ;</t>
  </si>
  <si>
    <t>&gt; 25-44 years ;  &gt;&gt; Language difficulties ;  &gt; Males ;</t>
  </si>
  <si>
    <t>&gt; 25-44 years ;  &gt;&gt; Language difficulties ;  &gt; Females ;</t>
  </si>
  <si>
    <t>&gt; 25-44 years ;  &gt;&gt; No jobs with suitable hours ;  Persons ;</t>
  </si>
  <si>
    <t>&gt; 25-44 years ;  &gt;&gt; No jobs with suitable hours ;  &gt; Males ;</t>
  </si>
  <si>
    <t>&gt; 25-44 years ;  &gt;&gt; No jobs with suitable hours ;  &gt; Females ;</t>
  </si>
  <si>
    <t>&gt; 25-44 years ;  &gt;&gt; Child care or other family considerations ;  Persons ;</t>
  </si>
  <si>
    <t>&gt; 25-44 years ;  &gt;&gt; Child care or other family considerations ;  &gt; Males ;</t>
  </si>
  <si>
    <t>&gt; 25-44 years ;  &gt;&gt; Child care or other family considerations ;  &gt; Females ;</t>
  </si>
  <si>
    <t>&gt; 25-44 years ;  &gt;&gt; No feedback from employers ;  Persons ;</t>
  </si>
  <si>
    <t>&gt; 25-44 years ;  &gt;&gt; No feedback from employers ;  &gt; Males ;</t>
  </si>
  <si>
    <t>&gt; 25-44 years ;  &gt;&gt; No feedback from employers ;  &gt; Females ;</t>
  </si>
  <si>
    <t>&gt; 25-44 years ;  &gt;&gt; Other difficulties ;  Persons ;</t>
  </si>
  <si>
    <t>&gt; 25-44 years ;  &gt;&gt; Other difficulties ;  &gt; Males ;</t>
  </si>
  <si>
    <t>&gt; 25-44 years ;  &gt;&gt; Other difficulties ;  &gt; Females ;</t>
  </si>
  <si>
    <t>&gt; 25-44 years ;  &gt; Did not have difficulty finding work ;  Persons ;</t>
  </si>
  <si>
    <t>&gt; 25-44 years ;  &gt; Did not have difficulty finding work ;  &gt; Males ;</t>
  </si>
  <si>
    <t>&gt; 25-44 years ;  &gt; Did not have difficulty finding work ;  &gt; Females ;</t>
  </si>
  <si>
    <t>&gt; 25-44 years ;  &gt; Looked for full-time work ;  Persons ;</t>
  </si>
  <si>
    <t>&gt; 25-44 years ;  &gt; Looked for full-time work ;  &gt; Males ;</t>
  </si>
  <si>
    <t>&gt; 25-44 years ;  &gt; Looked for full-time work ;  &gt; Females ;</t>
  </si>
  <si>
    <t>&gt; 25-44 years ;  &gt;&gt; Looked for both full-time and part-time work ;  Persons ;</t>
  </si>
  <si>
    <t>&gt; 25-44 years ;  &gt;&gt; Looked for both full-time and part-time work ;  &gt; Males ;</t>
  </si>
  <si>
    <t>A125985385C</t>
  </si>
  <si>
    <t>A125974585T</t>
  </si>
  <si>
    <t>A125963841L</t>
  </si>
  <si>
    <t>A125985441K</t>
  </si>
  <si>
    <t>A125974641X</t>
  </si>
  <si>
    <t>A125963713V</t>
  </si>
  <si>
    <t>A125985313T</t>
  </si>
  <si>
    <t>A125974513F</t>
  </si>
  <si>
    <t>A125963665L</t>
  </si>
  <si>
    <t>A125985265K</t>
  </si>
  <si>
    <t>A125974465X</t>
  </si>
  <si>
    <t>A125963681L</t>
  </si>
  <si>
    <t>A125985281K</t>
  </si>
  <si>
    <t>A125974481X</t>
  </si>
  <si>
    <t>A125963753L</t>
  </si>
  <si>
    <t>A125985353K</t>
  </si>
  <si>
    <t>A125974553X</t>
  </si>
  <si>
    <t>A125963689F</t>
  </si>
  <si>
    <t>A125985289C</t>
  </si>
  <si>
    <t>A125974489T</t>
  </si>
  <si>
    <t>A125963761L</t>
  </si>
  <si>
    <t>A125985361K</t>
  </si>
  <si>
    <t>A125974561X</t>
  </si>
  <si>
    <t>A125963769F</t>
  </si>
  <si>
    <t>A125985369C</t>
  </si>
  <si>
    <t>A125974569T</t>
  </si>
  <si>
    <t>A125963849F</t>
  </si>
  <si>
    <t>A125985449C</t>
  </si>
  <si>
    <t>A125974649T</t>
  </si>
  <si>
    <t>A125963673L</t>
  </si>
  <si>
    <t>A125985273K</t>
  </si>
  <si>
    <t>A125974473X</t>
  </si>
  <si>
    <t>A125963825L</t>
  </si>
  <si>
    <t>A125985425K</t>
  </si>
  <si>
    <t>A125974625X</t>
  </si>
  <si>
    <t>A125963833L</t>
  </si>
  <si>
    <t>A125985433K</t>
  </si>
  <si>
    <t>A125974633X</t>
  </si>
  <si>
    <t>A125963657L</t>
  </si>
  <si>
    <t>A125985257K</t>
  </si>
  <si>
    <t>A125974457X</t>
  </si>
  <si>
    <t>A125963697F</t>
  </si>
  <si>
    <t>A125985297C</t>
  </si>
  <si>
    <t>A125974497T</t>
  </si>
  <si>
    <t>A125960120J</t>
  </si>
  <si>
    <t>A125981720C</t>
  </si>
  <si>
    <t>A125970920T</t>
  </si>
  <si>
    <t>A125960192V</t>
  </si>
  <si>
    <t>A125981792R</t>
  </si>
  <si>
    <t>A125970992C</t>
  </si>
  <si>
    <t>A125960128A</t>
  </si>
  <si>
    <t>A125981728W</t>
  </si>
  <si>
    <t>A125970928K</t>
  </si>
  <si>
    <t>A125960200J</t>
  </si>
  <si>
    <t>A125981800C</t>
  </si>
  <si>
    <t>A125971000V</t>
  </si>
  <si>
    <t>A125960208A</t>
  </si>
  <si>
    <t>A125981808W</t>
  </si>
  <si>
    <t>A125971008L</t>
  </si>
  <si>
    <t>A125960136A</t>
  </si>
  <si>
    <t>A125981736W</t>
  </si>
  <si>
    <t>A125970936K</t>
  </si>
  <si>
    <t>A125960144A</t>
  </si>
  <si>
    <t>A125981744W</t>
  </si>
  <si>
    <t>A125970944K</t>
  </si>
  <si>
    <t>A125960176V</t>
  </si>
  <si>
    <t>A125981776R</t>
  </si>
  <si>
    <t>A125970976C</t>
  </si>
  <si>
    <t>A125960104J</t>
  </si>
  <si>
    <t>A125981704C</t>
  </si>
  <si>
    <t>A125970904T</t>
  </si>
  <si>
    <t>A125960216A</t>
  </si>
  <si>
    <t>A125981816W</t>
  </si>
  <si>
    <t>A125971016L</t>
  </si>
  <si>
    <t>A125960184V</t>
  </si>
  <si>
    <t>A125981784R</t>
  </si>
  <si>
    <t>A125970984C</t>
  </si>
  <si>
    <t>A125960240A</t>
  </si>
  <si>
    <t>A125981840W</t>
  </si>
  <si>
    <t>A125971040L</t>
  </si>
  <si>
    <t>A125960112J</t>
  </si>
  <si>
    <t>A125981712C</t>
  </si>
  <si>
    <t>A125970912T</t>
  </si>
  <si>
    <t>A125960064A</t>
  </si>
  <si>
    <t>A125981664W</t>
  </si>
  <si>
    <t>A125970864K</t>
  </si>
  <si>
    <t>A125960080A</t>
  </si>
  <si>
    <t>A125981680W</t>
  </si>
  <si>
    <t>A125970880K</t>
  </si>
  <si>
    <t>A125960152A</t>
  </si>
  <si>
    <t>A125981752W</t>
  </si>
  <si>
    <t>A125970952K</t>
  </si>
  <si>
    <t>A125960088V</t>
  </si>
  <si>
    <t>A125981688R</t>
  </si>
  <si>
    <t>A125970888C</t>
  </si>
  <si>
    <t>A125960160A</t>
  </si>
  <si>
    <t>A125981760W</t>
  </si>
  <si>
    <t>A125970960K</t>
  </si>
  <si>
    <t>A125960168V</t>
  </si>
  <si>
    <t>A125981768R</t>
  </si>
  <si>
    <t>A125970968C</t>
  </si>
  <si>
    <t>A125960248V</t>
  </si>
  <si>
    <t>A125981848R</t>
  </si>
  <si>
    <t>A125971048F</t>
  </si>
  <si>
    <t>A125960072A</t>
  </si>
  <si>
    <t>A125981672W</t>
  </si>
  <si>
    <t>A125970872K</t>
  </si>
  <si>
    <t>A125960224A</t>
  </si>
  <si>
    <t>A125981824W</t>
  </si>
  <si>
    <t>A125971024L</t>
  </si>
  <si>
    <t>A125960232A</t>
  </si>
  <si>
    <t>A125981832W</t>
  </si>
  <si>
    <t>A125971032L</t>
  </si>
  <si>
    <t>A125960056A</t>
  </si>
  <si>
    <t>A125981656W</t>
  </si>
  <si>
    <t>A125970856K</t>
  </si>
  <si>
    <t>A125960096V</t>
  </si>
  <si>
    <t>A125981696R</t>
  </si>
  <si>
    <t>A125970896C</t>
  </si>
  <si>
    <t>A125960193W</t>
  </si>
  <si>
    <t>A125981793T</t>
  </si>
  <si>
    <t>A125970993F</t>
  </si>
  <si>
    <t>A125960129C</t>
  </si>
  <si>
    <t>A125981729X</t>
  </si>
  <si>
    <t>A125970929L</t>
  </si>
  <si>
    <t>A125960201K</t>
  </si>
  <si>
    <t>A125981801F</t>
  </si>
  <si>
    <t>A125971001W</t>
  </si>
  <si>
    <t>A125960209C</t>
  </si>
  <si>
    <t>A125981809X</t>
  </si>
  <si>
    <t>A125971009R</t>
  </si>
  <si>
    <t>A125960137C</t>
  </si>
  <si>
    <t>A125981737X</t>
  </si>
  <si>
    <t>A125970937L</t>
  </si>
  <si>
    <t>A125960145C</t>
  </si>
  <si>
    <t>A125981745X</t>
  </si>
  <si>
    <t>A125970945L</t>
  </si>
  <si>
    <t>A125960177W</t>
  </si>
  <si>
    <t>A125981777T</t>
  </si>
  <si>
    <t>A125970977F</t>
  </si>
  <si>
    <t>A125960105K</t>
  </si>
  <si>
    <t>A125981705F</t>
  </si>
  <si>
    <t>A125970905V</t>
  </si>
  <si>
    <t>A125960217C</t>
  </si>
  <si>
    <t>A125981817X</t>
  </si>
  <si>
    <t>A125971017R</t>
  </si>
  <si>
    <t>A125960185W</t>
  </si>
  <si>
    <t>A125981785T</t>
  </si>
  <si>
    <t>A125970985F</t>
  </si>
  <si>
    <t>A125960241C</t>
  </si>
  <si>
    <t>A125981841X</t>
  </si>
  <si>
    <t>A125971041R</t>
  </si>
  <si>
    <t>A125960113K</t>
  </si>
  <si>
    <t>A125981713F</t>
  </si>
  <si>
    <t>A125970913V</t>
  </si>
  <si>
    <t>A125960065C</t>
  </si>
  <si>
    <t>A125981665X</t>
  </si>
  <si>
    <t>A125970865L</t>
  </si>
  <si>
    <t>A125960081C</t>
  </si>
  <si>
    <t>A125981681X</t>
  </si>
  <si>
    <t>A125970881L</t>
  </si>
  <si>
    <t>A125960153C</t>
  </si>
  <si>
    <t>A125981753X</t>
  </si>
  <si>
    <t>A125970953L</t>
  </si>
  <si>
    <t>A125960089W</t>
  </si>
  <si>
    <t>A125981689T</t>
  </si>
  <si>
    <t>A125970889F</t>
  </si>
  <si>
    <t>A125960161C</t>
  </si>
  <si>
    <t>A125981761X</t>
  </si>
  <si>
    <t>A125970961L</t>
  </si>
  <si>
    <t>A125960169W</t>
  </si>
  <si>
    <t>A125981769T</t>
  </si>
  <si>
    <t>A125970969F</t>
  </si>
  <si>
    <t>A125960249W</t>
  </si>
  <si>
    <t>A125981849T</t>
  </si>
  <si>
    <t>A125971049J</t>
  </si>
  <si>
    <t>A125960073C</t>
  </si>
  <si>
    <t>A125981673X</t>
  </si>
  <si>
    <t>A125970873L</t>
  </si>
  <si>
    <t>A125960225C</t>
  </si>
  <si>
    <t>A125981825X</t>
  </si>
  <si>
    <t>A125971025R</t>
  </si>
  <si>
    <t>A125960233C</t>
  </si>
  <si>
    <t>A125981833X</t>
  </si>
  <si>
    <t>A125971033R</t>
  </si>
  <si>
    <t>A125960057C</t>
  </si>
  <si>
    <t>A125981657X</t>
  </si>
  <si>
    <t>A125970857L</t>
  </si>
  <si>
    <t>A125960097W</t>
  </si>
  <si>
    <t>A125981697T</t>
  </si>
  <si>
    <t>A125970897F</t>
  </si>
  <si>
    <t>A125965520K</t>
  </si>
  <si>
    <t>A125987120J</t>
  </si>
  <si>
    <t>A125976320W</t>
  </si>
  <si>
    <t>A125965592W</t>
  </si>
  <si>
    <t>A125987192V</t>
  </si>
  <si>
    <t>A125976392J</t>
  </si>
  <si>
    <t>A125965528C</t>
  </si>
  <si>
    <t>A125987128A</t>
  </si>
  <si>
    <t>A125976328R</t>
  </si>
  <si>
    <t>A125965600K</t>
  </si>
  <si>
    <t>A125987200J</t>
  </si>
  <si>
    <t>A125976400W</t>
  </si>
  <si>
    <t>A125965608C</t>
  </si>
  <si>
    <t>A125987208A</t>
  </si>
  <si>
    <t>A125976408R</t>
  </si>
  <si>
    <t>A125965536C</t>
  </si>
  <si>
    <t>A125987136A</t>
  </si>
  <si>
    <t>A125976336R</t>
  </si>
  <si>
    <t>A125965544C</t>
  </si>
  <si>
    <t>A125987144A</t>
  </si>
  <si>
    <t>A125976344R</t>
  </si>
  <si>
    <t>A125965576W</t>
  </si>
  <si>
    <t>A125987176V</t>
  </si>
  <si>
    <t>A125976376J</t>
  </si>
  <si>
    <t>A125965504K</t>
  </si>
  <si>
    <t>A125987104J</t>
  </si>
  <si>
    <t>A125976304W</t>
  </si>
  <si>
    <t>A125965616C</t>
  </si>
  <si>
    <t>A125987216A</t>
  </si>
  <si>
    <t>A125976416R</t>
  </si>
  <si>
    <t>A125965584W</t>
  </si>
  <si>
    <t>A125987184V</t>
  </si>
  <si>
    <t>A125976384J</t>
  </si>
  <si>
    <t>A125965640C</t>
  </si>
  <si>
    <t>A125987240A</t>
  </si>
  <si>
    <t>A125976440R</t>
  </si>
  <si>
    <t>A125965512K</t>
  </si>
  <si>
    <t>A125987112J</t>
  </si>
  <si>
    <t>A125976312W</t>
  </si>
  <si>
    <t>A125965464C</t>
  </si>
  <si>
    <t>A125987064A</t>
  </si>
  <si>
    <t>A125976264R</t>
  </si>
  <si>
    <t>A125965480C</t>
  </si>
  <si>
    <t>A125987080A</t>
  </si>
  <si>
    <t>A125976280R</t>
  </si>
  <si>
    <t>A125965552C</t>
  </si>
  <si>
    <t>A125987152A</t>
  </si>
  <si>
    <t>A125976352R</t>
  </si>
  <si>
    <t>A125965488W</t>
  </si>
  <si>
    <t>A125987088V</t>
  </si>
  <si>
    <t>A125976288J</t>
  </si>
  <si>
    <t>A125965560C</t>
  </si>
  <si>
    <t>A125987160A</t>
  </si>
  <si>
    <t>A125976360R</t>
  </si>
  <si>
    <t>A125965568W</t>
  </si>
  <si>
    <t>A125987168V</t>
  </si>
  <si>
    <t>A125976368J</t>
  </si>
  <si>
    <t>A125965648W</t>
  </si>
  <si>
    <t>A125987248V</t>
  </si>
  <si>
    <t>&gt; 25-44 years ;  &gt;&gt; Looked for both full-time and part-time work ;  &gt; Females ;</t>
  </si>
  <si>
    <t>&gt; 25-44 years ;  &gt;&gt; Looked for only full-time work ;  Persons ;</t>
  </si>
  <si>
    <t>&gt; 25-44 years ;  &gt;&gt; Looked for only full-time work ;  &gt; Males ;</t>
  </si>
  <si>
    <t>&gt; 25-44 years ;  &gt;&gt; Looked for only full-time work ;  &gt; Females ;</t>
  </si>
  <si>
    <t>&gt; 25-44 years ;  &gt;&gt; Waiting to start a full-time job ;  Persons ;</t>
  </si>
  <si>
    <t>&gt; 25-44 years ;  &gt;&gt; Waiting to start a full-time job ;  &gt; Males ;</t>
  </si>
  <si>
    <t>&gt; 25-44 years ;  &gt;&gt; Waiting to start a full-time job ;  &gt; Females ;</t>
  </si>
  <si>
    <t>&gt; 25-44 years ;  &gt; Looked for part-time work ;  Persons ;</t>
  </si>
  <si>
    <t>&gt; 25-44 years ;  &gt; Looked for part-time work ;  &gt; Males ;</t>
  </si>
  <si>
    <t>&gt; 25-44 years ;  &gt; Looked for part-time work ;  &gt; Females ;</t>
  </si>
  <si>
    <t>&gt; 25-44 years ;  &gt;&gt; Looked for only part-time work ;  Persons ;</t>
  </si>
  <si>
    <t>&gt; 25-44 years ;  &gt;&gt; Looked for only part-time work ;  &gt; Males ;</t>
  </si>
  <si>
    <t>&gt; 25-44 years ;  &gt;&gt; Looked for only part-time work ;  &gt; Females ;</t>
  </si>
  <si>
    <t>&gt; 25-44 years ;  &gt;&gt; Waiting to start a part-time job ;  Persons ;</t>
  </si>
  <si>
    <t>&gt; 25-44 years ;  &gt;&gt; Waiting to start a part-time job ;  &gt; Males ;</t>
  </si>
  <si>
    <t>&gt; 25-44 years ;  &gt;&gt; Waiting to start a part-time job ;  &gt; Females ;</t>
  </si>
  <si>
    <t>Proportion of unemployed ;  &gt; 25-44 years ;  &gt; Had difficulty finding work ;  Persons ;</t>
  </si>
  <si>
    <t>Proportion of unemployed ;  &gt; 25-44 years ;  &gt; Had difficulty finding work ;  &gt; Males ;</t>
  </si>
  <si>
    <t>Proportion of unemployed ;  &gt; 25-44 years ;  &gt; Had difficulty finding work ;  &gt; Females ;</t>
  </si>
  <si>
    <t>Proportion of unemployed ;  &gt; 25-44 years ;  &gt;&gt; Too many applicants for available jobs ;  Persons ;</t>
  </si>
  <si>
    <t>Proportion of unemployed ;  &gt; 25-44 years ;  &gt;&gt; Too many applicants for available jobs ;  &gt; Males ;</t>
  </si>
  <si>
    <t>Proportion of unemployed ;  &gt; 25-44 years ;  &gt;&gt; Too many applicants for available jobs ;  &gt; Females ;</t>
  </si>
  <si>
    <t>Proportion of unemployed ;  &gt; 25-44 years ;  &gt;&gt; Lacked necessary skills or education ;  Persons ;</t>
  </si>
  <si>
    <t>Proportion of unemployed ;  &gt; 25-44 years ;  &gt;&gt; Lacked necessary skills or education ;  &gt; Males ;</t>
  </si>
  <si>
    <t>Proportion of unemployed ;  &gt; 25-44 years ;  &gt;&gt; Lacked necessary skills or education ;  &gt; Females ;</t>
  </si>
  <si>
    <t>Proportion of unemployed ;  &gt; 25-44 years ;  &gt;&gt; Considered too young or too old by employers ;  Persons ;</t>
  </si>
  <si>
    <t>Proportion of unemployed ;  &gt; 25-44 years ;  &gt;&gt; Considered too young or too old by employers ;  &gt; Males ;</t>
  </si>
  <si>
    <t>Proportion of unemployed ;  &gt; 25-44 years ;  &gt;&gt; Considered too young or too old by employers ;  &gt; Females ;</t>
  </si>
  <si>
    <t>Proportion of unemployed ;  &gt; 25-44 years ;  &gt;&gt;&gt; Considered too young by employers ;  Persons ;</t>
  </si>
  <si>
    <t>Proportion of unemployed ;  &gt; 25-44 years ;  &gt;&gt;&gt; Considered too young by employers ;  &gt; Males ;</t>
  </si>
  <si>
    <t>Proportion of unemployed ;  &gt; 25-44 years ;  &gt;&gt;&gt; Considered too young by employers ;  &gt; Females ;</t>
  </si>
  <si>
    <t>Proportion of unemployed ;  &gt; 25-44 years ;  &gt;&gt;&gt; Considered too old by employers ;  Persons ;</t>
  </si>
  <si>
    <t>Proportion of unemployed ;  &gt; 25-44 years ;  &gt;&gt;&gt; Considered too old by employers ;  &gt; Males ;</t>
  </si>
  <si>
    <t>Proportion of unemployed ;  &gt; 25-44 years ;  &gt;&gt;&gt; Considered too old by employers ;  &gt; Females ;</t>
  </si>
  <si>
    <t>Proportion of unemployed ;  &gt; 25-44 years ;  &gt;&gt; Insufficient work experience ;  Persons ;</t>
  </si>
  <si>
    <t>Proportion of unemployed ;  &gt; 25-44 years ;  &gt;&gt; Insufficient work experience ;  &gt; Males ;</t>
  </si>
  <si>
    <t>Proportion of unemployed ;  &gt; 25-44 years ;  &gt;&gt; Insufficient work experience ;  &gt; Females ;</t>
  </si>
  <si>
    <t>Proportion of unemployed ;  &gt; 25-44 years ;  &gt;&gt; No vacancies at all ;  Persons ;</t>
  </si>
  <si>
    <t>Proportion of unemployed ;  &gt; 25-44 years ;  &gt;&gt; No vacancies at all ;  &gt; Males ;</t>
  </si>
  <si>
    <t>Proportion of unemployed ;  &gt; 25-44 years ;  &gt;&gt; No vacancies at all ;  &gt; Females ;</t>
  </si>
  <si>
    <t>Proportion of unemployed ;  &gt; 25-44 years ;  &gt;&gt; No vacancies in line of work ;  Persons ;</t>
  </si>
  <si>
    <t>Proportion of unemployed ;  &gt; 25-44 years ;  &gt;&gt; No vacancies in line of work ;  &gt; Males ;</t>
  </si>
  <si>
    <t>Proportion of unemployed ;  &gt; 25-44 years ;  &gt;&gt; No vacancies in line of work ;  &gt; Females ;</t>
  </si>
  <si>
    <t>Proportion of unemployed ;  &gt; 25-44 years ;  &gt;&gt; Too far to travel or transport problems ;  Persons ;</t>
  </si>
  <si>
    <t>Proportion of unemployed ;  &gt; 25-44 years ;  &gt;&gt; Too far to travel or transport problems ;  &gt; Males ;</t>
  </si>
  <si>
    <t>Proportion of unemployed ;  &gt; 25-44 years ;  &gt;&gt; Too far to travel or transport problems ;  &gt; Females ;</t>
  </si>
  <si>
    <t>Proportion of unemployed ;  &gt; 25-44 years ;  &gt;&gt; Own ill health or disability ;  Persons ;</t>
  </si>
  <si>
    <t>Proportion of unemployed ;  &gt; 25-44 years ;  &gt;&gt; Own ill health or disability ;  &gt; Males ;</t>
  </si>
  <si>
    <t>Proportion of unemployed ;  &gt; 25-44 years ;  &gt;&gt; Own ill health or disability ;  &gt; Females ;</t>
  </si>
  <si>
    <t>Proportion of unemployed ;  &gt; 25-44 years ;  &gt;&gt; Language difficulties ;  Persons ;</t>
  </si>
  <si>
    <t>Proportion of unemployed ;  &gt; 25-44 years ;  &gt;&gt; Language difficulties ;  &gt; Males ;</t>
  </si>
  <si>
    <t>Proportion of unemployed ;  &gt; 25-44 years ;  &gt;&gt; Language difficulties ;  &gt; Females ;</t>
  </si>
  <si>
    <t>Proportion of unemployed ;  &gt; 25-44 years ;  &gt;&gt; No jobs with suitable hours ;  Persons ;</t>
  </si>
  <si>
    <t>Proportion of unemployed ;  &gt; 25-44 years ;  &gt;&gt; No jobs with suitable hours ;  &gt; Males ;</t>
  </si>
  <si>
    <t>Proportion of unemployed ;  &gt; 25-44 years ;  &gt;&gt; No jobs with suitable hours ;  &gt; Females ;</t>
  </si>
  <si>
    <t>Proportion of unemployed ;  &gt; 25-44 years ;  &gt;&gt; Child care or other family considerations ;  Persons ;</t>
  </si>
  <si>
    <t>Proportion of unemployed ;  &gt; 25-44 years ;  &gt;&gt; Child care or other family considerations ;  &gt; Males ;</t>
  </si>
  <si>
    <t>Proportion of unemployed ;  &gt; 25-44 years ;  &gt;&gt; Child care or other family considerations ;  &gt; Females ;</t>
  </si>
  <si>
    <t>Proportion of unemployed ;  &gt; 25-44 years ;  &gt;&gt; No feedback from employers ;  Persons ;</t>
  </si>
  <si>
    <t>Proportion of unemployed ;  &gt; 25-44 years ;  &gt;&gt; No feedback from employers ;  &gt; Males ;</t>
  </si>
  <si>
    <t>Proportion of unemployed ;  &gt; 25-44 years ;  &gt;&gt; No feedback from employers ;  &gt; Females ;</t>
  </si>
  <si>
    <t>Proportion of unemployed ;  &gt; 25-44 years ;  &gt;&gt; Other difficulties ;  Persons ;</t>
  </si>
  <si>
    <t>Proportion of unemployed ;  &gt; 25-44 years ;  &gt;&gt; Other difficulties ;  &gt; Males ;</t>
  </si>
  <si>
    <t>Proportion of unemployed ;  &gt; 25-44 years ;  &gt;&gt; Other difficulties ;  &gt; Females ;</t>
  </si>
  <si>
    <t>Proportion of unemployed ;  &gt; 25-44 years ;  &gt; Did not have difficulty finding work ;  Persons ;</t>
  </si>
  <si>
    <t>Proportion of unemployed ;  &gt; 25-44 years ;  &gt; Did not have difficulty finding work ;  &gt; Males ;</t>
  </si>
  <si>
    <t>Proportion of unemployed ;  &gt; 25-44 years ;  &gt; Did not have difficulty finding work ;  &gt; Females ;</t>
  </si>
  <si>
    <t>Proportion of unemployed ;  &gt; 25-44 years ;  &gt; Looked for full-time work ;  Persons ;</t>
  </si>
  <si>
    <t>Proportion of unemployed ;  &gt; 25-44 years ;  &gt; Looked for full-time work ;  &gt; Males ;</t>
  </si>
  <si>
    <t>Proportion of unemployed ;  &gt; 25-44 years ;  &gt; Looked for full-time work ;  &gt; Females ;</t>
  </si>
  <si>
    <t>Proportion of unemployed ;  &gt; 25-44 years ;  &gt;&gt; Looked for both full-time and part-time work ;  Persons ;</t>
  </si>
  <si>
    <t>Proportion of unemployed ;  &gt; 25-44 years ;  &gt;&gt; Looked for both full-time and part-time work ;  &gt; Males ;</t>
  </si>
  <si>
    <t>Proportion of unemployed ;  &gt; 25-44 years ;  &gt;&gt; Looked for both full-time and part-time work ;  &gt; Females ;</t>
  </si>
  <si>
    <t>Proportion of unemployed ;  &gt; 25-44 years ;  &gt;&gt; Looked for only full-time work ;  Persons ;</t>
  </si>
  <si>
    <t>Proportion of unemployed ;  &gt; 25-44 years ;  &gt;&gt; Looked for only full-time work ;  &gt; Males ;</t>
  </si>
  <si>
    <t>Proportion of unemployed ;  &gt; 25-44 years ;  &gt;&gt; Looked for only full-time work ;  &gt; Females ;</t>
  </si>
  <si>
    <t>Proportion of unemployed ;  &gt; 25-44 years ;  &gt;&gt; Waiting to start a full-time job ;  Persons ;</t>
  </si>
  <si>
    <t>Proportion of unemployed ;  &gt; 25-44 years ;  &gt;&gt; Waiting to start a full-time job ;  &gt; Males ;</t>
  </si>
  <si>
    <t>Proportion of unemployed ;  &gt; 25-44 years ;  &gt;&gt; Waiting to start a full-time job ;  &gt; Females ;</t>
  </si>
  <si>
    <t>Proportion of unemployed ;  &gt; 25-44 years ;  &gt; Looked for part-time work ;  Persons ;</t>
  </si>
  <si>
    <t>Proportion of unemployed ;  &gt; 25-44 years ;  &gt; Looked for part-time work ;  &gt; Males ;</t>
  </si>
  <si>
    <t>Proportion of unemployed ;  &gt; 25-44 years ;  &gt; Looked for part-time work ;  &gt; Females ;</t>
  </si>
  <si>
    <t>Proportion of unemployed ;  &gt; 25-44 years ;  &gt;&gt; Looked for only part-time work ;  Persons ;</t>
  </si>
  <si>
    <t>Proportion of unemployed ;  &gt; 25-44 years ;  &gt;&gt; Looked for only part-time work ;  &gt; Males ;</t>
  </si>
  <si>
    <t>Proportion of unemployed ;  &gt; 25-44 years ;  &gt;&gt; Looked for only part-time work ;  &gt; Females ;</t>
  </si>
  <si>
    <t>Proportion of unemployed ;  &gt; 25-44 years ;  &gt;&gt; Waiting to start a part-time job ;  Persons ;</t>
  </si>
  <si>
    <t>Proportion of unemployed ;  &gt; 25-44 years ;  &gt;&gt; Waiting to start a part-time job ;  &gt; Males ;</t>
  </si>
  <si>
    <t>Proportion of unemployed ;  &gt; 25-44 years ;  &gt;&gt; Waiting to start a part-time job ;  &gt; Females ;</t>
  </si>
  <si>
    <t>&gt; 45-64 years ;  Unemployed total ;  Persons ;</t>
  </si>
  <si>
    <t>&gt; 45-64 years ;  Unemployed total ;  &gt; Males ;</t>
  </si>
  <si>
    <t>&gt; 45-64 years ;  Unemployed total ;  &gt; Females ;</t>
  </si>
  <si>
    <t>&gt; 45-64 years ;  &gt; Had difficulty finding work ;  Persons ;</t>
  </si>
  <si>
    <t>&gt; 45-64 years ;  &gt; Had difficulty finding work ;  &gt; Males ;</t>
  </si>
  <si>
    <t>&gt; 45-64 years ;  &gt; Had difficulty finding work ;  &gt; Females ;</t>
  </si>
  <si>
    <t>&gt; 45-64 years ;  &gt;&gt; Too many applicants for available jobs ;  Persons ;</t>
  </si>
  <si>
    <t>&gt; 45-64 years ;  &gt;&gt; Too many applicants for available jobs ;  &gt; Males ;</t>
  </si>
  <si>
    <t>&gt; 45-64 years ;  &gt;&gt; Too many applicants for available jobs ;  &gt; Females ;</t>
  </si>
  <si>
    <t>&gt; 45-64 years ;  &gt;&gt; Lacked necessary skills or education ;  Persons ;</t>
  </si>
  <si>
    <t>&gt; 45-64 years ;  &gt;&gt; Lacked necessary skills or education ;  &gt; Males ;</t>
  </si>
  <si>
    <t>&gt; 45-64 years ;  &gt;&gt; Lacked necessary skills or education ;  &gt; Females ;</t>
  </si>
  <si>
    <t>&gt; 45-64 years ;  &gt;&gt; Considered too young or too old by employers ;  Persons ;</t>
  </si>
  <si>
    <t>&gt; 45-64 years ;  &gt;&gt; Considered too young or too old by employers ;  &gt; Males ;</t>
  </si>
  <si>
    <t>&gt; 45-64 years ;  &gt;&gt; Considered too young or too old by employers ;  &gt; Females ;</t>
  </si>
  <si>
    <t>&gt; 45-64 years ;  &gt;&gt;&gt; Considered too young by employers ;  Persons ;</t>
  </si>
  <si>
    <t>&gt; 45-64 years ;  &gt;&gt;&gt; Considered too young by employers ;  &gt; Males ;</t>
  </si>
  <si>
    <t>&gt; 45-64 years ;  &gt;&gt;&gt; Considered too young by employers ;  &gt; Females ;</t>
  </si>
  <si>
    <t>&gt; 45-64 years ;  &gt;&gt;&gt; Considered too old by employers ;  Persons ;</t>
  </si>
  <si>
    <t>&gt; 45-64 years ;  &gt;&gt;&gt; Considered too old by employers ;  &gt; Males ;</t>
  </si>
  <si>
    <t>&gt; 45-64 years ;  &gt;&gt;&gt; Considered too old by employers ;  &gt; Females ;</t>
  </si>
  <si>
    <t>&gt; 45-64 years ;  &gt;&gt; Insufficient work experience ;  Persons ;</t>
  </si>
  <si>
    <t>&gt; 45-64 years ;  &gt;&gt; Insufficient work experience ;  &gt; Males ;</t>
  </si>
  <si>
    <t>&gt; 45-64 years ;  &gt;&gt; Insufficient work experience ;  &gt; Females ;</t>
  </si>
  <si>
    <t>&gt; 45-64 years ;  &gt;&gt; No vacancies at all ;  Persons ;</t>
  </si>
  <si>
    <t>&gt; 45-64 years ;  &gt;&gt; No vacancies at all ;  &gt; Males ;</t>
  </si>
  <si>
    <t>&gt; 45-64 years ;  &gt;&gt; No vacancies at all ;  &gt; Females ;</t>
  </si>
  <si>
    <t>&gt; 45-64 years ;  &gt;&gt; No vacancies in line of work ;  Persons ;</t>
  </si>
  <si>
    <t>&gt; 45-64 years ;  &gt;&gt; No vacancies in line of work ;  &gt; Males ;</t>
  </si>
  <si>
    <t>&gt; 45-64 years ;  &gt;&gt; No vacancies in line of work ;  &gt; Females ;</t>
  </si>
  <si>
    <t>&gt; 45-64 years ;  &gt;&gt; Too far to travel or transport problems ;  Persons ;</t>
  </si>
  <si>
    <t>&gt; 45-64 years ;  &gt;&gt; Too far to travel or transport problems ;  &gt; Males ;</t>
  </si>
  <si>
    <t>&gt; 45-64 years ;  &gt;&gt; Too far to travel or transport problems ;  &gt; Females ;</t>
  </si>
  <si>
    <t>&gt; 45-64 years ;  &gt;&gt; Own ill health or disability ;  Persons ;</t>
  </si>
  <si>
    <t>&gt; 45-64 years ;  &gt;&gt; Own ill health or disability ;  &gt; Males ;</t>
  </si>
  <si>
    <t>&gt; 45-64 years ;  &gt;&gt; Own ill health or disability ;  &gt; Females ;</t>
  </si>
  <si>
    <t>&gt; 45-64 years ;  &gt;&gt; Language difficulties ;  Persons ;</t>
  </si>
  <si>
    <t>&gt; 45-64 years ;  &gt;&gt; Language difficulties ;  &gt; Males ;</t>
  </si>
  <si>
    <t>&gt; 45-64 years ;  &gt;&gt; Language difficulties ;  &gt; Females ;</t>
  </si>
  <si>
    <t>&gt; 45-64 years ;  &gt;&gt; No jobs with suitable hours ;  Persons ;</t>
  </si>
  <si>
    <t>&gt; 45-64 years ;  &gt;&gt; No jobs with suitable hours ;  &gt; Males ;</t>
  </si>
  <si>
    <t>&gt; 45-64 years ;  &gt;&gt; No jobs with suitable hours ;  &gt; Females ;</t>
  </si>
  <si>
    <t>&gt; 45-64 years ;  &gt;&gt; Child care or other family considerations ;  Persons ;</t>
  </si>
  <si>
    <t>&gt; 45-64 years ;  &gt;&gt; Child care or other family considerations ;  &gt; Males ;</t>
  </si>
  <si>
    <t>&gt; 45-64 years ;  &gt;&gt; Child care or other family considerations ;  &gt; Females ;</t>
  </si>
  <si>
    <t>&gt; 45-64 years ;  &gt;&gt; No feedback from employers ;  Persons ;</t>
  </si>
  <si>
    <t>&gt; 45-64 years ;  &gt;&gt; No feedback from employers ;  &gt; Males ;</t>
  </si>
  <si>
    <t>&gt; 45-64 years ;  &gt;&gt; No feedback from employers ;  &gt; Females ;</t>
  </si>
  <si>
    <t>&gt; 45-64 years ;  &gt;&gt; Other difficulties ;  Persons ;</t>
  </si>
  <si>
    <t>&gt; 45-64 years ;  &gt;&gt; Other difficulties ;  &gt; Males ;</t>
  </si>
  <si>
    <t>&gt; 45-64 years ;  &gt;&gt; Other difficulties ;  &gt; Females ;</t>
  </si>
  <si>
    <t>&gt; 45-64 years ;  &gt; Did not have difficulty finding work ;  Persons ;</t>
  </si>
  <si>
    <t>&gt; 45-64 years ;  &gt; Did not have difficulty finding work ;  &gt; Males ;</t>
  </si>
  <si>
    <t>&gt; 45-64 years ;  &gt; Did not have difficulty finding work ;  &gt; Females ;</t>
  </si>
  <si>
    <t>&gt; 45-64 years ;  &gt; Looked for full-time work ;  Persons ;</t>
  </si>
  <si>
    <t>&gt; 45-64 years ;  &gt; Looked for full-time work ;  &gt; Males ;</t>
  </si>
  <si>
    <t>&gt; 45-64 years ;  &gt; Looked for full-time work ;  &gt; Females ;</t>
  </si>
  <si>
    <t>&gt; 45-64 years ;  &gt;&gt; Looked for both full-time and part-time work ;  Persons ;</t>
  </si>
  <si>
    <t>&gt; 45-64 years ;  &gt;&gt; Looked for both full-time and part-time work ;  &gt; Males ;</t>
  </si>
  <si>
    <t>&gt; 45-64 years ;  &gt;&gt; Looked for both full-time and part-time work ;  &gt; Females ;</t>
  </si>
  <si>
    <t>&gt; 45-64 years ;  &gt;&gt; Looked for only full-time work ;  Persons ;</t>
  </si>
  <si>
    <t>&gt; 45-64 years ;  &gt;&gt; Looked for only full-time work ;  &gt; Males ;</t>
  </si>
  <si>
    <t>&gt; 45-64 years ;  &gt;&gt; Looked for only full-time work ;  &gt; Females ;</t>
  </si>
  <si>
    <t>&gt; 45-64 years ;  &gt;&gt; Waiting to start a full-time job ;  Persons ;</t>
  </si>
  <si>
    <t>&gt; 45-64 years ;  &gt;&gt; Waiting to start a full-time job ;  &gt; Males ;</t>
  </si>
  <si>
    <t>&gt; 45-64 years ;  &gt;&gt; Waiting to start a full-time job ;  &gt; Females ;</t>
  </si>
  <si>
    <t>&gt; 45-64 years ;  &gt; Looked for part-time work ;  Persons ;</t>
  </si>
  <si>
    <t>&gt; 45-64 years ;  &gt; Looked for part-time work ;  &gt; Males ;</t>
  </si>
  <si>
    <t>&gt; 45-64 years ;  &gt; Looked for part-time work ;  &gt; Females ;</t>
  </si>
  <si>
    <t>&gt; 45-64 years ;  &gt;&gt; Looked for only part-time work ;  Persons ;</t>
  </si>
  <si>
    <t>&gt; 45-64 years ;  &gt;&gt; Looked for only part-time work ;  &gt; Males ;</t>
  </si>
  <si>
    <t>&gt; 45-64 years ;  &gt;&gt; Looked for only part-time work ;  &gt; Females ;</t>
  </si>
  <si>
    <t>&gt; 45-64 years ;  &gt;&gt; Waiting to start a part-time job ;  Persons ;</t>
  </si>
  <si>
    <t>&gt; 45-64 years ;  &gt;&gt; Waiting to start a part-time job ;  &gt; Males ;</t>
  </si>
  <si>
    <t>&gt; 45-64 years ;  &gt;&gt; Waiting to start a part-time job ;  &gt; Females ;</t>
  </si>
  <si>
    <t>Proportion of unemployed ;  &gt; 45-64 years ;  &gt; Had difficulty finding work ;  Persons ;</t>
  </si>
  <si>
    <t>Proportion of unemployed ;  &gt; 45-64 years ;  &gt; Had difficulty finding work ;  &gt; Males ;</t>
  </si>
  <si>
    <t>Proportion of unemployed ;  &gt; 45-64 years ;  &gt; Had difficulty finding work ;  &gt; Females ;</t>
  </si>
  <si>
    <t>Proportion of unemployed ;  &gt; 45-64 years ;  &gt;&gt; Too many applicants for available jobs ;  Persons ;</t>
  </si>
  <si>
    <t>Proportion of unemployed ;  &gt; 45-64 years ;  &gt;&gt; Too many applicants for available jobs ;  &gt; Males ;</t>
  </si>
  <si>
    <t>Proportion of unemployed ;  &gt; 45-64 years ;  &gt;&gt; Too many applicants for available jobs ;  &gt; Females ;</t>
  </si>
  <si>
    <t>Proportion of unemployed ;  &gt; 45-64 years ;  &gt;&gt; Lacked necessary skills or education ;  Persons ;</t>
  </si>
  <si>
    <t>Proportion of unemployed ;  &gt; 45-64 years ;  &gt;&gt; Lacked necessary skills or education ;  &gt; Males ;</t>
  </si>
  <si>
    <t>Proportion of unemployed ;  &gt; 45-64 years ;  &gt;&gt; Lacked necessary skills or education ;  &gt; Females ;</t>
  </si>
  <si>
    <t>Proportion of unemployed ;  &gt; 45-64 years ;  &gt;&gt; Considered too young or too old by employers ;  Persons ;</t>
  </si>
  <si>
    <t>Proportion of unemployed ;  &gt; 45-64 years ;  &gt;&gt; Considered too young or too old by employers ;  &gt; Males ;</t>
  </si>
  <si>
    <t>Proportion of unemployed ;  &gt; 45-64 years ;  &gt;&gt; Considered too young or too old by employers ;  &gt; Females ;</t>
  </si>
  <si>
    <t>Proportion of unemployed ;  &gt; 45-64 years ;  &gt;&gt;&gt; Considered too young by employers ;  Persons ;</t>
  </si>
  <si>
    <t>Proportion of unemployed ;  &gt; 45-64 years ;  &gt;&gt;&gt; Considered too young by employers ;  &gt; Males ;</t>
  </si>
  <si>
    <t>Proportion of unemployed ;  &gt; 45-64 years ;  &gt;&gt;&gt; Considered too young by employers ;  &gt; Females ;</t>
  </si>
  <si>
    <t>Proportion of unemployed ;  &gt; 45-64 years ;  &gt;&gt;&gt; Considered too old by employers ;  Persons ;</t>
  </si>
  <si>
    <t>Proportion of unemployed ;  &gt; 45-64 years ;  &gt;&gt;&gt; Considered too old by employers ;  &gt; Males ;</t>
  </si>
  <si>
    <t>Proportion of unemployed ;  &gt; 45-64 years ;  &gt;&gt;&gt; Considered too old by employers ;  &gt; Females ;</t>
  </si>
  <si>
    <t>Proportion of unemployed ;  &gt; 45-64 years ;  &gt;&gt; Insufficient work experience ;  Persons ;</t>
  </si>
  <si>
    <t>Proportion of unemployed ;  &gt; 45-64 years ;  &gt;&gt; Insufficient work experience ;  &gt; Males ;</t>
  </si>
  <si>
    <t>Proportion of unemployed ;  &gt; 45-64 years ;  &gt;&gt; Insufficient work experience ;  &gt; Females ;</t>
  </si>
  <si>
    <t>Proportion of unemployed ;  &gt; 45-64 years ;  &gt;&gt; No vacancies at all ;  Persons ;</t>
  </si>
  <si>
    <t>Proportion of unemployed ;  &gt; 45-64 years ;  &gt;&gt; No vacancies at all ;  &gt; Males ;</t>
  </si>
  <si>
    <t>Proportion of unemployed ;  &gt; 45-64 years ;  &gt;&gt; No vacancies at all ;  &gt; Females ;</t>
  </si>
  <si>
    <t>Proportion of unemployed ;  &gt; 45-64 years ;  &gt;&gt; No vacancies in line of work ;  Persons ;</t>
  </si>
  <si>
    <t>Proportion of unemployed ;  &gt; 45-64 years ;  &gt;&gt; No vacancies in line of work ;  &gt; Males ;</t>
  </si>
  <si>
    <t>Proportion of unemployed ;  &gt; 45-64 years ;  &gt;&gt; No vacancies in line of work ;  &gt; Females ;</t>
  </si>
  <si>
    <t>Proportion of unemployed ;  &gt; 45-64 years ;  &gt;&gt; Too far to travel or transport problems ;  Persons ;</t>
  </si>
  <si>
    <t>Proportion of unemployed ;  &gt; 45-64 years ;  &gt;&gt; Too far to travel or transport problems ;  &gt; Males ;</t>
  </si>
  <si>
    <t>Proportion of unemployed ;  &gt; 45-64 years ;  &gt;&gt; Too far to travel or transport problems ;  &gt; Females ;</t>
  </si>
  <si>
    <t>Proportion of unemployed ;  &gt; 45-64 years ;  &gt;&gt; Own ill health or disability ;  Persons ;</t>
  </si>
  <si>
    <t>Proportion of unemployed ;  &gt; 45-64 years ;  &gt;&gt; Own ill health or disability ;  &gt; Males ;</t>
  </si>
  <si>
    <t>Proportion of unemployed ;  &gt; 45-64 years ;  &gt;&gt; Own ill health or disability ;  &gt; Females ;</t>
  </si>
  <si>
    <t>Proportion of unemployed ;  &gt; 45-64 years ;  &gt;&gt; Language difficulties ;  Persons ;</t>
  </si>
  <si>
    <t>Proportion of unemployed ;  &gt; 45-64 years ;  &gt;&gt; Language difficulties ;  &gt; Males ;</t>
  </si>
  <si>
    <t>Proportion of unemployed ;  &gt; 45-64 years ;  &gt;&gt; Language difficulties ;  &gt; Females ;</t>
  </si>
  <si>
    <t>Proportion of unemployed ;  &gt; 45-64 years ;  &gt;&gt; No jobs with suitable hours ;  Persons ;</t>
  </si>
  <si>
    <t>Proportion of unemployed ;  &gt; 45-64 years ;  &gt;&gt; No jobs with suitable hours ;  &gt; Males ;</t>
  </si>
  <si>
    <t>Proportion of unemployed ;  &gt; 45-64 years ;  &gt;&gt; No jobs with suitable hours ;  &gt; Females ;</t>
  </si>
  <si>
    <t>Proportion of unemployed ;  &gt; 45-64 years ;  &gt;&gt; Child care or other family considerations ;  Persons ;</t>
  </si>
  <si>
    <t>Proportion of unemployed ;  &gt; 45-64 years ;  &gt;&gt; Child care or other family considerations ;  &gt; Males ;</t>
  </si>
  <si>
    <t>Proportion of unemployed ;  &gt; 45-64 years ;  &gt;&gt; Child care or other family considerations ;  &gt; Females ;</t>
  </si>
  <si>
    <t>Proportion of unemployed ;  &gt; 45-64 years ;  &gt;&gt; No feedback from employers ;  Persons ;</t>
  </si>
  <si>
    <t>Proportion of unemployed ;  &gt; 45-64 years ;  &gt;&gt; No feedback from employers ;  &gt; Males ;</t>
  </si>
  <si>
    <t>Proportion of unemployed ;  &gt; 45-64 years ;  &gt;&gt; No feedback from employers ;  &gt; Females ;</t>
  </si>
  <si>
    <t>Proportion of unemployed ;  &gt; 45-64 years ;  &gt;&gt; Other difficulties ;  Persons ;</t>
  </si>
  <si>
    <t>Proportion of unemployed ;  &gt; 45-64 years ;  &gt;&gt; Other difficulties ;  &gt; Males ;</t>
  </si>
  <si>
    <t>Proportion of unemployed ;  &gt; 45-64 years ;  &gt;&gt; Other difficulties ;  &gt; Females ;</t>
  </si>
  <si>
    <t>Proportion of unemployed ;  &gt; 45-64 years ;  &gt; Did not have difficulty finding work ;  Persons ;</t>
  </si>
  <si>
    <t>Proportion of unemployed ;  &gt; 45-64 years ;  &gt; Did not have difficulty finding work ;  &gt; Males ;</t>
  </si>
  <si>
    <t>Proportion of unemployed ;  &gt; 45-64 years ;  &gt; Did not have difficulty finding work ;  &gt; Females ;</t>
  </si>
  <si>
    <t>Proportion of unemployed ;  &gt; 45-64 years ;  &gt; Looked for full-time work ;  Persons ;</t>
  </si>
  <si>
    <t>Proportion of unemployed ;  &gt; 45-64 years ;  &gt; Looked for full-time work ;  &gt; Males ;</t>
  </si>
  <si>
    <t>Proportion of unemployed ;  &gt; 45-64 years ;  &gt; Looked for full-time work ;  &gt; Females ;</t>
  </si>
  <si>
    <t>Proportion of unemployed ;  &gt; 45-64 years ;  &gt;&gt; Looked for both full-time and part-time work ;  Persons ;</t>
  </si>
  <si>
    <t>Proportion of unemployed ;  &gt; 45-64 years ;  &gt;&gt; Looked for both full-time and part-time work ;  &gt; Males ;</t>
  </si>
  <si>
    <t>Proportion of unemployed ;  &gt; 45-64 years ;  &gt;&gt; Looked for both full-time and part-time work ;  &gt; Females ;</t>
  </si>
  <si>
    <t>Proportion of unemployed ;  &gt; 45-64 years ;  &gt;&gt; Looked for only full-time work ;  Persons ;</t>
  </si>
  <si>
    <t>Proportion of unemployed ;  &gt; 45-64 years ;  &gt;&gt; Looked for only full-time work ;  &gt; Males ;</t>
  </si>
  <si>
    <t>Proportion of unemployed ;  &gt; 45-64 years ;  &gt;&gt; Looked for only full-time work ;  &gt; Females ;</t>
  </si>
  <si>
    <t>Proportion of unemployed ;  &gt; 45-64 years ;  &gt;&gt; Waiting to start a full-time job ;  Persons ;</t>
  </si>
  <si>
    <t>Proportion of unemployed ;  &gt; 45-64 years ;  &gt;&gt; Waiting to start a full-time job ;  &gt; Males ;</t>
  </si>
  <si>
    <t>Proportion of unemployed ;  &gt; 45-64 years ;  &gt;&gt; Waiting to start a full-time job ;  &gt; Females ;</t>
  </si>
  <si>
    <t>Proportion of unemployed ;  &gt; 45-64 years ;  &gt; Looked for part-time work ;  Persons ;</t>
  </si>
  <si>
    <t>Proportion of unemployed ;  &gt; 45-64 years ;  &gt; Looked for part-time work ;  &gt; Males ;</t>
  </si>
  <si>
    <t>Proportion of unemployed ;  &gt; 45-64 years ;  &gt; Looked for part-time work ;  &gt; Females ;</t>
  </si>
  <si>
    <t>Proportion of unemployed ;  &gt; 45-64 years ;  &gt;&gt; Looked for only part-time work ;  Persons ;</t>
  </si>
  <si>
    <t>Proportion of unemployed ;  &gt; 45-64 years ;  &gt;&gt; Looked for only part-time work ;  &gt; Males ;</t>
  </si>
  <si>
    <t>Proportion of unemployed ;  &gt; 45-64 years ;  &gt;&gt; Looked for only part-time work ;  &gt; Females ;</t>
  </si>
  <si>
    <t>Proportion of unemployed ;  &gt; 45-64 years ;  &gt;&gt; Waiting to start a part-time job ;  Persons ;</t>
  </si>
  <si>
    <t>Proportion of unemployed ;  &gt; 45-64 years ;  &gt;&gt; Waiting to start a part-time job ;  &gt; Males ;</t>
  </si>
  <si>
    <t>Proportion of unemployed ;  &gt; 45-64 years ;  &gt;&gt; Waiting to start a part-time job ;  &gt; Females ;</t>
  </si>
  <si>
    <t>65 years and over ;  Unemployed total ;  Persons ;</t>
  </si>
  <si>
    <t>65 years and over ;  Unemployed total ;  &gt; Males ;</t>
  </si>
  <si>
    <t>65 years and over ;  Unemployed total ;  &gt; Females ;</t>
  </si>
  <si>
    <t>65 years and over ;  &gt; Had difficulty finding work ;  Persons ;</t>
  </si>
  <si>
    <t>65 years and over ;  &gt; Had difficulty finding work ;  &gt; Males ;</t>
  </si>
  <si>
    <t>65 years and over ;  &gt; Had difficulty finding work ;  &gt; Females ;</t>
  </si>
  <si>
    <t>65 years and over ;  &gt;&gt; Too many applicants for available jobs ;  Persons ;</t>
  </si>
  <si>
    <t>65 years and over ;  &gt;&gt; Too many applicants for available jobs ;  &gt; Males ;</t>
  </si>
  <si>
    <t>65 years and over ;  &gt;&gt; Too many applicants for available jobs ;  &gt; Females ;</t>
  </si>
  <si>
    <t>65 years and over ;  &gt;&gt; Lacked necessary skills or education ;  Persons ;</t>
  </si>
  <si>
    <t>65 years and over ;  &gt;&gt; Lacked necessary skills or education ;  &gt; Males ;</t>
  </si>
  <si>
    <t>65 years and over ;  &gt;&gt; Lacked necessary skills or education ;  &gt; Females ;</t>
  </si>
  <si>
    <t>65 years and over ;  &gt;&gt; Considered too young or too old by employers ;  Persons ;</t>
  </si>
  <si>
    <t>65 years and over ;  &gt;&gt; Considered too young or too old by employers ;  &gt; Males ;</t>
  </si>
  <si>
    <t>65 years and over ;  &gt;&gt; Considered too young or too old by employers ;  &gt; Females ;</t>
  </si>
  <si>
    <t>A125976448J</t>
  </si>
  <si>
    <t>A125965472C</t>
  </si>
  <si>
    <t>A125987072A</t>
  </si>
  <si>
    <t>A125976272R</t>
  </si>
  <si>
    <t>A125965624C</t>
  </si>
  <si>
    <t>A125987224A</t>
  </si>
  <si>
    <t>A125976424R</t>
  </si>
  <si>
    <t>A125965632C</t>
  </si>
  <si>
    <t>A125987232A</t>
  </si>
  <si>
    <t>A125976432R</t>
  </si>
  <si>
    <t>A125965456C</t>
  </si>
  <si>
    <t>A125987056A</t>
  </si>
  <si>
    <t>A125976256R</t>
  </si>
  <si>
    <t>A125965496W</t>
  </si>
  <si>
    <t>A125987096V</t>
  </si>
  <si>
    <t>A125976296J</t>
  </si>
  <si>
    <t>A125965593X</t>
  </si>
  <si>
    <t>A125987193W</t>
  </si>
  <si>
    <t>A125976393K</t>
  </si>
  <si>
    <t>A125965529F</t>
  </si>
  <si>
    <t>A125987129C</t>
  </si>
  <si>
    <t>A125976329T</t>
  </si>
  <si>
    <t>A125965601L</t>
  </si>
  <si>
    <t>A125987201K</t>
  </si>
  <si>
    <t>A125976401X</t>
  </si>
  <si>
    <t>A125965609F</t>
  </si>
  <si>
    <t>A125987209C</t>
  </si>
  <si>
    <t>A125976409T</t>
  </si>
  <si>
    <t>A125965537F</t>
  </si>
  <si>
    <t>A125987137C</t>
  </si>
  <si>
    <t>A125976337T</t>
  </si>
  <si>
    <t>A125965545F</t>
  </si>
  <si>
    <t>A125987145C</t>
  </si>
  <si>
    <t>A125976345T</t>
  </si>
  <si>
    <t>A125965577X</t>
  </si>
  <si>
    <t>A125987177W</t>
  </si>
  <si>
    <t>A125976377K</t>
  </si>
  <si>
    <t>A125965505L</t>
  </si>
  <si>
    <t>A125987105K</t>
  </si>
  <si>
    <t>A125976305X</t>
  </si>
  <si>
    <t>A125965617F</t>
  </si>
  <si>
    <t>A125987217C</t>
  </si>
  <si>
    <t>A125976417T</t>
  </si>
  <si>
    <t>A125965585X</t>
  </si>
  <si>
    <t>A125987185W</t>
  </si>
  <si>
    <t>A125976385K</t>
  </si>
  <si>
    <t>A125965641F</t>
  </si>
  <si>
    <t>A125987241C</t>
  </si>
  <si>
    <t>A125976441T</t>
  </si>
  <si>
    <t>A125965513L</t>
  </si>
  <si>
    <t>A125987113K</t>
  </si>
  <si>
    <t>A125976313X</t>
  </si>
  <si>
    <t>A125965465F</t>
  </si>
  <si>
    <t>A125987065C</t>
  </si>
  <si>
    <t>A125976265T</t>
  </si>
  <si>
    <t>A125965481F</t>
  </si>
  <si>
    <t>A125987081C</t>
  </si>
  <si>
    <t>A125976281T</t>
  </si>
  <si>
    <t>A125965553F</t>
  </si>
  <si>
    <t>A125987153C</t>
  </si>
  <si>
    <t>A125976353T</t>
  </si>
  <si>
    <t>A125965489X</t>
  </si>
  <si>
    <t>A125987089W</t>
  </si>
  <si>
    <t>A125976289K</t>
  </si>
  <si>
    <t>A125965561F</t>
  </si>
  <si>
    <t>A125987161C</t>
  </si>
  <si>
    <t>A125976361T</t>
  </si>
  <si>
    <t>A125965569X</t>
  </si>
  <si>
    <t>A125987169W</t>
  </si>
  <si>
    <t>A125976369K</t>
  </si>
  <si>
    <t>A125965649X</t>
  </si>
  <si>
    <t>A125987249W</t>
  </si>
  <si>
    <t>A125976449K</t>
  </si>
  <si>
    <t>A125965473F</t>
  </si>
  <si>
    <t>A125987073C</t>
  </si>
  <si>
    <t>A125976273T</t>
  </si>
  <si>
    <t>A125965625F</t>
  </si>
  <si>
    <t>A125987225C</t>
  </si>
  <si>
    <t>A125976425T</t>
  </si>
  <si>
    <t>A125965633F</t>
  </si>
  <si>
    <t>A125987233C</t>
  </si>
  <si>
    <t>A125976433T</t>
  </si>
  <si>
    <t>A125965457F</t>
  </si>
  <si>
    <t>A125987057C</t>
  </si>
  <si>
    <t>A125976257T</t>
  </si>
  <si>
    <t>A125965497X</t>
  </si>
  <si>
    <t>A125987097W</t>
  </si>
  <si>
    <t>A125976297K</t>
  </si>
  <si>
    <t>A125967320C</t>
  </si>
  <si>
    <t>A125988920X</t>
  </si>
  <si>
    <t>A125978120R</t>
  </si>
  <si>
    <t>A125967392R</t>
  </si>
  <si>
    <t>A125988992K</t>
  </si>
  <si>
    <t>A125978192A</t>
  </si>
  <si>
    <t>A125967328W</t>
  </si>
  <si>
    <t>A125988928T</t>
  </si>
  <si>
    <t>A125978128J</t>
  </si>
  <si>
    <t>A125967400C</t>
  </si>
  <si>
    <t>A125989000A</t>
  </si>
  <si>
    <t>A125978200R</t>
  </si>
  <si>
    <t>A125967408W</t>
  </si>
  <si>
    <t>A125989008V</t>
  </si>
  <si>
    <t>A125978208J</t>
  </si>
  <si>
    <t>A125967336W</t>
  </si>
  <si>
    <t>A125988936T</t>
  </si>
  <si>
    <t>A125978136J</t>
  </si>
  <si>
    <t>A125967344W</t>
  </si>
  <si>
    <t>A125988944T</t>
  </si>
  <si>
    <t>A125978144J</t>
  </si>
  <si>
    <t>A125967376R</t>
  </si>
  <si>
    <t>A125988976K</t>
  </si>
  <si>
    <t>A125978176A</t>
  </si>
  <si>
    <t>A125967304C</t>
  </si>
  <si>
    <t>A125988904X</t>
  </si>
  <si>
    <t>A125978104R</t>
  </si>
  <si>
    <t>A125967416W</t>
  </si>
  <si>
    <t>A125989016V</t>
  </si>
  <si>
    <t>A125978216J</t>
  </si>
  <si>
    <t>A125967384R</t>
  </si>
  <si>
    <t>A125988984K</t>
  </si>
  <si>
    <t>A125978184A</t>
  </si>
  <si>
    <t>A125967440W</t>
  </si>
  <si>
    <t>A125989040V</t>
  </si>
  <si>
    <t>A125978240J</t>
  </si>
  <si>
    <t>A125967312C</t>
  </si>
  <si>
    <t>A125988912X</t>
  </si>
  <si>
    <t>A125978112R</t>
  </si>
  <si>
    <t>A125967264W</t>
  </si>
  <si>
    <t>A125988864T</t>
  </si>
  <si>
    <t>A125978064J</t>
  </si>
  <si>
    <t>A125967280W</t>
  </si>
  <si>
    <t>A125988880T</t>
  </si>
  <si>
    <t>A125978080J</t>
  </si>
  <si>
    <t>A125967352W</t>
  </si>
  <si>
    <t>A125988952T</t>
  </si>
  <si>
    <t>A125978152J</t>
  </si>
  <si>
    <t>A125967288R</t>
  </si>
  <si>
    <t>A125988888K</t>
  </si>
  <si>
    <t>A125978088A</t>
  </si>
  <si>
    <t>A125967360W</t>
  </si>
  <si>
    <t>A125988960T</t>
  </si>
  <si>
    <t>A125978160J</t>
  </si>
  <si>
    <t>A125967368R</t>
  </si>
  <si>
    <t>A125988968K</t>
  </si>
  <si>
    <t>A125978168A</t>
  </si>
  <si>
    <t>A125967448R</t>
  </si>
  <si>
    <t>A125989048L</t>
  </si>
  <si>
    <t>A125978248A</t>
  </si>
  <si>
    <t>A125967272W</t>
  </si>
  <si>
    <t>A125988872T</t>
  </si>
  <si>
    <t>A125978072J</t>
  </si>
  <si>
    <t>A125967424W</t>
  </si>
  <si>
    <t>A125989024V</t>
  </si>
  <si>
    <t>A125978224J</t>
  </si>
  <si>
    <t>A125967432W</t>
  </si>
  <si>
    <t>A125989032V</t>
  </si>
  <si>
    <t>A125978232J</t>
  </si>
  <si>
    <t>A125967256W</t>
  </si>
  <si>
    <t>A125988856T</t>
  </si>
  <si>
    <t>A125978056J</t>
  </si>
  <si>
    <t>A125967296R</t>
  </si>
  <si>
    <t>A125988896K</t>
  </si>
  <si>
    <t>A125978096A</t>
  </si>
  <si>
    <t>A125967393T</t>
  </si>
  <si>
    <t>A125988993L</t>
  </si>
  <si>
    <t>A125978193C</t>
  </si>
  <si>
    <t>A125967329X</t>
  </si>
  <si>
    <t>A125988929V</t>
  </si>
  <si>
    <t>A125978129K</t>
  </si>
  <si>
    <t>A125967401F</t>
  </si>
  <si>
    <t>A125989001C</t>
  </si>
  <si>
    <t>A125978201T</t>
  </si>
  <si>
    <t>A125967409X</t>
  </si>
  <si>
    <t>A125989009W</t>
  </si>
  <si>
    <t>A125978209K</t>
  </si>
  <si>
    <t>A125967337X</t>
  </si>
  <si>
    <t>A125988937V</t>
  </si>
  <si>
    <t>A125978137K</t>
  </si>
  <si>
    <t>A125967345X</t>
  </si>
  <si>
    <t>A125988945V</t>
  </si>
  <si>
    <t>A125978145K</t>
  </si>
  <si>
    <t>A125967377T</t>
  </si>
  <si>
    <t>A125988977L</t>
  </si>
  <si>
    <t>A125978177C</t>
  </si>
  <si>
    <t>A125967305F</t>
  </si>
  <si>
    <t>A125988905A</t>
  </si>
  <si>
    <t>A125978105T</t>
  </si>
  <si>
    <t>A125967417X</t>
  </si>
  <si>
    <t>A125989017W</t>
  </si>
  <si>
    <t>A125978217K</t>
  </si>
  <si>
    <t>A125967385T</t>
  </si>
  <si>
    <t>A125988985L</t>
  </si>
  <si>
    <t>A125978185C</t>
  </si>
  <si>
    <t>A125967441X</t>
  </si>
  <si>
    <t>A125989041W</t>
  </si>
  <si>
    <t>A125978241K</t>
  </si>
  <si>
    <t>A125967313F</t>
  </si>
  <si>
    <t>A125988913A</t>
  </si>
  <si>
    <t>A125978113T</t>
  </si>
  <si>
    <t>A125967265X</t>
  </si>
  <si>
    <t>A125988865V</t>
  </si>
  <si>
    <t>A125978065K</t>
  </si>
  <si>
    <t>A125967281X</t>
  </si>
  <si>
    <t>A125988881V</t>
  </si>
  <si>
    <t>A125978081K</t>
  </si>
  <si>
    <t>A125967353X</t>
  </si>
  <si>
    <t>A125988953V</t>
  </si>
  <si>
    <t>A125978153K</t>
  </si>
  <si>
    <t>A125967289T</t>
  </si>
  <si>
    <t>A125988889L</t>
  </si>
  <si>
    <t>A125978089C</t>
  </si>
  <si>
    <t>A125967361X</t>
  </si>
  <si>
    <t>A125988961V</t>
  </si>
  <si>
    <t>A125978161K</t>
  </si>
  <si>
    <t>A125967369T</t>
  </si>
  <si>
    <t>A125988969L</t>
  </si>
  <si>
    <t>A125978169C</t>
  </si>
  <si>
    <t>A125967449T</t>
  </si>
  <si>
    <t>A125989049R</t>
  </si>
  <si>
    <t>A125978249C</t>
  </si>
  <si>
    <t>A125967273X</t>
  </si>
  <si>
    <t>A125988873V</t>
  </si>
  <si>
    <t>A125978073K</t>
  </si>
  <si>
    <t>A125967425X</t>
  </si>
  <si>
    <t>A125989025W</t>
  </si>
  <si>
    <t>A125978225K</t>
  </si>
  <si>
    <t>A125967433X</t>
  </si>
  <si>
    <t>A125989033W</t>
  </si>
  <si>
    <t>A125978233K</t>
  </si>
  <si>
    <t>A125967257X</t>
  </si>
  <si>
    <t>A125988857V</t>
  </si>
  <si>
    <t>A125978057K</t>
  </si>
  <si>
    <t>A125967297T</t>
  </si>
  <si>
    <t>A125988897L</t>
  </si>
  <si>
    <t>A125978097C</t>
  </si>
  <si>
    <t>A125961920X</t>
  </si>
  <si>
    <t>A125983520W</t>
  </si>
  <si>
    <t>A125972720K</t>
  </si>
  <si>
    <t>A125961992K</t>
  </si>
  <si>
    <t>A125983592J</t>
  </si>
  <si>
    <t>A125972792W</t>
  </si>
  <si>
    <t>A125961928T</t>
  </si>
  <si>
    <t>A125983528R</t>
  </si>
  <si>
    <t>A125972728C</t>
  </si>
  <si>
    <t>A125962000A</t>
  </si>
  <si>
    <t>A125983600W</t>
  </si>
  <si>
    <t>A125972800K</t>
  </si>
  <si>
    <t>A125962008V</t>
  </si>
  <si>
    <t>A125983608R</t>
  </si>
  <si>
    <t>A125972808C</t>
  </si>
  <si>
    <t>65 years and over ;  &gt;&gt;&gt; Considered too young by employers ;  Persons ;</t>
  </si>
  <si>
    <t>65 years and over ;  &gt;&gt;&gt; Considered too young by employers ;  &gt; Males ;</t>
  </si>
  <si>
    <t>65 years and over ;  &gt;&gt;&gt; Considered too young by employers ;  &gt; Females ;</t>
  </si>
  <si>
    <t>65 years and over ;  &gt;&gt;&gt; Considered too old by employers ;  Persons ;</t>
  </si>
  <si>
    <t>65 years and over ;  &gt;&gt;&gt; Considered too old by employers ;  &gt; Males ;</t>
  </si>
  <si>
    <t>65 years and over ;  &gt;&gt;&gt; Considered too old by employers ;  &gt; Females ;</t>
  </si>
  <si>
    <t>65 years and over ;  &gt;&gt; Insufficient work experience ;  Persons ;</t>
  </si>
  <si>
    <t>65 years and over ;  &gt;&gt; Insufficient work experience ;  &gt; Males ;</t>
  </si>
  <si>
    <t>65 years and over ;  &gt;&gt; Insufficient work experience ;  &gt; Females ;</t>
  </si>
  <si>
    <t>65 years and over ;  &gt;&gt; No vacancies at all ;  Persons ;</t>
  </si>
  <si>
    <t>65 years and over ;  &gt;&gt; No vacancies at all ;  &gt; Males ;</t>
  </si>
  <si>
    <t>65 years and over ;  &gt;&gt; No vacancies at all ;  &gt; Females ;</t>
  </si>
  <si>
    <t>65 years and over ;  &gt;&gt; No vacancies in line of work ;  Persons ;</t>
  </si>
  <si>
    <t>65 years and over ;  &gt;&gt; No vacancies in line of work ;  &gt; Males ;</t>
  </si>
  <si>
    <t>65 years and over ;  &gt;&gt; No vacancies in line of work ;  &gt; Females ;</t>
  </si>
  <si>
    <t>65 years and over ;  &gt;&gt; Too far to travel or transport problems ;  Persons ;</t>
  </si>
  <si>
    <t>65 years and over ;  &gt;&gt; Too far to travel or transport problems ;  &gt; Males ;</t>
  </si>
  <si>
    <t>65 years and over ;  &gt;&gt; Too far to travel or transport problems ;  &gt; Females ;</t>
  </si>
  <si>
    <t>65 years and over ;  &gt;&gt; Own ill health or disability ;  Persons ;</t>
  </si>
  <si>
    <t>65 years and over ;  &gt;&gt; Own ill health or disability ;  &gt; Males ;</t>
  </si>
  <si>
    <t>65 years and over ;  &gt;&gt; Own ill health or disability ;  &gt; Females ;</t>
  </si>
  <si>
    <t>65 years and over ;  &gt;&gt; Language difficulties ;  Persons ;</t>
  </si>
  <si>
    <t>65 years and over ;  &gt;&gt; Language difficulties ;  &gt; Males ;</t>
  </si>
  <si>
    <t>65 years and over ;  &gt;&gt; Language difficulties ;  &gt; Females ;</t>
  </si>
  <si>
    <t>65 years and over ;  &gt;&gt; No jobs with suitable hours ;  Persons ;</t>
  </si>
  <si>
    <t>65 years and over ;  &gt;&gt; No jobs with suitable hours ;  &gt; Males ;</t>
  </si>
  <si>
    <t>65 years and over ;  &gt;&gt; No jobs with suitable hours ;  &gt; Females ;</t>
  </si>
  <si>
    <t>65 years and over ;  &gt;&gt; Child care or other family considerations ;  Persons ;</t>
  </si>
  <si>
    <t>65 years and over ;  &gt;&gt; Child care or other family considerations ;  &gt; Males ;</t>
  </si>
  <si>
    <t>65 years and over ;  &gt;&gt; Child care or other family considerations ;  &gt; Females ;</t>
  </si>
  <si>
    <t>65 years and over ;  &gt;&gt; No feedback from employers ;  Persons ;</t>
  </si>
  <si>
    <t>65 years and over ;  &gt;&gt; No feedback from employers ;  &gt; Males ;</t>
  </si>
  <si>
    <t>65 years and over ;  &gt;&gt; No feedback from employers ;  &gt; Females ;</t>
  </si>
  <si>
    <t>65 years and over ;  &gt;&gt; Other difficulties ;  Persons ;</t>
  </si>
  <si>
    <t>65 years and over ;  &gt;&gt; Other difficulties ;  &gt; Males ;</t>
  </si>
  <si>
    <t>65 years and over ;  &gt;&gt; Other difficulties ;  &gt; Females ;</t>
  </si>
  <si>
    <t>65 years and over ;  &gt; Did not have difficulty finding work ;  Persons ;</t>
  </si>
  <si>
    <t>65 years and over ;  &gt; Did not have difficulty finding work ;  &gt; Males ;</t>
  </si>
  <si>
    <t>65 years and over ;  &gt; Did not have difficulty finding work ;  &gt; Females ;</t>
  </si>
  <si>
    <t>65 years and over ;  &gt; Looked for full-time work ;  Persons ;</t>
  </si>
  <si>
    <t>65 years and over ;  &gt; Looked for full-time work ;  &gt; Males ;</t>
  </si>
  <si>
    <t>65 years and over ;  &gt; Looked for full-time work ;  &gt; Females ;</t>
  </si>
  <si>
    <t>65 years and over ;  &gt;&gt; Looked for both full-time and part-time work ;  Persons ;</t>
  </si>
  <si>
    <t>65 years and over ;  &gt;&gt; Looked for both full-time and part-time work ;  &gt; Males ;</t>
  </si>
  <si>
    <t>65 years and over ;  &gt;&gt; Looked for both full-time and part-time work ;  &gt; Females ;</t>
  </si>
  <si>
    <t>65 years and over ;  &gt;&gt; Looked for only full-time work ;  Persons ;</t>
  </si>
  <si>
    <t>65 years and over ;  &gt;&gt; Looked for only full-time work ;  &gt; Males ;</t>
  </si>
  <si>
    <t>65 years and over ;  &gt;&gt; Looked for only full-time work ;  &gt; Females ;</t>
  </si>
  <si>
    <t>65 years and over ;  &gt;&gt; Waiting to start a full-time job ;  Persons ;</t>
  </si>
  <si>
    <t>65 years and over ;  &gt;&gt; Waiting to start a full-time job ;  &gt; Males ;</t>
  </si>
  <si>
    <t>65 years and over ;  &gt;&gt; Waiting to start a full-time job ;  &gt; Females ;</t>
  </si>
  <si>
    <t>65 years and over ;  &gt; Looked for part-time work ;  Persons ;</t>
  </si>
  <si>
    <t>65 years and over ;  &gt; Looked for part-time work ;  &gt; Males ;</t>
  </si>
  <si>
    <t>65 years and over ;  &gt; Looked for part-time work ;  &gt; Females ;</t>
  </si>
  <si>
    <t>65 years and over ;  &gt;&gt; Looked for only part-time work ;  Persons ;</t>
  </si>
  <si>
    <t>65 years and over ;  &gt;&gt; Looked for only part-time work ;  &gt; Males ;</t>
  </si>
  <si>
    <t>65 years and over ;  &gt;&gt; Looked for only part-time work ;  &gt; Females ;</t>
  </si>
  <si>
    <t>65 years and over ;  &gt;&gt; Waiting to start a part-time job ;  Persons ;</t>
  </si>
  <si>
    <t>65 years and over ;  &gt;&gt; Waiting to start a part-time job ;  &gt; Males ;</t>
  </si>
  <si>
    <t>65 years and over ;  &gt;&gt; Waiting to start a part-time job ;  &gt; Females ;</t>
  </si>
  <si>
    <t>Proportion of unemployed ;  65 years and over ;  &gt; Had difficulty finding work ;  Persons ;</t>
  </si>
  <si>
    <t>Proportion of unemployed ;  65 years and over ;  &gt; Had difficulty finding work ;  &gt; Males ;</t>
  </si>
  <si>
    <t>Proportion of unemployed ;  65 years and over ;  &gt; Had difficulty finding work ;  &gt; Females ;</t>
  </si>
  <si>
    <t>Proportion of unemployed ;  65 years and over ;  &gt;&gt; Too many applicants for available jobs ;  Persons ;</t>
  </si>
  <si>
    <t>Proportion of unemployed ;  65 years and over ;  &gt;&gt; Too many applicants for available jobs ;  &gt; Males ;</t>
  </si>
  <si>
    <t>Proportion of unemployed ;  65 years and over ;  &gt;&gt; Too many applicants for available jobs ;  &gt; Females ;</t>
  </si>
  <si>
    <t>Proportion of unemployed ;  65 years and over ;  &gt;&gt; Lacked necessary skills or education ;  Persons ;</t>
  </si>
  <si>
    <t>Proportion of unemployed ;  65 years and over ;  &gt;&gt; Lacked necessary skills or education ;  &gt; Males ;</t>
  </si>
  <si>
    <t>Proportion of unemployed ;  65 years and over ;  &gt;&gt; Lacked necessary skills or education ;  &gt; Females ;</t>
  </si>
  <si>
    <t>Proportion of unemployed ;  65 years and over ;  &gt;&gt; Considered too young or too old by employers ;  Persons ;</t>
  </si>
  <si>
    <t>Proportion of unemployed ;  65 years and over ;  &gt;&gt; Considered too young or too old by employers ;  &gt; Males ;</t>
  </si>
  <si>
    <t>Proportion of unemployed ;  65 years and over ;  &gt;&gt; Considered too young or too old by employers ;  &gt; Females ;</t>
  </si>
  <si>
    <t>Proportion of unemployed ;  65 years and over ;  &gt;&gt;&gt; Considered too young by employers ;  Persons ;</t>
  </si>
  <si>
    <t>Proportion of unemployed ;  65 years and over ;  &gt;&gt;&gt; Considered too young by employers ;  &gt; Males ;</t>
  </si>
  <si>
    <t>Proportion of unemployed ;  65 years and over ;  &gt;&gt;&gt; Considered too young by employers ;  &gt; Females ;</t>
  </si>
  <si>
    <t>Proportion of unemployed ;  65 years and over ;  &gt;&gt;&gt; Considered too old by employers ;  Persons ;</t>
  </si>
  <si>
    <t>Proportion of unemployed ;  65 years and over ;  &gt;&gt;&gt; Considered too old by employers ;  &gt; Males ;</t>
  </si>
  <si>
    <t>Proportion of unemployed ;  65 years and over ;  &gt;&gt;&gt; Considered too old by employers ;  &gt; Females ;</t>
  </si>
  <si>
    <t>Proportion of unemployed ;  65 years and over ;  &gt;&gt; Insufficient work experience ;  Persons ;</t>
  </si>
  <si>
    <t>Proportion of unemployed ;  65 years and over ;  &gt;&gt; Insufficient work experience ;  &gt; Males ;</t>
  </si>
  <si>
    <t>Proportion of unemployed ;  65 years and over ;  &gt;&gt; Insufficient work experience ;  &gt; Females ;</t>
  </si>
  <si>
    <t>Proportion of unemployed ;  65 years and over ;  &gt;&gt; No vacancies at all ;  Persons ;</t>
  </si>
  <si>
    <t>Proportion of unemployed ;  65 years and over ;  &gt;&gt; No vacancies at all ;  &gt; Males ;</t>
  </si>
  <si>
    <t>Proportion of unemployed ;  65 years and over ;  &gt;&gt; No vacancies at all ;  &gt; Females ;</t>
  </si>
  <si>
    <t>Proportion of unemployed ;  65 years and over ;  &gt;&gt; No vacancies in line of work ;  Persons ;</t>
  </si>
  <si>
    <t>Proportion of unemployed ;  65 years and over ;  &gt;&gt; No vacancies in line of work ;  &gt; Males ;</t>
  </si>
  <si>
    <t>Proportion of unemployed ;  65 years and over ;  &gt;&gt; No vacancies in line of work ;  &gt; Females ;</t>
  </si>
  <si>
    <t>Proportion of unemployed ;  65 years and over ;  &gt;&gt; Too far to travel or transport problems ;  Persons ;</t>
  </si>
  <si>
    <t>Proportion of unemployed ;  65 years and over ;  &gt;&gt; Too far to travel or transport problems ;  &gt; Males ;</t>
  </si>
  <si>
    <t>Proportion of unemployed ;  65 years and over ;  &gt;&gt; Too far to travel or transport problems ;  &gt; Females ;</t>
  </si>
  <si>
    <t>Proportion of unemployed ;  65 years and over ;  &gt;&gt; Own ill health or disability ;  Persons ;</t>
  </si>
  <si>
    <t>Proportion of unemployed ;  65 years and over ;  &gt;&gt; Own ill health or disability ;  &gt; Males ;</t>
  </si>
  <si>
    <t>Proportion of unemployed ;  65 years and over ;  &gt;&gt; Own ill health or disability ;  &gt; Females ;</t>
  </si>
  <si>
    <t>Proportion of unemployed ;  65 years and over ;  &gt;&gt; Language difficulties ;  Persons ;</t>
  </si>
  <si>
    <t>Proportion of unemployed ;  65 years and over ;  &gt;&gt; Language difficulties ;  &gt; Males ;</t>
  </si>
  <si>
    <t>Proportion of unemployed ;  65 years and over ;  &gt;&gt; Language difficulties ;  &gt; Females ;</t>
  </si>
  <si>
    <t>Proportion of unemployed ;  65 years and over ;  &gt;&gt; No jobs with suitable hours ;  Persons ;</t>
  </si>
  <si>
    <t>Proportion of unemployed ;  65 years and over ;  &gt;&gt; No jobs with suitable hours ;  &gt; Males ;</t>
  </si>
  <si>
    <t>Proportion of unemployed ;  65 years and over ;  &gt;&gt; No jobs with suitable hours ;  &gt; Females ;</t>
  </si>
  <si>
    <t>Proportion of unemployed ;  65 years and over ;  &gt;&gt; Child care or other family considerations ;  Persons ;</t>
  </si>
  <si>
    <t>Proportion of unemployed ;  65 years and over ;  &gt;&gt; Child care or other family considerations ;  &gt; Males ;</t>
  </si>
  <si>
    <t>Proportion of unemployed ;  65 years and over ;  &gt;&gt; Child care or other family considerations ;  &gt; Females ;</t>
  </si>
  <si>
    <t>Proportion of unemployed ;  65 years and over ;  &gt;&gt; No feedback from employers ;  Persons ;</t>
  </si>
  <si>
    <t>Proportion of unemployed ;  65 years and over ;  &gt;&gt; No feedback from employers ;  &gt; Males ;</t>
  </si>
  <si>
    <t>Proportion of unemployed ;  65 years and over ;  &gt;&gt; No feedback from employers ;  &gt; Females ;</t>
  </si>
  <si>
    <t>Proportion of unemployed ;  65 years and over ;  &gt;&gt; Other difficulties ;  Persons ;</t>
  </si>
  <si>
    <t>Proportion of unemployed ;  65 years and over ;  &gt;&gt; Other difficulties ;  &gt; Males ;</t>
  </si>
  <si>
    <t>Proportion of unemployed ;  65 years and over ;  &gt;&gt; Other difficulties ;  &gt; Females ;</t>
  </si>
  <si>
    <t>Proportion of unemployed ;  65 years and over ;  &gt; Did not have difficulty finding work ;  Persons ;</t>
  </si>
  <si>
    <t>Proportion of unemployed ;  65 years and over ;  &gt; Did not have difficulty finding work ;  &gt; Males ;</t>
  </si>
  <si>
    <t>Proportion of unemployed ;  65 years and over ;  &gt; Did not have difficulty finding work ;  &gt; Females ;</t>
  </si>
  <si>
    <t>Proportion of unemployed ;  65 years and over ;  &gt; Looked for full-time work ;  Persons ;</t>
  </si>
  <si>
    <t>Proportion of unemployed ;  65 years and over ;  &gt; Looked for full-time work ;  &gt; Males ;</t>
  </si>
  <si>
    <t>Proportion of unemployed ;  65 years and over ;  &gt; Looked for full-time work ;  &gt; Females ;</t>
  </si>
  <si>
    <t>Proportion of unemployed ;  65 years and over ;  &gt;&gt; Looked for both full-time and part-time work ;  Persons ;</t>
  </si>
  <si>
    <t>Proportion of unemployed ;  65 years and over ;  &gt;&gt; Looked for both full-time and part-time work ;  &gt; Males ;</t>
  </si>
  <si>
    <t>Proportion of unemployed ;  65 years and over ;  &gt;&gt; Looked for both full-time and part-time work ;  &gt; Females ;</t>
  </si>
  <si>
    <t>Proportion of unemployed ;  65 years and over ;  &gt;&gt; Looked for only full-time work ;  Persons ;</t>
  </si>
  <si>
    <t>Proportion of unemployed ;  65 years and over ;  &gt;&gt; Looked for only full-time work ;  &gt; Males ;</t>
  </si>
  <si>
    <t>Proportion of unemployed ;  65 years and over ;  &gt;&gt; Looked for only full-time work ;  &gt; Females ;</t>
  </si>
  <si>
    <t>Proportion of unemployed ;  65 years and over ;  &gt;&gt; Waiting to start a full-time job ;  Persons ;</t>
  </si>
  <si>
    <t>Proportion of unemployed ;  65 years and over ;  &gt;&gt; Waiting to start a full-time job ;  &gt; Males ;</t>
  </si>
  <si>
    <t>Proportion of unemployed ;  65 years and over ;  &gt;&gt; Waiting to start a full-time job ;  &gt; Females ;</t>
  </si>
  <si>
    <t>Proportion of unemployed ;  65 years and over ;  &gt; Looked for part-time work ;  Persons ;</t>
  </si>
  <si>
    <t>Proportion of unemployed ;  65 years and over ;  &gt; Looked for part-time work ;  &gt; Males ;</t>
  </si>
  <si>
    <t>Proportion of unemployed ;  65 years and over ;  &gt; Looked for part-time work ;  &gt; Females ;</t>
  </si>
  <si>
    <t>Proportion of unemployed ;  65 years and over ;  &gt;&gt; Looked for only part-time work ;  Persons ;</t>
  </si>
  <si>
    <t>Proportion of unemployed ;  65 years and over ;  &gt;&gt; Looked for only part-time work ;  &gt; Males ;</t>
  </si>
  <si>
    <t>Proportion of unemployed ;  65 years and over ;  &gt;&gt; Looked for only part-time work ;  &gt; Females ;</t>
  </si>
  <si>
    <t>Proportion of unemployed ;  65 years and over ;  &gt;&gt; Waiting to start a part-time job ;  Persons ;</t>
  </si>
  <si>
    <t>Proportion of unemployed ;  65 years and over ;  &gt;&gt; Waiting to start a part-time job ;  &gt; Males ;</t>
  </si>
  <si>
    <t>Proportion of unemployed ;  65 years and over ;  &gt;&gt; Waiting to start a part-time job ;  &gt; Females ;</t>
  </si>
  <si>
    <t>New South Wales ;  Unemployed total ;  Persons ;</t>
  </si>
  <si>
    <t>New South Wales ;  Unemployed total ;  &gt; Males ;</t>
  </si>
  <si>
    <t>New South Wales ;  Unemployed total ;  &gt; Females ;</t>
  </si>
  <si>
    <t>New South Wales ;  &gt; Had difficulty finding work ;  Persons ;</t>
  </si>
  <si>
    <t>New South Wales ;  &gt; Had difficulty finding work ;  &gt; Males ;</t>
  </si>
  <si>
    <t>New South Wales ;  &gt; Had difficulty finding work ;  &gt; Females ;</t>
  </si>
  <si>
    <t>New South Wales ;  &gt;&gt; Too many applicants for available jobs ;  Persons ;</t>
  </si>
  <si>
    <t>New South Wales ;  &gt;&gt; Too many applicants for available jobs ;  &gt; Males ;</t>
  </si>
  <si>
    <t>New South Wales ;  &gt;&gt; Too many applicants for available jobs ;  &gt; Females ;</t>
  </si>
  <si>
    <t>New South Wales ;  &gt;&gt; Lacked necessary skills or education ;  Persons ;</t>
  </si>
  <si>
    <t>New South Wales ;  &gt;&gt; Lacked necessary skills or education ;  &gt; Males ;</t>
  </si>
  <si>
    <t>New South Wales ;  &gt;&gt; Lacked necessary skills or education ;  &gt; Females ;</t>
  </si>
  <si>
    <t>New South Wales ;  &gt;&gt; Considered too young or too old by employers ;  Persons ;</t>
  </si>
  <si>
    <t>New South Wales ;  &gt;&gt; Considered too young or too old by employers ;  &gt; Males ;</t>
  </si>
  <si>
    <t>New South Wales ;  &gt;&gt; Considered too young or too old by employers ;  &gt; Females ;</t>
  </si>
  <si>
    <t>New South Wales ;  &gt;&gt;&gt; Considered too young by employers ;  Persons ;</t>
  </si>
  <si>
    <t>New South Wales ;  &gt;&gt;&gt; Considered too young by employers ;  &gt; Males ;</t>
  </si>
  <si>
    <t>New South Wales ;  &gt;&gt;&gt; Considered too young by employers ;  &gt; Females ;</t>
  </si>
  <si>
    <t>New South Wales ;  &gt;&gt;&gt; Considered too old by employers ;  Persons ;</t>
  </si>
  <si>
    <t>New South Wales ;  &gt;&gt;&gt; Considered too old by employers ;  &gt; Males ;</t>
  </si>
  <si>
    <t>New South Wales ;  &gt;&gt;&gt; Considered too old by employers ;  &gt; Females ;</t>
  </si>
  <si>
    <t>New South Wales ;  &gt;&gt; Insufficient work experience ;  Persons ;</t>
  </si>
  <si>
    <t>New South Wales ;  &gt;&gt; Insufficient work experience ;  &gt; Males ;</t>
  </si>
  <si>
    <t>New South Wales ;  &gt;&gt; Insufficient work experience ;  &gt; Females ;</t>
  </si>
  <si>
    <t>New South Wales ;  &gt;&gt; No vacancies at all ;  Persons ;</t>
  </si>
  <si>
    <t>New South Wales ;  &gt;&gt; No vacancies at all ;  &gt; Males ;</t>
  </si>
  <si>
    <t>New South Wales ;  &gt;&gt; No vacancies at all ;  &gt; Females ;</t>
  </si>
  <si>
    <t>New South Wales ;  &gt;&gt; No vacancies in line of work ;  Persons ;</t>
  </si>
  <si>
    <t>New South Wales ;  &gt;&gt; No vacancies in line of work ;  &gt; Males ;</t>
  </si>
  <si>
    <t>New South Wales ;  &gt;&gt; No vacancies in line of work ;  &gt; Females ;</t>
  </si>
  <si>
    <t>New South Wales ;  &gt;&gt; Too far to travel or transport problems ;  Persons ;</t>
  </si>
  <si>
    <t>New South Wales ;  &gt;&gt; Too far to travel or transport problems ;  &gt; Males ;</t>
  </si>
  <si>
    <t>New South Wales ;  &gt;&gt; Too far to travel or transport problems ;  &gt; Females ;</t>
  </si>
  <si>
    <t>New South Wales ;  &gt;&gt; Own ill health or disability ;  Persons ;</t>
  </si>
  <si>
    <t>New South Wales ;  &gt;&gt; Own ill health or disability ;  &gt; Males ;</t>
  </si>
  <si>
    <t>New South Wales ;  &gt;&gt; Own ill health or disability ;  &gt; Females ;</t>
  </si>
  <si>
    <t>New South Wales ;  &gt;&gt; Language difficulties ;  Persons ;</t>
  </si>
  <si>
    <t>New South Wales ;  &gt;&gt; Language difficulties ;  &gt; Males ;</t>
  </si>
  <si>
    <t>New South Wales ;  &gt;&gt; Language difficulties ;  &gt; Females ;</t>
  </si>
  <si>
    <t>New South Wales ;  &gt;&gt; No jobs with suitable hours ;  Persons ;</t>
  </si>
  <si>
    <t>New South Wales ;  &gt;&gt; No jobs with suitable hours ;  &gt; Males ;</t>
  </si>
  <si>
    <t>New South Wales ;  &gt;&gt; No jobs with suitable hours ;  &gt; Females ;</t>
  </si>
  <si>
    <t>New South Wales ;  &gt;&gt; Child care or other family considerations ;  Persons ;</t>
  </si>
  <si>
    <t>New South Wales ;  &gt;&gt; Child care or other family considerations ;  &gt; Males ;</t>
  </si>
  <si>
    <t>New South Wales ;  &gt;&gt; Child care or other family considerations ;  &gt; Females ;</t>
  </si>
  <si>
    <t>New South Wales ;  &gt;&gt; No feedback from employers ;  Persons ;</t>
  </si>
  <si>
    <t>New South Wales ;  &gt;&gt; No feedback from employers ;  &gt; Males ;</t>
  </si>
  <si>
    <t>New South Wales ;  &gt;&gt; No feedback from employers ;  &gt; Females ;</t>
  </si>
  <si>
    <t>New South Wales ;  &gt;&gt; Other difficulties ;  Persons ;</t>
  </si>
  <si>
    <t>New South Wales ;  &gt;&gt; Other difficulties ;  &gt; Males ;</t>
  </si>
  <si>
    <t>New South Wales ;  &gt;&gt; Other difficulties ;  &gt; Females ;</t>
  </si>
  <si>
    <t>New South Wales ;  &gt; Did not have difficulty finding work ;  Persons ;</t>
  </si>
  <si>
    <t>New South Wales ;  &gt; Did not have difficulty finding work ;  &gt; Males ;</t>
  </si>
  <si>
    <t>New South Wales ;  &gt; Did not have difficulty finding work ;  &gt; Females ;</t>
  </si>
  <si>
    <t>New South Wales ;  &gt; Looked for full-time work ;  Persons ;</t>
  </si>
  <si>
    <t>New South Wales ;  &gt; Looked for full-time work ;  &gt; Males ;</t>
  </si>
  <si>
    <t>New South Wales ;  &gt; Looked for full-time work ;  &gt; Females ;</t>
  </si>
  <si>
    <t>New South Wales ;  &gt;&gt; Looked for both full-time and part-time work ;  Persons ;</t>
  </si>
  <si>
    <t>New South Wales ;  &gt;&gt; Looked for both full-time and part-time work ;  &gt; Males ;</t>
  </si>
  <si>
    <t>New South Wales ;  &gt;&gt; Looked for both full-time and part-time work ;  &gt; Females ;</t>
  </si>
  <si>
    <t>New South Wales ;  &gt;&gt; Looked for only full-time work ;  Persons ;</t>
  </si>
  <si>
    <t>New South Wales ;  &gt;&gt; Looked for only full-time work ;  &gt; Males ;</t>
  </si>
  <si>
    <t>New South Wales ;  &gt;&gt; Looked for only full-time work ;  &gt; Females ;</t>
  </si>
  <si>
    <t>New South Wales ;  &gt;&gt; Waiting to start a full-time job ;  Persons ;</t>
  </si>
  <si>
    <t>New South Wales ;  &gt;&gt; Waiting to start a full-time job ;  &gt; Males ;</t>
  </si>
  <si>
    <t>New South Wales ;  &gt;&gt; Waiting to start a full-time job ;  &gt; Females ;</t>
  </si>
  <si>
    <t>New South Wales ;  &gt; Looked for part-time work ;  Persons ;</t>
  </si>
  <si>
    <t>New South Wales ;  &gt; Looked for part-time work ;  &gt; Males ;</t>
  </si>
  <si>
    <t>New South Wales ;  &gt; Looked for part-time work ;  &gt; Females ;</t>
  </si>
  <si>
    <t>New South Wales ;  &gt;&gt; Looked for only part-time work ;  Persons ;</t>
  </si>
  <si>
    <t>New South Wales ;  &gt;&gt; Looked for only part-time work ;  &gt; Males ;</t>
  </si>
  <si>
    <t>New South Wales ;  &gt;&gt; Looked for only part-time work ;  &gt; Females ;</t>
  </si>
  <si>
    <t>New South Wales ;  &gt;&gt; Waiting to start a part-time job ;  Persons ;</t>
  </si>
  <si>
    <t>New South Wales ;  &gt;&gt; Waiting to start a part-time job ;  &gt; Males ;</t>
  </si>
  <si>
    <t>New South Wales ;  &gt;&gt; Waiting to start a part-time job ;  &gt; Females ;</t>
  </si>
  <si>
    <t>Proportion of unemployed ;  New South Wales ;  &gt; Had difficulty finding work ;  Persons ;</t>
  </si>
  <si>
    <t>Proportion of unemployed ;  New South Wales ;  &gt; Had difficulty finding work ;  &gt; Males ;</t>
  </si>
  <si>
    <t>Proportion of unemployed ;  New South Wales ;  &gt; Had difficulty finding work ;  &gt; Females ;</t>
  </si>
  <si>
    <t>Proportion of unemployed ;  New South Wales ;  &gt;&gt; Too many applicants for available jobs ;  Persons ;</t>
  </si>
  <si>
    <t>Proportion of unemployed ;  New South Wales ;  &gt;&gt; Too many applicants for available jobs ;  &gt; Males ;</t>
  </si>
  <si>
    <t>Proportion of unemployed ;  New South Wales ;  &gt;&gt; Too many applicants for available jobs ;  &gt; Females ;</t>
  </si>
  <si>
    <t>Proportion of unemployed ;  New South Wales ;  &gt;&gt; Lacked necessary skills or education ;  Persons ;</t>
  </si>
  <si>
    <t>Proportion of unemployed ;  New South Wales ;  &gt;&gt; Lacked necessary skills or education ;  &gt; Males ;</t>
  </si>
  <si>
    <t>Proportion of unemployed ;  New South Wales ;  &gt;&gt; Lacked necessary skills or education ;  &gt; Females ;</t>
  </si>
  <si>
    <t>Proportion of unemployed ;  New South Wales ;  &gt;&gt; Considered too young or too old by employers ;  Persons ;</t>
  </si>
  <si>
    <t>Proportion of unemployed ;  New South Wales ;  &gt;&gt; Considered too young or too old by employers ;  &gt; Males ;</t>
  </si>
  <si>
    <t>Proportion of unemployed ;  New South Wales ;  &gt;&gt; Considered too young or too old by employers ;  &gt; Females ;</t>
  </si>
  <si>
    <t>Proportion of unemployed ;  New South Wales ;  &gt;&gt;&gt; Considered too young by employers ;  Persons ;</t>
  </si>
  <si>
    <t>Proportion of unemployed ;  New South Wales ;  &gt;&gt;&gt; Considered too young by employers ;  &gt; Males ;</t>
  </si>
  <si>
    <t>Proportion of unemployed ;  New South Wales ;  &gt;&gt;&gt; Considered too young by employers ;  &gt; Females ;</t>
  </si>
  <si>
    <t>Proportion of unemployed ;  New South Wales ;  &gt;&gt;&gt; Considered too old by employers ;  Persons ;</t>
  </si>
  <si>
    <t>Proportion of unemployed ;  New South Wales ;  &gt;&gt;&gt; Considered too old by employers ;  &gt; Males ;</t>
  </si>
  <si>
    <t>Proportion of unemployed ;  New South Wales ;  &gt;&gt;&gt; Considered too old by employers ;  &gt; Females ;</t>
  </si>
  <si>
    <t>Proportion of unemployed ;  New South Wales ;  &gt;&gt; Insufficient work experience ;  Persons ;</t>
  </si>
  <si>
    <t>Proportion of unemployed ;  New South Wales ;  &gt;&gt; Insufficient work experience ;  &gt; Males ;</t>
  </si>
  <si>
    <t>Proportion of unemployed ;  New South Wales ;  &gt;&gt; Insufficient work experience ;  &gt; Females ;</t>
  </si>
  <si>
    <t>Proportion of unemployed ;  New South Wales ;  &gt;&gt; No vacancies at all ;  Persons ;</t>
  </si>
  <si>
    <t>Proportion of unemployed ;  New South Wales ;  &gt;&gt; No vacancies at all ;  &gt; Males ;</t>
  </si>
  <si>
    <t>Proportion of unemployed ;  New South Wales ;  &gt;&gt; No vacancies at all ;  &gt; Females ;</t>
  </si>
  <si>
    <t>Proportion of unemployed ;  New South Wales ;  &gt;&gt; No vacancies in line of work ;  Persons ;</t>
  </si>
  <si>
    <t>Proportion of unemployed ;  New South Wales ;  &gt;&gt; No vacancies in line of work ;  &gt; Males ;</t>
  </si>
  <si>
    <t>Proportion of unemployed ;  New South Wales ;  &gt;&gt; No vacancies in line of work ;  &gt; Females ;</t>
  </si>
  <si>
    <t>Proportion of unemployed ;  New South Wales ;  &gt;&gt; Too far to travel or transport problems ;  Persons ;</t>
  </si>
  <si>
    <t>Proportion of unemployed ;  New South Wales ;  &gt;&gt; Too far to travel or transport problems ;  &gt; Males ;</t>
  </si>
  <si>
    <t>Proportion of unemployed ;  New South Wales ;  &gt;&gt; Too far to travel or transport problems ;  &gt; Females ;</t>
  </si>
  <si>
    <t>Proportion of unemployed ;  New South Wales ;  &gt;&gt; Own ill health or disability ;  Persons ;</t>
  </si>
  <si>
    <t>Proportion of unemployed ;  New South Wales ;  &gt;&gt; Own ill health or disability ;  &gt; Males ;</t>
  </si>
  <si>
    <t>Proportion of unemployed ;  New South Wales ;  &gt;&gt; Own ill health or disability ;  &gt; Females ;</t>
  </si>
  <si>
    <t>Proportion of unemployed ;  New South Wales ;  &gt;&gt; Language difficulties ;  Persons ;</t>
  </si>
  <si>
    <t>Proportion of unemployed ;  New South Wales ;  &gt;&gt; Language difficulties ;  &gt; Males ;</t>
  </si>
  <si>
    <t>Proportion of unemployed ;  New South Wales ;  &gt;&gt; Language difficulties ;  &gt; Females ;</t>
  </si>
  <si>
    <t>Proportion of unemployed ;  New South Wales ;  &gt;&gt; No jobs with suitable hours ;  Persons ;</t>
  </si>
  <si>
    <t>Proportion of unemployed ;  New South Wales ;  &gt;&gt; No jobs with suitable hours ;  &gt; Males ;</t>
  </si>
  <si>
    <t>Proportion of unemployed ;  New South Wales ;  &gt;&gt; No jobs with suitable hours ;  &gt; Females ;</t>
  </si>
  <si>
    <t>Proportion of unemployed ;  New South Wales ;  &gt;&gt; Child care or other family considerations ;  Persons ;</t>
  </si>
  <si>
    <t>Proportion of unemployed ;  New South Wales ;  &gt;&gt; Child care or other family considerations ;  &gt; Males ;</t>
  </si>
  <si>
    <t>Proportion of unemployed ;  New South Wales ;  &gt;&gt; Child care or other family considerations ;  &gt; Females ;</t>
  </si>
  <si>
    <t>Proportion of unemployed ;  New South Wales ;  &gt;&gt; No feedback from employers ;  Persons ;</t>
  </si>
  <si>
    <t>A125961936T</t>
  </si>
  <si>
    <t>A125983536R</t>
  </si>
  <si>
    <t>A125972736C</t>
  </si>
  <si>
    <t>A125961944T</t>
  </si>
  <si>
    <t>A125983544R</t>
  </si>
  <si>
    <t>A125972744C</t>
  </si>
  <si>
    <t>A125961976K</t>
  </si>
  <si>
    <t>A125983576J</t>
  </si>
  <si>
    <t>A125972776W</t>
  </si>
  <si>
    <t>A125961904X</t>
  </si>
  <si>
    <t>A125983504W</t>
  </si>
  <si>
    <t>A125972704K</t>
  </si>
  <si>
    <t>A125962016V</t>
  </si>
  <si>
    <t>A125983616R</t>
  </si>
  <si>
    <t>A125972816C</t>
  </si>
  <si>
    <t>A125961984K</t>
  </si>
  <si>
    <t>A125983584J</t>
  </si>
  <si>
    <t>A125972784W</t>
  </si>
  <si>
    <t>A125962040V</t>
  </si>
  <si>
    <t>A125983640R</t>
  </si>
  <si>
    <t>A125972840C</t>
  </si>
  <si>
    <t>A125961912X</t>
  </si>
  <si>
    <t>A125983512W</t>
  </si>
  <si>
    <t>A125972712K</t>
  </si>
  <si>
    <t>A125961864T</t>
  </si>
  <si>
    <t>A125983464R</t>
  </si>
  <si>
    <t>A125972664C</t>
  </si>
  <si>
    <t>A125961880T</t>
  </si>
  <si>
    <t>A125983480R</t>
  </si>
  <si>
    <t>A125972680C</t>
  </si>
  <si>
    <t>A125961952T</t>
  </si>
  <si>
    <t>A125983552R</t>
  </si>
  <si>
    <t>A125972752C</t>
  </si>
  <si>
    <t>A125961888K</t>
  </si>
  <si>
    <t>A125983488J</t>
  </si>
  <si>
    <t>A125972688W</t>
  </si>
  <si>
    <t>A125961960T</t>
  </si>
  <si>
    <t>A125983560R</t>
  </si>
  <si>
    <t>A125972760C</t>
  </si>
  <si>
    <t>A125961968K</t>
  </si>
  <si>
    <t>A125983568J</t>
  </si>
  <si>
    <t>A125972768W</t>
  </si>
  <si>
    <t>A125962048L</t>
  </si>
  <si>
    <t>A125983648J</t>
  </si>
  <si>
    <t>A125972848W</t>
  </si>
  <si>
    <t>A125961872T</t>
  </si>
  <si>
    <t>A125983472R</t>
  </si>
  <si>
    <t>A125972672C</t>
  </si>
  <si>
    <t>A125962024V</t>
  </si>
  <si>
    <t>A125983624R</t>
  </si>
  <si>
    <t>A125972824C</t>
  </si>
  <si>
    <t>A125962032V</t>
  </si>
  <si>
    <t>A125983632R</t>
  </si>
  <si>
    <t>A125972832C</t>
  </si>
  <si>
    <t>A125961856T</t>
  </si>
  <si>
    <t>A125983456R</t>
  </si>
  <si>
    <t>A125972656C</t>
  </si>
  <si>
    <t>A125961896K</t>
  </si>
  <si>
    <t>A125983496J</t>
  </si>
  <si>
    <t>A125972696W</t>
  </si>
  <si>
    <t>A125961993L</t>
  </si>
  <si>
    <t>A125983593K</t>
  </si>
  <si>
    <t>A125972793X</t>
  </si>
  <si>
    <t>A125961929V</t>
  </si>
  <si>
    <t>A125983529T</t>
  </si>
  <si>
    <t>A125972729F</t>
  </si>
  <si>
    <t>A125962001C</t>
  </si>
  <si>
    <t>A125983601X</t>
  </si>
  <si>
    <t>A125972801L</t>
  </si>
  <si>
    <t>A125962009W</t>
  </si>
  <si>
    <t>A125983609T</t>
  </si>
  <si>
    <t>A125972809F</t>
  </si>
  <si>
    <t>A125961937V</t>
  </si>
  <si>
    <t>A125983537T</t>
  </si>
  <si>
    <t>A125972737F</t>
  </si>
  <si>
    <t>A125961945V</t>
  </si>
  <si>
    <t>A125983545T</t>
  </si>
  <si>
    <t>A125972745F</t>
  </si>
  <si>
    <t>A125961977L</t>
  </si>
  <si>
    <t>A125983577K</t>
  </si>
  <si>
    <t>A125972777X</t>
  </si>
  <si>
    <t>A125961905A</t>
  </si>
  <si>
    <t>A125983505X</t>
  </si>
  <si>
    <t>A125972705L</t>
  </si>
  <si>
    <t>A125962017W</t>
  </si>
  <si>
    <t>A125983617T</t>
  </si>
  <si>
    <t>A125972817F</t>
  </si>
  <si>
    <t>A125961985L</t>
  </si>
  <si>
    <t>A125983585K</t>
  </si>
  <si>
    <t>A125972785X</t>
  </si>
  <si>
    <t>A125962041W</t>
  </si>
  <si>
    <t>A125983641T</t>
  </si>
  <si>
    <t>A125972841F</t>
  </si>
  <si>
    <t>A125961913A</t>
  </si>
  <si>
    <t>A125983513X</t>
  </si>
  <si>
    <t>A125972713L</t>
  </si>
  <si>
    <t>A125961865V</t>
  </si>
  <si>
    <t>A125983465T</t>
  </si>
  <si>
    <t>A125972665F</t>
  </si>
  <si>
    <t>A125961881V</t>
  </si>
  <si>
    <t>A125983481T</t>
  </si>
  <si>
    <t>A125972681F</t>
  </si>
  <si>
    <t>A125961953V</t>
  </si>
  <si>
    <t>A125983553T</t>
  </si>
  <si>
    <t>A125972753F</t>
  </si>
  <si>
    <t>A125961889L</t>
  </si>
  <si>
    <t>A125983489K</t>
  </si>
  <si>
    <t>A125972689X</t>
  </si>
  <si>
    <t>A125961961V</t>
  </si>
  <si>
    <t>A125983561T</t>
  </si>
  <si>
    <t>A125972761F</t>
  </si>
  <si>
    <t>A125961969L</t>
  </si>
  <si>
    <t>A125983569K</t>
  </si>
  <si>
    <t>A125972769X</t>
  </si>
  <si>
    <t>A125962049R</t>
  </si>
  <si>
    <t>A125983649K</t>
  </si>
  <si>
    <t>A125972849X</t>
  </si>
  <si>
    <t>A125961873V</t>
  </si>
  <si>
    <t>A125983473T</t>
  </si>
  <si>
    <t>A125972673F</t>
  </si>
  <si>
    <t>A125962025W</t>
  </si>
  <si>
    <t>A125983625T</t>
  </si>
  <si>
    <t>A125972825F</t>
  </si>
  <si>
    <t>A125962033W</t>
  </si>
  <si>
    <t>A125983633T</t>
  </si>
  <si>
    <t>A125972833F</t>
  </si>
  <si>
    <t>A125961857V</t>
  </si>
  <si>
    <t>A125983457T</t>
  </si>
  <si>
    <t>A125972657F</t>
  </si>
  <si>
    <t>A125961897L</t>
  </si>
  <si>
    <t>A125983497K</t>
  </si>
  <si>
    <t>A125972697X</t>
  </si>
  <si>
    <t>A125959520W</t>
  </si>
  <si>
    <t>A125981120X</t>
  </si>
  <si>
    <t>A125970320L</t>
  </si>
  <si>
    <t>A125959592J</t>
  </si>
  <si>
    <t>A125981192K</t>
  </si>
  <si>
    <t>A125970392X</t>
  </si>
  <si>
    <t>A125959528R</t>
  </si>
  <si>
    <t>A125981128T</t>
  </si>
  <si>
    <t>A125970328F</t>
  </si>
  <si>
    <t>A125959600W</t>
  </si>
  <si>
    <t>A125981200X</t>
  </si>
  <si>
    <t>A125970400L</t>
  </si>
  <si>
    <t>A125959608R</t>
  </si>
  <si>
    <t>A125981208T</t>
  </si>
  <si>
    <t>A125970408F</t>
  </si>
  <si>
    <t>A125959536R</t>
  </si>
  <si>
    <t>A125981136T</t>
  </si>
  <si>
    <t>A125970336F</t>
  </si>
  <si>
    <t>A125959544R</t>
  </si>
  <si>
    <t>A125981144T</t>
  </si>
  <si>
    <t>A125970344F</t>
  </si>
  <si>
    <t>A125959576J</t>
  </si>
  <si>
    <t>A125981176K</t>
  </si>
  <si>
    <t>A125970376X</t>
  </si>
  <si>
    <t>A125959504W</t>
  </si>
  <si>
    <t>A125981104X</t>
  </si>
  <si>
    <t>A125970304L</t>
  </si>
  <si>
    <t>A125959616R</t>
  </si>
  <si>
    <t>A125981216T</t>
  </si>
  <si>
    <t>A125970416F</t>
  </si>
  <si>
    <t>A125959584J</t>
  </si>
  <si>
    <t>A125981184K</t>
  </si>
  <si>
    <t>A125970384X</t>
  </si>
  <si>
    <t>A125959640R</t>
  </si>
  <si>
    <t>A125981240T</t>
  </si>
  <si>
    <t>A125970440F</t>
  </si>
  <si>
    <t>A125959512W</t>
  </si>
  <si>
    <t>A125981112X</t>
  </si>
  <si>
    <t>A125970312L</t>
  </si>
  <si>
    <t>A125959464R</t>
  </si>
  <si>
    <t>A125981064T</t>
  </si>
  <si>
    <t>A125970264F</t>
  </si>
  <si>
    <t>A125959480R</t>
  </si>
  <si>
    <t>A125981080T</t>
  </si>
  <si>
    <t>A125970280F</t>
  </si>
  <si>
    <t>A125959552R</t>
  </si>
  <si>
    <t>A125981152T</t>
  </si>
  <si>
    <t>A125970352F</t>
  </si>
  <si>
    <t>A125959488J</t>
  </si>
  <si>
    <t>A125981088K</t>
  </si>
  <si>
    <t>A125970288X</t>
  </si>
  <si>
    <t>A125959560R</t>
  </si>
  <si>
    <t>A125981160T</t>
  </si>
  <si>
    <t>A125970360F</t>
  </si>
  <si>
    <t>A125959568J</t>
  </si>
  <si>
    <t>A125981168K</t>
  </si>
  <si>
    <t>A125970368X</t>
  </si>
  <si>
    <t>A125959648J</t>
  </si>
  <si>
    <t>A125981248K</t>
  </si>
  <si>
    <t>A125970448X</t>
  </si>
  <si>
    <t>A125959472R</t>
  </si>
  <si>
    <t>A125981072T</t>
  </si>
  <si>
    <t>A125970272F</t>
  </si>
  <si>
    <t>A125959624R</t>
  </si>
  <si>
    <t>A125981224T</t>
  </si>
  <si>
    <t>A125970424F</t>
  </si>
  <si>
    <t>A125959632R</t>
  </si>
  <si>
    <t>A125981232T</t>
  </si>
  <si>
    <t>A125970432F</t>
  </si>
  <si>
    <t>A125959456R</t>
  </si>
  <si>
    <t>A125981056T</t>
  </si>
  <si>
    <t>A125970256F</t>
  </si>
  <si>
    <t>A125959496J</t>
  </si>
  <si>
    <t>A125981096K</t>
  </si>
  <si>
    <t>A125970296X</t>
  </si>
  <si>
    <t>A125959593K</t>
  </si>
  <si>
    <t>A125981193L</t>
  </si>
  <si>
    <t>A125970393A</t>
  </si>
  <si>
    <t>A125959529T</t>
  </si>
  <si>
    <t>A125981129V</t>
  </si>
  <si>
    <t>A125970329J</t>
  </si>
  <si>
    <t>A125959601X</t>
  </si>
  <si>
    <t>A125981201A</t>
  </si>
  <si>
    <t>A125970401R</t>
  </si>
  <si>
    <t>A125959609T</t>
  </si>
  <si>
    <t>A125981209V</t>
  </si>
  <si>
    <t>A125970409J</t>
  </si>
  <si>
    <t>A125959537T</t>
  </si>
  <si>
    <t>A125981137V</t>
  </si>
  <si>
    <t>A125970337J</t>
  </si>
  <si>
    <t>A125959545T</t>
  </si>
  <si>
    <t>A125981145V</t>
  </si>
  <si>
    <t>A125970345J</t>
  </si>
  <si>
    <t>A125959577K</t>
  </si>
  <si>
    <t>A125981177L</t>
  </si>
  <si>
    <t>A125970377A</t>
  </si>
  <si>
    <t>A125959505X</t>
  </si>
  <si>
    <t>A125981105A</t>
  </si>
  <si>
    <t>A125970305R</t>
  </si>
  <si>
    <t>A125959617T</t>
  </si>
  <si>
    <t>A125981217V</t>
  </si>
  <si>
    <t>A125970417J</t>
  </si>
  <si>
    <t>A125959585K</t>
  </si>
  <si>
    <t>A125981185L</t>
  </si>
  <si>
    <t>A125970385A</t>
  </si>
  <si>
    <t>A125959641T</t>
  </si>
  <si>
    <t>A125981241V</t>
  </si>
  <si>
    <t>A125970441J</t>
  </si>
  <si>
    <t>A125959513X</t>
  </si>
  <si>
    <t>A125981113A</t>
  </si>
  <si>
    <t>A125970313R</t>
  </si>
  <si>
    <t>A125959465T</t>
  </si>
  <si>
    <t>A125981065V</t>
  </si>
  <si>
    <t>A125970265J</t>
  </si>
  <si>
    <t>A125959481T</t>
  </si>
  <si>
    <t>A125981081V</t>
  </si>
  <si>
    <t>A125970281J</t>
  </si>
  <si>
    <t>A125959553T</t>
  </si>
  <si>
    <t>Proportion of unemployed ;  New South Wales ;  &gt;&gt; No feedback from employers ;  &gt; Males ;</t>
  </si>
  <si>
    <t>Proportion of unemployed ;  New South Wales ;  &gt;&gt; No feedback from employers ;  &gt; Females ;</t>
  </si>
  <si>
    <t>Proportion of unemployed ;  New South Wales ;  &gt;&gt; Other difficulties ;  Persons ;</t>
  </si>
  <si>
    <t>Proportion of unemployed ;  New South Wales ;  &gt;&gt; Other difficulties ;  &gt; Males ;</t>
  </si>
  <si>
    <t>Proportion of unemployed ;  New South Wales ;  &gt;&gt; Other difficulties ;  &gt; Females ;</t>
  </si>
  <si>
    <t>Proportion of unemployed ;  New South Wales ;  &gt; Did not have difficulty finding work ;  Persons ;</t>
  </si>
  <si>
    <t>Proportion of unemployed ;  New South Wales ;  &gt; Did not have difficulty finding work ;  &gt; Males ;</t>
  </si>
  <si>
    <t>Proportion of unemployed ;  New South Wales ;  &gt; Did not have difficulty finding work ;  &gt; Females ;</t>
  </si>
  <si>
    <t>Proportion of unemployed ;  New South Wales ;  &gt; Looked for full-time work ;  Persons ;</t>
  </si>
  <si>
    <t>Proportion of unemployed ;  New South Wales ;  &gt; Looked for full-time work ;  &gt; Males ;</t>
  </si>
  <si>
    <t>Proportion of unemployed ;  New South Wales ;  &gt; Looked for full-time work ;  &gt; Females ;</t>
  </si>
  <si>
    <t>Proportion of unemployed ;  New South Wales ;  &gt;&gt; Looked for both full-time and part-time work ;  Persons ;</t>
  </si>
  <si>
    <t>Proportion of unemployed ;  New South Wales ;  &gt;&gt; Looked for both full-time and part-time work ;  &gt; Males ;</t>
  </si>
  <si>
    <t>Proportion of unemployed ;  New South Wales ;  &gt;&gt; Looked for both full-time and part-time work ;  &gt; Females ;</t>
  </si>
  <si>
    <t>Proportion of unemployed ;  New South Wales ;  &gt;&gt; Looked for only full-time work ;  Persons ;</t>
  </si>
  <si>
    <t>Proportion of unemployed ;  New South Wales ;  &gt;&gt; Looked for only full-time work ;  &gt; Males ;</t>
  </si>
  <si>
    <t>Proportion of unemployed ;  New South Wales ;  &gt;&gt; Looked for only full-time work ;  &gt; Females ;</t>
  </si>
  <si>
    <t>Proportion of unemployed ;  New South Wales ;  &gt;&gt; Waiting to start a full-time job ;  Persons ;</t>
  </si>
  <si>
    <t>Proportion of unemployed ;  New South Wales ;  &gt;&gt; Waiting to start a full-time job ;  &gt; Males ;</t>
  </si>
  <si>
    <t>Proportion of unemployed ;  New South Wales ;  &gt;&gt; Waiting to start a full-time job ;  &gt; Females ;</t>
  </si>
  <si>
    <t>Proportion of unemployed ;  New South Wales ;  &gt; Looked for part-time work ;  Persons ;</t>
  </si>
  <si>
    <t>Proportion of unemployed ;  New South Wales ;  &gt; Looked for part-time work ;  &gt; Males ;</t>
  </si>
  <si>
    <t>Proportion of unemployed ;  New South Wales ;  &gt; Looked for part-time work ;  &gt; Females ;</t>
  </si>
  <si>
    <t>Proportion of unemployed ;  New South Wales ;  &gt;&gt; Looked for only part-time work ;  Persons ;</t>
  </si>
  <si>
    <t>Proportion of unemployed ;  New South Wales ;  &gt;&gt; Looked for only part-time work ;  &gt; Males ;</t>
  </si>
  <si>
    <t>Proportion of unemployed ;  New South Wales ;  &gt;&gt; Looked for only part-time work ;  &gt; Females ;</t>
  </si>
  <si>
    <t>Proportion of unemployed ;  New South Wales ;  &gt;&gt; Waiting to start a part-time job ;  Persons ;</t>
  </si>
  <si>
    <t>Proportion of unemployed ;  New South Wales ;  &gt;&gt; Waiting to start a part-time job ;  &gt; Males ;</t>
  </si>
  <si>
    <t>Proportion of unemployed ;  New South Wales ;  &gt;&gt; Waiting to start a part-time job ;  &gt; Females ;</t>
  </si>
  <si>
    <t>Victoria ;  Unemployed total ;  Persons ;</t>
  </si>
  <si>
    <t>Victoria ;  Unemployed total ;  &gt; Males ;</t>
  </si>
  <si>
    <t>Victoria ;  Unemployed total ;  &gt; Females ;</t>
  </si>
  <si>
    <t>Victoria ;  &gt; Had difficulty finding work ;  Persons ;</t>
  </si>
  <si>
    <t>Victoria ;  &gt; Had difficulty finding work ;  &gt; Males ;</t>
  </si>
  <si>
    <t>Victoria ;  &gt; Had difficulty finding work ;  &gt; Females ;</t>
  </si>
  <si>
    <t>Victoria ;  &gt;&gt; Too many applicants for available jobs ;  Persons ;</t>
  </si>
  <si>
    <t>Victoria ;  &gt;&gt; Too many applicants for available jobs ;  &gt; Males ;</t>
  </si>
  <si>
    <t>Victoria ;  &gt;&gt; Too many applicants for available jobs ;  &gt; Females ;</t>
  </si>
  <si>
    <t>Victoria ;  &gt;&gt; Lacked necessary skills or education ;  Persons ;</t>
  </si>
  <si>
    <t>Victoria ;  &gt;&gt; Lacked necessary skills or education ;  &gt; Males ;</t>
  </si>
  <si>
    <t>Victoria ;  &gt;&gt; Lacked necessary skills or education ;  &gt; Females ;</t>
  </si>
  <si>
    <t>Victoria ;  &gt;&gt; Considered too young or too old by employers ;  Persons ;</t>
  </si>
  <si>
    <t>Victoria ;  &gt;&gt; Considered too young or too old by employers ;  &gt; Males ;</t>
  </si>
  <si>
    <t>Victoria ;  &gt;&gt; Considered too young or too old by employers ;  &gt; Females ;</t>
  </si>
  <si>
    <t>Victoria ;  &gt;&gt;&gt; Considered too young by employers ;  Persons ;</t>
  </si>
  <si>
    <t>Victoria ;  &gt;&gt;&gt; Considered too young by employers ;  &gt; Males ;</t>
  </si>
  <si>
    <t>Victoria ;  &gt;&gt;&gt; Considered too young by employers ;  &gt; Females ;</t>
  </si>
  <si>
    <t>Victoria ;  &gt;&gt;&gt; Considered too old by employers ;  Persons ;</t>
  </si>
  <si>
    <t>Victoria ;  &gt;&gt;&gt; Considered too old by employers ;  &gt; Males ;</t>
  </si>
  <si>
    <t>Victoria ;  &gt;&gt;&gt; Considered too old by employers ;  &gt; Females ;</t>
  </si>
  <si>
    <t>Victoria ;  &gt;&gt; Insufficient work experience ;  Persons ;</t>
  </si>
  <si>
    <t>Victoria ;  &gt;&gt; Insufficient work experience ;  &gt; Males ;</t>
  </si>
  <si>
    <t>Victoria ;  &gt;&gt; Insufficient work experience ;  &gt; Females ;</t>
  </si>
  <si>
    <t>Victoria ;  &gt;&gt; No vacancies at all ;  Persons ;</t>
  </si>
  <si>
    <t>Victoria ;  &gt;&gt; No vacancies at all ;  &gt; Males ;</t>
  </si>
  <si>
    <t>Victoria ;  &gt;&gt; No vacancies at all ;  &gt; Females ;</t>
  </si>
  <si>
    <t>Victoria ;  &gt;&gt; No vacancies in line of work ;  Persons ;</t>
  </si>
  <si>
    <t>Victoria ;  &gt;&gt; No vacancies in line of work ;  &gt; Males ;</t>
  </si>
  <si>
    <t>Victoria ;  &gt;&gt; No vacancies in line of work ;  &gt; Females ;</t>
  </si>
  <si>
    <t>Victoria ;  &gt;&gt; Too far to travel or transport problems ;  Persons ;</t>
  </si>
  <si>
    <t>Victoria ;  &gt;&gt; Too far to travel or transport problems ;  &gt; Males ;</t>
  </si>
  <si>
    <t>Victoria ;  &gt;&gt; Too far to travel or transport problems ;  &gt; Females ;</t>
  </si>
  <si>
    <t>Victoria ;  &gt;&gt; Own ill health or disability ;  Persons ;</t>
  </si>
  <si>
    <t>Victoria ;  &gt;&gt; Own ill health or disability ;  &gt; Males ;</t>
  </si>
  <si>
    <t>Victoria ;  &gt;&gt; Own ill health or disability ;  &gt; Females ;</t>
  </si>
  <si>
    <t>Victoria ;  &gt;&gt; Language difficulties ;  Persons ;</t>
  </si>
  <si>
    <t>Victoria ;  &gt;&gt; Language difficulties ;  &gt; Males ;</t>
  </si>
  <si>
    <t>Victoria ;  &gt;&gt; Language difficulties ;  &gt; Females ;</t>
  </si>
  <si>
    <t>Victoria ;  &gt;&gt; No jobs with suitable hours ;  Persons ;</t>
  </si>
  <si>
    <t>Victoria ;  &gt;&gt; No jobs with suitable hours ;  &gt; Males ;</t>
  </si>
  <si>
    <t>Victoria ;  &gt;&gt; No jobs with suitable hours ;  &gt; Females ;</t>
  </si>
  <si>
    <t>Victoria ;  &gt;&gt; Child care or other family considerations ;  Persons ;</t>
  </si>
  <si>
    <t>Victoria ;  &gt;&gt; Child care or other family considerations ;  &gt; Males ;</t>
  </si>
  <si>
    <t>Victoria ;  &gt;&gt; Child care or other family considerations ;  &gt; Females ;</t>
  </si>
  <si>
    <t>Victoria ;  &gt;&gt; No feedback from employers ;  Persons ;</t>
  </si>
  <si>
    <t>Victoria ;  &gt;&gt; No feedback from employers ;  &gt; Males ;</t>
  </si>
  <si>
    <t>Victoria ;  &gt;&gt; No feedback from employers ;  &gt; Females ;</t>
  </si>
  <si>
    <t>Victoria ;  &gt;&gt; Other difficulties ;  Persons ;</t>
  </si>
  <si>
    <t>Victoria ;  &gt;&gt; Other difficulties ;  &gt; Males ;</t>
  </si>
  <si>
    <t>Victoria ;  &gt;&gt; Other difficulties ;  &gt; Females ;</t>
  </si>
  <si>
    <t>Victoria ;  &gt; Did not have difficulty finding work ;  Persons ;</t>
  </si>
  <si>
    <t>Victoria ;  &gt; Did not have difficulty finding work ;  &gt; Males ;</t>
  </si>
  <si>
    <t>Victoria ;  &gt; Did not have difficulty finding work ;  &gt; Females ;</t>
  </si>
  <si>
    <t>Victoria ;  &gt; Looked for full-time work ;  Persons ;</t>
  </si>
  <si>
    <t>Victoria ;  &gt; Looked for full-time work ;  &gt; Males ;</t>
  </si>
  <si>
    <t>Victoria ;  &gt; Looked for full-time work ;  &gt; Females ;</t>
  </si>
  <si>
    <t>Victoria ;  &gt;&gt; Looked for both full-time and part-time work ;  Persons ;</t>
  </si>
  <si>
    <t>Victoria ;  &gt;&gt; Looked for both full-time and part-time work ;  &gt; Males ;</t>
  </si>
  <si>
    <t>Victoria ;  &gt;&gt; Looked for both full-time and part-time work ;  &gt; Females ;</t>
  </si>
  <si>
    <t>Victoria ;  &gt;&gt; Looked for only full-time work ;  Persons ;</t>
  </si>
  <si>
    <t>Victoria ;  &gt;&gt; Looked for only full-time work ;  &gt; Males ;</t>
  </si>
  <si>
    <t>Victoria ;  &gt;&gt; Looked for only full-time work ;  &gt; Females ;</t>
  </si>
  <si>
    <t>Victoria ;  &gt;&gt; Waiting to start a full-time job ;  Persons ;</t>
  </si>
  <si>
    <t>Victoria ;  &gt;&gt; Waiting to start a full-time job ;  &gt; Males ;</t>
  </si>
  <si>
    <t>Victoria ;  &gt;&gt; Waiting to start a full-time job ;  &gt; Females ;</t>
  </si>
  <si>
    <t>Victoria ;  &gt; Looked for part-time work ;  Persons ;</t>
  </si>
  <si>
    <t>Victoria ;  &gt; Looked for part-time work ;  &gt; Males ;</t>
  </si>
  <si>
    <t>Victoria ;  &gt; Looked for part-time work ;  &gt; Females ;</t>
  </si>
  <si>
    <t>Victoria ;  &gt;&gt; Looked for only part-time work ;  Persons ;</t>
  </si>
  <si>
    <t>Victoria ;  &gt;&gt; Looked for only part-time work ;  &gt; Males ;</t>
  </si>
  <si>
    <t>Victoria ;  &gt;&gt; Looked for only part-time work ;  &gt; Females ;</t>
  </si>
  <si>
    <t>Victoria ;  &gt;&gt; Waiting to start a part-time job ;  Persons ;</t>
  </si>
  <si>
    <t>Victoria ;  &gt;&gt; Waiting to start a part-time job ;  &gt; Males ;</t>
  </si>
  <si>
    <t>Victoria ;  &gt;&gt; Waiting to start a part-time job ;  &gt; Females ;</t>
  </si>
  <si>
    <t>Proportion of unemployed ;  Victoria ;  &gt; Had difficulty finding work ;  Persons ;</t>
  </si>
  <si>
    <t>Proportion of unemployed ;  Victoria ;  &gt; Had difficulty finding work ;  &gt; Males ;</t>
  </si>
  <si>
    <t>Proportion of unemployed ;  Victoria ;  &gt; Had difficulty finding work ;  &gt; Females ;</t>
  </si>
  <si>
    <t>Proportion of unemployed ;  Victoria ;  &gt;&gt; Too many applicants for available jobs ;  Persons ;</t>
  </si>
  <si>
    <t>Proportion of unemployed ;  Victoria ;  &gt;&gt; Too many applicants for available jobs ;  &gt; Males ;</t>
  </si>
  <si>
    <t>Proportion of unemployed ;  Victoria ;  &gt;&gt; Too many applicants for available jobs ;  &gt; Females ;</t>
  </si>
  <si>
    <t>Proportion of unemployed ;  Victoria ;  &gt;&gt; Lacked necessary skills or education ;  Persons ;</t>
  </si>
  <si>
    <t>Proportion of unemployed ;  Victoria ;  &gt;&gt; Lacked necessary skills or education ;  &gt; Males ;</t>
  </si>
  <si>
    <t>Proportion of unemployed ;  Victoria ;  &gt;&gt; Lacked necessary skills or education ;  &gt; Females ;</t>
  </si>
  <si>
    <t>Proportion of unemployed ;  Victoria ;  &gt;&gt; Considered too young or too old by employers ;  Persons ;</t>
  </si>
  <si>
    <t>Proportion of unemployed ;  Victoria ;  &gt;&gt; Considered too young or too old by employers ;  &gt; Males ;</t>
  </si>
  <si>
    <t>Proportion of unemployed ;  Victoria ;  &gt;&gt; Considered too young or too old by employers ;  &gt; Females ;</t>
  </si>
  <si>
    <t>Proportion of unemployed ;  Victoria ;  &gt;&gt;&gt; Considered too young by employers ;  Persons ;</t>
  </si>
  <si>
    <t>Proportion of unemployed ;  Victoria ;  &gt;&gt;&gt; Considered too young by employers ;  &gt; Males ;</t>
  </si>
  <si>
    <t>Proportion of unemployed ;  Victoria ;  &gt;&gt;&gt; Considered too young by employers ;  &gt; Females ;</t>
  </si>
  <si>
    <t>Proportion of unemployed ;  Victoria ;  &gt;&gt;&gt; Considered too old by employers ;  Persons ;</t>
  </si>
  <si>
    <t>Proportion of unemployed ;  Victoria ;  &gt;&gt;&gt; Considered too old by employers ;  &gt; Males ;</t>
  </si>
  <si>
    <t>Proportion of unemployed ;  Victoria ;  &gt;&gt;&gt; Considered too old by employers ;  &gt; Females ;</t>
  </si>
  <si>
    <t>Proportion of unemployed ;  Victoria ;  &gt;&gt; Insufficient work experience ;  Persons ;</t>
  </si>
  <si>
    <t>Proportion of unemployed ;  Victoria ;  &gt;&gt; Insufficient work experience ;  &gt; Males ;</t>
  </si>
  <si>
    <t>Proportion of unemployed ;  Victoria ;  &gt;&gt; Insufficient work experience ;  &gt; Females ;</t>
  </si>
  <si>
    <t>Proportion of unemployed ;  Victoria ;  &gt;&gt; No vacancies at all ;  Persons ;</t>
  </si>
  <si>
    <t>Proportion of unemployed ;  Victoria ;  &gt;&gt; No vacancies at all ;  &gt; Males ;</t>
  </si>
  <si>
    <t>Proportion of unemployed ;  Victoria ;  &gt;&gt; No vacancies at all ;  &gt; Females ;</t>
  </si>
  <si>
    <t>Proportion of unemployed ;  Victoria ;  &gt;&gt; No vacancies in line of work ;  Persons ;</t>
  </si>
  <si>
    <t>Proportion of unemployed ;  Victoria ;  &gt;&gt; No vacancies in line of work ;  &gt; Males ;</t>
  </si>
  <si>
    <t>Proportion of unemployed ;  Victoria ;  &gt;&gt; No vacancies in line of work ;  &gt; Females ;</t>
  </si>
  <si>
    <t>Proportion of unemployed ;  Victoria ;  &gt;&gt; Too far to travel or transport problems ;  Persons ;</t>
  </si>
  <si>
    <t>Proportion of unemployed ;  Victoria ;  &gt;&gt; Too far to travel or transport problems ;  &gt; Males ;</t>
  </si>
  <si>
    <t>Proportion of unemployed ;  Victoria ;  &gt;&gt; Too far to travel or transport problems ;  &gt; Females ;</t>
  </si>
  <si>
    <t>Proportion of unemployed ;  Victoria ;  &gt;&gt; Own ill health or disability ;  Persons ;</t>
  </si>
  <si>
    <t>Proportion of unemployed ;  Victoria ;  &gt;&gt; Own ill health or disability ;  &gt; Males ;</t>
  </si>
  <si>
    <t>Proportion of unemployed ;  Victoria ;  &gt;&gt; Own ill health or disability ;  &gt; Females ;</t>
  </si>
  <si>
    <t>Proportion of unemployed ;  Victoria ;  &gt;&gt; Language difficulties ;  Persons ;</t>
  </si>
  <si>
    <t>Proportion of unemployed ;  Victoria ;  &gt;&gt; Language difficulties ;  &gt; Males ;</t>
  </si>
  <si>
    <t>Proportion of unemployed ;  Victoria ;  &gt;&gt; Language difficulties ;  &gt; Females ;</t>
  </si>
  <si>
    <t>Proportion of unemployed ;  Victoria ;  &gt;&gt; No jobs with suitable hours ;  Persons ;</t>
  </si>
  <si>
    <t>Proportion of unemployed ;  Victoria ;  &gt;&gt; No jobs with suitable hours ;  &gt; Males ;</t>
  </si>
  <si>
    <t>Proportion of unemployed ;  Victoria ;  &gt;&gt; No jobs with suitable hours ;  &gt; Females ;</t>
  </si>
  <si>
    <t>Proportion of unemployed ;  Victoria ;  &gt;&gt; Child care or other family considerations ;  Persons ;</t>
  </si>
  <si>
    <t>Proportion of unemployed ;  Victoria ;  &gt;&gt; Child care or other family considerations ;  &gt; Males ;</t>
  </si>
  <si>
    <t>Proportion of unemployed ;  Victoria ;  &gt;&gt; Child care or other family considerations ;  &gt; Females ;</t>
  </si>
  <si>
    <t>Proportion of unemployed ;  Victoria ;  &gt;&gt; No feedback from employers ;  Persons ;</t>
  </si>
  <si>
    <t>Proportion of unemployed ;  Victoria ;  &gt;&gt; No feedback from employers ;  &gt; Males ;</t>
  </si>
  <si>
    <t>Proportion of unemployed ;  Victoria ;  &gt;&gt; No feedback from employers ;  &gt; Females ;</t>
  </si>
  <si>
    <t>Proportion of unemployed ;  Victoria ;  &gt;&gt; Other difficulties ;  Persons ;</t>
  </si>
  <si>
    <t>Proportion of unemployed ;  Victoria ;  &gt;&gt; Other difficulties ;  &gt; Males ;</t>
  </si>
  <si>
    <t>Proportion of unemployed ;  Victoria ;  &gt;&gt; Other difficulties ;  &gt; Females ;</t>
  </si>
  <si>
    <t>Proportion of unemployed ;  Victoria ;  &gt; Did not have difficulty finding work ;  Persons ;</t>
  </si>
  <si>
    <t>Proportion of unemployed ;  Victoria ;  &gt; Did not have difficulty finding work ;  &gt; Males ;</t>
  </si>
  <si>
    <t>Proportion of unemployed ;  Victoria ;  &gt; Did not have difficulty finding work ;  &gt; Females ;</t>
  </si>
  <si>
    <t>Proportion of unemployed ;  Victoria ;  &gt; Looked for full-time work ;  Persons ;</t>
  </si>
  <si>
    <t>Proportion of unemployed ;  Victoria ;  &gt; Looked for full-time work ;  &gt; Males ;</t>
  </si>
  <si>
    <t>Proportion of unemployed ;  Victoria ;  &gt; Looked for full-time work ;  &gt; Females ;</t>
  </si>
  <si>
    <t>Proportion of unemployed ;  Victoria ;  &gt;&gt; Looked for both full-time and part-time work ;  Persons ;</t>
  </si>
  <si>
    <t>Proportion of unemployed ;  Victoria ;  &gt;&gt; Looked for both full-time and part-time work ;  &gt; Males ;</t>
  </si>
  <si>
    <t>Proportion of unemployed ;  Victoria ;  &gt;&gt; Looked for both full-time and part-time work ;  &gt; Females ;</t>
  </si>
  <si>
    <t>Proportion of unemployed ;  Victoria ;  &gt;&gt; Looked for only full-time work ;  Persons ;</t>
  </si>
  <si>
    <t>Proportion of unemployed ;  Victoria ;  &gt;&gt; Looked for only full-time work ;  &gt; Males ;</t>
  </si>
  <si>
    <t>Proportion of unemployed ;  Victoria ;  &gt;&gt; Looked for only full-time work ;  &gt; Females ;</t>
  </si>
  <si>
    <t>Proportion of unemployed ;  Victoria ;  &gt;&gt; Waiting to start a full-time job ;  Persons ;</t>
  </si>
  <si>
    <t>Proportion of unemployed ;  Victoria ;  &gt;&gt; Waiting to start a full-time job ;  &gt; Males ;</t>
  </si>
  <si>
    <t>Proportion of unemployed ;  Victoria ;  &gt;&gt; Waiting to start a full-time job ;  &gt; Females ;</t>
  </si>
  <si>
    <t>Proportion of unemployed ;  Victoria ;  &gt; Looked for part-time work ;  Persons ;</t>
  </si>
  <si>
    <t>Proportion of unemployed ;  Victoria ;  &gt; Looked for part-time work ;  &gt; Males ;</t>
  </si>
  <si>
    <t>Proportion of unemployed ;  Victoria ;  &gt; Looked for part-time work ;  &gt; Females ;</t>
  </si>
  <si>
    <t>Proportion of unemployed ;  Victoria ;  &gt;&gt; Looked for only part-time work ;  Persons ;</t>
  </si>
  <si>
    <t>Proportion of unemployed ;  Victoria ;  &gt;&gt; Looked for only part-time work ;  &gt; Males ;</t>
  </si>
  <si>
    <t>Proportion of unemployed ;  Victoria ;  &gt;&gt; Looked for only part-time work ;  &gt; Females ;</t>
  </si>
  <si>
    <t>Proportion of unemployed ;  Victoria ;  &gt;&gt; Waiting to start a part-time job ;  Persons ;</t>
  </si>
  <si>
    <t>Proportion of unemployed ;  Victoria ;  &gt;&gt; Waiting to start a part-time job ;  &gt; Males ;</t>
  </si>
  <si>
    <t>Proportion of unemployed ;  Victoria ;  &gt;&gt; Waiting to start a part-time job ;  &gt; Females ;</t>
  </si>
  <si>
    <t>Queensland ;  Unemployed total ;  Persons ;</t>
  </si>
  <si>
    <t>Queensland ;  Unemployed total ;  &gt; Males ;</t>
  </si>
  <si>
    <t>Queensland ;  Unemployed total ;  &gt; Females ;</t>
  </si>
  <si>
    <t>Queensland ;  &gt; Had difficulty finding work ;  Persons ;</t>
  </si>
  <si>
    <t>Queensland ;  &gt; Had difficulty finding work ;  &gt; Males ;</t>
  </si>
  <si>
    <t>Queensland ;  &gt; Had difficulty finding work ;  &gt; Females ;</t>
  </si>
  <si>
    <t>Queensland ;  &gt;&gt; Too many applicants for available jobs ;  Persons ;</t>
  </si>
  <si>
    <t>Queensland ;  &gt;&gt; Too many applicants for available jobs ;  &gt; Males ;</t>
  </si>
  <si>
    <t>Queensland ;  &gt;&gt; Too many applicants for available jobs ;  &gt; Females ;</t>
  </si>
  <si>
    <t>Queensland ;  &gt;&gt; Lacked necessary skills or education ;  Persons ;</t>
  </si>
  <si>
    <t>Queensland ;  &gt;&gt; Lacked necessary skills or education ;  &gt; Males ;</t>
  </si>
  <si>
    <t>Queensland ;  &gt;&gt; Lacked necessary skills or education ;  &gt; Females ;</t>
  </si>
  <si>
    <t>Queensland ;  &gt;&gt; Considered too young or too old by employers ;  Persons ;</t>
  </si>
  <si>
    <t>Queensland ;  &gt;&gt; Considered too young or too old by employers ;  &gt; Males ;</t>
  </si>
  <si>
    <t>Queensland ;  &gt;&gt; Considered too young or too old by employers ;  &gt; Females ;</t>
  </si>
  <si>
    <t>Queensland ;  &gt;&gt;&gt; Considered too young by employers ;  Persons ;</t>
  </si>
  <si>
    <t>Queensland ;  &gt;&gt;&gt; Considered too young by employers ;  &gt; Males ;</t>
  </si>
  <si>
    <t>Queensland ;  &gt;&gt;&gt; Considered too young by employers ;  &gt; Females ;</t>
  </si>
  <si>
    <t>Queensland ;  &gt;&gt;&gt; Considered too old by employers ;  Persons ;</t>
  </si>
  <si>
    <t>Queensland ;  &gt;&gt;&gt; Considered too old by employers ;  &gt; Males ;</t>
  </si>
  <si>
    <t>Queensland ;  &gt;&gt;&gt; Considered too old by employers ;  &gt; Females ;</t>
  </si>
  <si>
    <t>Queensland ;  &gt;&gt; Insufficient work experience ;  Persons ;</t>
  </si>
  <si>
    <t>Queensland ;  &gt;&gt; Insufficient work experience ;  &gt; Males ;</t>
  </si>
  <si>
    <t>Queensland ;  &gt;&gt; Insufficient work experience ;  &gt; Females ;</t>
  </si>
  <si>
    <t>Queensland ;  &gt;&gt; No vacancies at all ;  Persons ;</t>
  </si>
  <si>
    <t>Queensland ;  &gt;&gt; No vacancies at all ;  &gt; Males ;</t>
  </si>
  <si>
    <t>Queensland ;  &gt;&gt; No vacancies at all ;  &gt; Females ;</t>
  </si>
  <si>
    <t>Queensland ;  &gt;&gt; No vacancies in line of work ;  Persons ;</t>
  </si>
  <si>
    <t>Queensland ;  &gt;&gt; No vacancies in line of work ;  &gt; Males ;</t>
  </si>
  <si>
    <t>Queensland ;  &gt;&gt; No vacancies in line of work ;  &gt; Females ;</t>
  </si>
  <si>
    <t>Queensland ;  &gt;&gt; Too far to travel or transport problems ;  Persons ;</t>
  </si>
  <si>
    <t>Queensland ;  &gt;&gt; Too far to travel or transport problems ;  &gt; Males ;</t>
  </si>
  <si>
    <t>Queensland ;  &gt;&gt; Too far to travel or transport problems ;  &gt; Females ;</t>
  </si>
  <si>
    <t>Queensland ;  &gt;&gt; Own ill health or disability ;  Persons ;</t>
  </si>
  <si>
    <t>Queensland ;  &gt;&gt; Own ill health or disability ;  &gt; Males ;</t>
  </si>
  <si>
    <t>Queensland ;  &gt;&gt; Own ill health or disability ;  &gt; Females ;</t>
  </si>
  <si>
    <t>Queensland ;  &gt;&gt; Language difficulties ;  Persons ;</t>
  </si>
  <si>
    <t>Queensland ;  &gt;&gt; Language difficulties ;  &gt; Males ;</t>
  </si>
  <si>
    <t>Queensland ;  &gt;&gt; Language difficulties ;  &gt; Females ;</t>
  </si>
  <si>
    <t>Queensland ;  &gt;&gt; No jobs with suitable hours ;  Persons ;</t>
  </si>
  <si>
    <t>Queensland ;  &gt;&gt; No jobs with suitable hours ;  &gt; Males ;</t>
  </si>
  <si>
    <t>Queensland ;  &gt;&gt; No jobs with suitable hours ;  &gt; Females ;</t>
  </si>
  <si>
    <t>Queensland ;  &gt;&gt; Child care or other family considerations ;  Persons ;</t>
  </si>
  <si>
    <t>Queensland ;  &gt;&gt; Child care or other family considerations ;  &gt; Males ;</t>
  </si>
  <si>
    <t>Queensland ;  &gt;&gt; Child care or other family considerations ;  &gt; Females ;</t>
  </si>
  <si>
    <t>Queensland ;  &gt;&gt; No feedback from employers ;  Persons ;</t>
  </si>
  <si>
    <t>Queensland ;  &gt;&gt; No feedback from employers ;  &gt; Males ;</t>
  </si>
  <si>
    <t>Queensland ;  &gt;&gt; No feedback from employers ;  &gt; Females ;</t>
  </si>
  <si>
    <t>Queensland ;  &gt;&gt; Other difficulties ;  Persons ;</t>
  </si>
  <si>
    <t>Queensland ;  &gt;&gt; Other difficulties ;  &gt; Males ;</t>
  </si>
  <si>
    <t>Queensland ;  &gt;&gt; Other difficulties ;  &gt; Females ;</t>
  </si>
  <si>
    <t>Queensland ;  &gt; Did not have difficulty finding work ;  Persons ;</t>
  </si>
  <si>
    <t>Queensland ;  &gt; Did not have difficulty finding work ;  &gt; Males ;</t>
  </si>
  <si>
    <t>Queensland ;  &gt; Did not have difficulty finding work ;  &gt; Females ;</t>
  </si>
  <si>
    <t>Queensland ;  &gt; Looked for full-time work ;  Persons ;</t>
  </si>
  <si>
    <t>Queensland ;  &gt; Looked for full-time work ;  &gt; Males ;</t>
  </si>
  <si>
    <t>Queensland ;  &gt; Looked for full-time work ;  &gt; Females ;</t>
  </si>
  <si>
    <t>Queensland ;  &gt;&gt; Looked for both full-time and part-time work ;  Persons ;</t>
  </si>
  <si>
    <t>Queensland ;  &gt;&gt; Looked for both full-time and part-time work ;  &gt; Males ;</t>
  </si>
  <si>
    <t>Queensland ;  &gt;&gt; Looked for both full-time and part-time work ;  &gt; Females ;</t>
  </si>
  <si>
    <t>Queensland ;  &gt;&gt; Looked for only full-time work ;  Persons ;</t>
  </si>
  <si>
    <t>Queensland ;  &gt;&gt; Looked for only full-time work ;  &gt; Males ;</t>
  </si>
  <si>
    <t>Queensland ;  &gt;&gt; Looked for only full-time work ;  &gt; Females ;</t>
  </si>
  <si>
    <t>Queensland ;  &gt;&gt; Waiting to start a full-time job ;  Persons ;</t>
  </si>
  <si>
    <t>Queensland ;  &gt;&gt; Waiting to start a full-time job ;  &gt; Males ;</t>
  </si>
  <si>
    <t>Queensland ;  &gt;&gt; Waiting to start a full-time job ;  &gt; Females ;</t>
  </si>
  <si>
    <t>Queensland ;  &gt; Looked for part-time work ;  Persons ;</t>
  </si>
  <si>
    <t>Queensland ;  &gt; Looked for part-time work ;  &gt; Males ;</t>
  </si>
  <si>
    <t>Queensland ;  &gt; Looked for part-time work ;  &gt; Females ;</t>
  </si>
  <si>
    <t>Queensland ;  &gt;&gt; Looked for only part-time work ;  Persons ;</t>
  </si>
  <si>
    <t>Queensland ;  &gt;&gt; Looked for only part-time work ;  &gt; Males ;</t>
  </si>
  <si>
    <t>Queensland ;  &gt;&gt; Looked for only part-time work ;  &gt; Females ;</t>
  </si>
  <si>
    <t>Queensland ;  &gt;&gt; Waiting to start a part-time job ;  Persons ;</t>
  </si>
  <si>
    <t>Queensland ;  &gt;&gt; Waiting to start a part-time job ;  &gt; Males ;</t>
  </si>
  <si>
    <t>A125981153V</t>
  </si>
  <si>
    <t>A125970353J</t>
  </si>
  <si>
    <t>A125959489K</t>
  </si>
  <si>
    <t>A125981089L</t>
  </si>
  <si>
    <t>A125970289A</t>
  </si>
  <si>
    <t>A125959561T</t>
  </si>
  <si>
    <t>A125981161V</t>
  </si>
  <si>
    <t>A125970361J</t>
  </si>
  <si>
    <t>A125959569K</t>
  </si>
  <si>
    <t>A125981169L</t>
  </si>
  <si>
    <t>A125970369A</t>
  </si>
  <si>
    <t>A125959649K</t>
  </si>
  <si>
    <t>A125981249L</t>
  </si>
  <si>
    <t>A125970449A</t>
  </si>
  <si>
    <t>A125959473T</t>
  </si>
  <si>
    <t>A125981073V</t>
  </si>
  <si>
    <t>A125970273J</t>
  </si>
  <si>
    <t>A125959625T</t>
  </si>
  <si>
    <t>A125981225V</t>
  </si>
  <si>
    <t>A125970425J</t>
  </si>
  <si>
    <t>A125959633T</t>
  </si>
  <si>
    <t>A125981233V</t>
  </si>
  <si>
    <t>A125970433J</t>
  </si>
  <si>
    <t>A125959457T</t>
  </si>
  <si>
    <t>A125981057V</t>
  </si>
  <si>
    <t>A125970257J</t>
  </si>
  <si>
    <t>A125959497K</t>
  </si>
  <si>
    <t>A125981097L</t>
  </si>
  <si>
    <t>A125970297A</t>
  </si>
  <si>
    <t>A125958720W</t>
  </si>
  <si>
    <t>A125980320X</t>
  </si>
  <si>
    <t>A125969520J</t>
  </si>
  <si>
    <t>A125958792J</t>
  </si>
  <si>
    <t>A125980392K</t>
  </si>
  <si>
    <t>A125969592V</t>
  </si>
  <si>
    <t>A125958728R</t>
  </si>
  <si>
    <t>A125980328T</t>
  </si>
  <si>
    <t>A125969528A</t>
  </si>
  <si>
    <t>A125958800W</t>
  </si>
  <si>
    <t>A125980400X</t>
  </si>
  <si>
    <t>A125969600J</t>
  </si>
  <si>
    <t>A125958808R</t>
  </si>
  <si>
    <t>A125980408T</t>
  </si>
  <si>
    <t>A125969608A</t>
  </si>
  <si>
    <t>A125958736R</t>
  </si>
  <si>
    <t>A125980336T</t>
  </si>
  <si>
    <t>A125969536A</t>
  </si>
  <si>
    <t>A125958744R</t>
  </si>
  <si>
    <t>A125980344T</t>
  </si>
  <si>
    <t>A125969544A</t>
  </si>
  <si>
    <t>A125958776J</t>
  </si>
  <si>
    <t>A125980376K</t>
  </si>
  <si>
    <t>A125969576V</t>
  </si>
  <si>
    <t>A125958704W</t>
  </si>
  <si>
    <t>A125980304X</t>
  </si>
  <si>
    <t>A125969504J</t>
  </si>
  <si>
    <t>A125958816R</t>
  </si>
  <si>
    <t>A125980416T</t>
  </si>
  <si>
    <t>A125969616A</t>
  </si>
  <si>
    <t>A125958784J</t>
  </si>
  <si>
    <t>A125980384K</t>
  </si>
  <si>
    <t>A125969584V</t>
  </si>
  <si>
    <t>A125958840R</t>
  </si>
  <si>
    <t>A125980440T</t>
  </si>
  <si>
    <t>A125969640A</t>
  </si>
  <si>
    <t>A125958712W</t>
  </si>
  <si>
    <t>A125980312X</t>
  </si>
  <si>
    <t>A125969512J</t>
  </si>
  <si>
    <t>A125958664R</t>
  </si>
  <si>
    <t>A125980264T</t>
  </si>
  <si>
    <t>A125969464A</t>
  </si>
  <si>
    <t>A125958680R</t>
  </si>
  <si>
    <t>A125980280T</t>
  </si>
  <si>
    <t>A125969480A</t>
  </si>
  <si>
    <t>A125958752R</t>
  </si>
  <si>
    <t>A125980352T</t>
  </si>
  <si>
    <t>A125969552A</t>
  </si>
  <si>
    <t>A125958688J</t>
  </si>
  <si>
    <t>A125980288K</t>
  </si>
  <si>
    <t>A125969488V</t>
  </si>
  <si>
    <t>A125958760R</t>
  </si>
  <si>
    <t>A125980360T</t>
  </si>
  <si>
    <t>A125969560A</t>
  </si>
  <si>
    <t>A125958768J</t>
  </si>
  <si>
    <t>A125980368K</t>
  </si>
  <si>
    <t>A125969568V</t>
  </si>
  <si>
    <t>A125958848J</t>
  </si>
  <si>
    <t>A125980448K</t>
  </si>
  <si>
    <t>A125969648V</t>
  </si>
  <si>
    <t>A125958672R</t>
  </si>
  <si>
    <t>A125980272T</t>
  </si>
  <si>
    <t>A125969472A</t>
  </si>
  <si>
    <t>A125958824R</t>
  </si>
  <si>
    <t>A125980424T</t>
  </si>
  <si>
    <t>A125969624A</t>
  </si>
  <si>
    <t>A125958832R</t>
  </si>
  <si>
    <t>A125980432T</t>
  </si>
  <si>
    <t>A125969632A</t>
  </si>
  <si>
    <t>A125958656R</t>
  </si>
  <si>
    <t>A125980256T</t>
  </si>
  <si>
    <t>A125969456A</t>
  </si>
  <si>
    <t>A125958696J</t>
  </si>
  <si>
    <t>A125980296K</t>
  </si>
  <si>
    <t>A125969496V</t>
  </si>
  <si>
    <t>A125958793K</t>
  </si>
  <si>
    <t>A125980393L</t>
  </si>
  <si>
    <t>A125969593W</t>
  </si>
  <si>
    <t>A125958729T</t>
  </si>
  <si>
    <t>A125980329V</t>
  </si>
  <si>
    <t>A125969529C</t>
  </si>
  <si>
    <t>A125958801X</t>
  </si>
  <si>
    <t>A125980401A</t>
  </si>
  <si>
    <t>A125969601K</t>
  </si>
  <si>
    <t>A125958809T</t>
  </si>
  <si>
    <t>A125980409V</t>
  </si>
  <si>
    <t>A125969609C</t>
  </si>
  <si>
    <t>A125958737T</t>
  </si>
  <si>
    <t>A125980337V</t>
  </si>
  <si>
    <t>A125969537C</t>
  </si>
  <si>
    <t>A125958745T</t>
  </si>
  <si>
    <t>A125980345V</t>
  </si>
  <si>
    <t>A125969545C</t>
  </si>
  <si>
    <t>A125958777K</t>
  </si>
  <si>
    <t>A125980377L</t>
  </si>
  <si>
    <t>A125969577W</t>
  </si>
  <si>
    <t>A125958705X</t>
  </si>
  <si>
    <t>A125980305A</t>
  </si>
  <si>
    <t>A125969505K</t>
  </si>
  <si>
    <t>A125958817T</t>
  </si>
  <si>
    <t>A125980417V</t>
  </si>
  <si>
    <t>A125969617C</t>
  </si>
  <si>
    <t>A125958785K</t>
  </si>
  <si>
    <t>A125980385L</t>
  </si>
  <si>
    <t>A125969585W</t>
  </si>
  <si>
    <t>A125958841T</t>
  </si>
  <si>
    <t>A125980441V</t>
  </si>
  <si>
    <t>A125969641C</t>
  </si>
  <si>
    <t>A125958713X</t>
  </si>
  <si>
    <t>A125980313A</t>
  </si>
  <si>
    <t>A125969513K</t>
  </si>
  <si>
    <t>A125958665T</t>
  </si>
  <si>
    <t>A125980265V</t>
  </si>
  <si>
    <t>A125969465C</t>
  </si>
  <si>
    <t>A125958681T</t>
  </si>
  <si>
    <t>A125980281V</t>
  </si>
  <si>
    <t>A125969481C</t>
  </si>
  <si>
    <t>A125958753T</t>
  </si>
  <si>
    <t>A125980353V</t>
  </si>
  <si>
    <t>A125969553C</t>
  </si>
  <si>
    <t>A125958689K</t>
  </si>
  <si>
    <t>A125980289L</t>
  </si>
  <si>
    <t>A125969489W</t>
  </si>
  <si>
    <t>A125958761T</t>
  </si>
  <si>
    <t>A125980361V</t>
  </si>
  <si>
    <t>A125969561C</t>
  </si>
  <si>
    <t>A125958769K</t>
  </si>
  <si>
    <t>A125980369L</t>
  </si>
  <si>
    <t>A125969569W</t>
  </si>
  <si>
    <t>A125958849K</t>
  </si>
  <si>
    <t>A125980449L</t>
  </si>
  <si>
    <t>A125969649W</t>
  </si>
  <si>
    <t>A125958673T</t>
  </si>
  <si>
    <t>A125980273V</t>
  </si>
  <si>
    <t>A125969473C</t>
  </si>
  <si>
    <t>A125958825T</t>
  </si>
  <si>
    <t>A125980425V</t>
  </si>
  <si>
    <t>A125969625C</t>
  </si>
  <si>
    <t>A125958833T</t>
  </si>
  <si>
    <t>A125980433V</t>
  </si>
  <si>
    <t>A125969633C</t>
  </si>
  <si>
    <t>A125958657T</t>
  </si>
  <si>
    <t>A125980257V</t>
  </si>
  <si>
    <t>A125969457C</t>
  </si>
  <si>
    <t>A125958697K</t>
  </si>
  <si>
    <t>A125980297L</t>
  </si>
  <si>
    <t>A125969497W</t>
  </si>
  <si>
    <t>A125959720R</t>
  </si>
  <si>
    <t>A125981320T</t>
  </si>
  <si>
    <t>A125970520F</t>
  </si>
  <si>
    <t>A125959792A</t>
  </si>
  <si>
    <t>A125981392C</t>
  </si>
  <si>
    <t>A125970592T</t>
  </si>
  <si>
    <t>A125959728J</t>
  </si>
  <si>
    <t>A125981328K</t>
  </si>
  <si>
    <t>A125970528X</t>
  </si>
  <si>
    <t>A125959800R</t>
  </si>
  <si>
    <t>A125981400T</t>
  </si>
  <si>
    <t>A125970600F</t>
  </si>
  <si>
    <t>A125959808J</t>
  </si>
  <si>
    <t>A125981408K</t>
  </si>
  <si>
    <t>A125970608X</t>
  </si>
  <si>
    <t>A125959736J</t>
  </si>
  <si>
    <t>A125981336K</t>
  </si>
  <si>
    <t>A125970536X</t>
  </si>
  <si>
    <t>A125959744J</t>
  </si>
  <si>
    <t>A125981344K</t>
  </si>
  <si>
    <t>A125970544X</t>
  </si>
  <si>
    <t>A125959776A</t>
  </si>
  <si>
    <t>A125981376C</t>
  </si>
  <si>
    <t>A125970576T</t>
  </si>
  <si>
    <t>A125959704R</t>
  </si>
  <si>
    <t>A125981304T</t>
  </si>
  <si>
    <t>A125970504F</t>
  </si>
  <si>
    <t>A125959816J</t>
  </si>
  <si>
    <t>A125981416K</t>
  </si>
  <si>
    <t>A125970616X</t>
  </si>
  <si>
    <t>A125959784A</t>
  </si>
  <si>
    <t>A125981384C</t>
  </si>
  <si>
    <t>A125970584T</t>
  </si>
  <si>
    <t>A125959840J</t>
  </si>
  <si>
    <t>A125981440K</t>
  </si>
  <si>
    <t>A125970640X</t>
  </si>
  <si>
    <t>A125959712R</t>
  </si>
  <si>
    <t>A125981312T</t>
  </si>
  <si>
    <t>A125970512F</t>
  </si>
  <si>
    <t>A125959664J</t>
  </si>
  <si>
    <t>A125981264K</t>
  </si>
  <si>
    <t>A125970464X</t>
  </si>
  <si>
    <t>A125959680J</t>
  </si>
  <si>
    <t>A125981280K</t>
  </si>
  <si>
    <t>A125970480X</t>
  </si>
  <si>
    <t>A125959752J</t>
  </si>
  <si>
    <t>A125981352K</t>
  </si>
  <si>
    <t>A125970552X</t>
  </si>
  <si>
    <t>A125959688A</t>
  </si>
  <si>
    <t>A125981288C</t>
  </si>
  <si>
    <t>A125970488T</t>
  </si>
  <si>
    <t>A125959760J</t>
  </si>
  <si>
    <t>A125981360K</t>
  </si>
  <si>
    <t>A125970560X</t>
  </si>
  <si>
    <t>A125959768A</t>
  </si>
  <si>
    <t>A125981368C</t>
  </si>
  <si>
    <t>A125970568T</t>
  </si>
  <si>
    <t>A125959848A</t>
  </si>
  <si>
    <t>A125981448C</t>
  </si>
  <si>
    <t>A125970648T</t>
  </si>
  <si>
    <t>A125959672J</t>
  </si>
  <si>
    <t>A125981272K</t>
  </si>
  <si>
    <t>A125970472X</t>
  </si>
  <si>
    <t>A125959824J</t>
  </si>
  <si>
    <t>A125981424K</t>
  </si>
  <si>
    <t>A125970624X</t>
  </si>
  <si>
    <t>A125959832J</t>
  </si>
  <si>
    <t>A125981432K</t>
  </si>
  <si>
    <t>A125970632X</t>
  </si>
  <si>
    <t>A125959656J</t>
  </si>
  <si>
    <t>A125981256K</t>
  </si>
  <si>
    <t>A125970456X</t>
  </si>
  <si>
    <t>A125959696A</t>
  </si>
  <si>
    <t>A125981296C</t>
  </si>
  <si>
    <t>Queensland ;  &gt;&gt; Waiting to start a part-time job ;  &gt; Females ;</t>
  </si>
  <si>
    <t>Proportion of unemployed ;  Queensland ;  &gt; Had difficulty finding work ;  Persons ;</t>
  </si>
  <si>
    <t>Proportion of unemployed ;  Queensland ;  &gt; Had difficulty finding work ;  &gt; Males ;</t>
  </si>
  <si>
    <t>Proportion of unemployed ;  Queensland ;  &gt; Had difficulty finding work ;  &gt; Females ;</t>
  </si>
  <si>
    <t>Proportion of unemployed ;  Queensland ;  &gt;&gt; Too many applicants for available jobs ;  Persons ;</t>
  </si>
  <si>
    <t>Proportion of unemployed ;  Queensland ;  &gt;&gt; Too many applicants for available jobs ;  &gt; Males ;</t>
  </si>
  <si>
    <t>Proportion of unemployed ;  Queensland ;  &gt;&gt; Too many applicants for available jobs ;  &gt; Females ;</t>
  </si>
  <si>
    <t>Proportion of unemployed ;  Queensland ;  &gt;&gt; Lacked necessary skills or education ;  Persons ;</t>
  </si>
  <si>
    <t>Proportion of unemployed ;  Queensland ;  &gt;&gt; Lacked necessary skills or education ;  &gt; Males ;</t>
  </si>
  <si>
    <t>Proportion of unemployed ;  Queensland ;  &gt;&gt; Lacked necessary skills or education ;  &gt; Females ;</t>
  </si>
  <si>
    <t>Proportion of unemployed ;  Queensland ;  &gt;&gt; Considered too young or too old by employers ;  Persons ;</t>
  </si>
  <si>
    <t>Proportion of unemployed ;  Queensland ;  &gt;&gt; Considered too young or too old by employers ;  &gt; Males ;</t>
  </si>
  <si>
    <t>Proportion of unemployed ;  Queensland ;  &gt;&gt; Considered too young or too old by employers ;  &gt; Females ;</t>
  </si>
  <si>
    <t>Proportion of unemployed ;  Queensland ;  &gt;&gt;&gt; Considered too young by employers ;  Persons ;</t>
  </si>
  <si>
    <t>Proportion of unemployed ;  Queensland ;  &gt;&gt;&gt; Considered too young by employers ;  &gt; Males ;</t>
  </si>
  <si>
    <t>Proportion of unemployed ;  Queensland ;  &gt;&gt;&gt; Considered too young by employers ;  &gt; Females ;</t>
  </si>
  <si>
    <t>Proportion of unemployed ;  Queensland ;  &gt;&gt;&gt; Considered too old by employers ;  Persons ;</t>
  </si>
  <si>
    <t>Proportion of unemployed ;  Queensland ;  &gt;&gt;&gt; Considered too old by employers ;  &gt; Males ;</t>
  </si>
  <si>
    <t>Proportion of unemployed ;  Queensland ;  &gt;&gt;&gt; Considered too old by employers ;  &gt; Females ;</t>
  </si>
  <si>
    <t>Proportion of unemployed ;  Queensland ;  &gt;&gt; Insufficient work experience ;  Persons ;</t>
  </si>
  <si>
    <t>Proportion of unemployed ;  Queensland ;  &gt;&gt; Insufficient work experience ;  &gt; Males ;</t>
  </si>
  <si>
    <t>Proportion of unemployed ;  Queensland ;  &gt;&gt; Insufficient work experience ;  &gt; Females ;</t>
  </si>
  <si>
    <t>Proportion of unemployed ;  Queensland ;  &gt;&gt; No vacancies at all ;  Persons ;</t>
  </si>
  <si>
    <t>Proportion of unemployed ;  Queensland ;  &gt;&gt; No vacancies at all ;  &gt; Males ;</t>
  </si>
  <si>
    <t>Proportion of unemployed ;  Queensland ;  &gt;&gt; No vacancies at all ;  &gt; Females ;</t>
  </si>
  <si>
    <t>Proportion of unemployed ;  Queensland ;  &gt;&gt; No vacancies in line of work ;  Persons ;</t>
  </si>
  <si>
    <t>Proportion of unemployed ;  Queensland ;  &gt;&gt; No vacancies in line of work ;  &gt; Males ;</t>
  </si>
  <si>
    <t>Proportion of unemployed ;  Queensland ;  &gt;&gt; No vacancies in line of work ;  &gt; Females ;</t>
  </si>
  <si>
    <t>Proportion of unemployed ;  Queensland ;  &gt;&gt; Too far to travel or transport problems ;  Persons ;</t>
  </si>
  <si>
    <t>Proportion of unemployed ;  Queensland ;  &gt;&gt; Too far to travel or transport problems ;  &gt; Males ;</t>
  </si>
  <si>
    <t>Proportion of unemployed ;  Queensland ;  &gt;&gt; Too far to travel or transport problems ;  &gt; Females ;</t>
  </si>
  <si>
    <t>Proportion of unemployed ;  Queensland ;  &gt;&gt; Own ill health or disability ;  Persons ;</t>
  </si>
  <si>
    <t>Proportion of unemployed ;  Queensland ;  &gt;&gt; Own ill health or disability ;  &gt; Males ;</t>
  </si>
  <si>
    <t>Proportion of unemployed ;  Queensland ;  &gt;&gt; Own ill health or disability ;  &gt; Females ;</t>
  </si>
  <si>
    <t>Proportion of unemployed ;  Queensland ;  &gt;&gt; Language difficulties ;  Persons ;</t>
  </si>
  <si>
    <t>Proportion of unemployed ;  Queensland ;  &gt;&gt; Language difficulties ;  &gt; Males ;</t>
  </si>
  <si>
    <t>Proportion of unemployed ;  Queensland ;  &gt;&gt; Language difficulties ;  &gt; Females ;</t>
  </si>
  <si>
    <t>Proportion of unemployed ;  Queensland ;  &gt;&gt; No jobs with suitable hours ;  Persons ;</t>
  </si>
  <si>
    <t>Proportion of unemployed ;  Queensland ;  &gt;&gt; No jobs with suitable hours ;  &gt; Males ;</t>
  </si>
  <si>
    <t>Proportion of unemployed ;  Queensland ;  &gt;&gt; No jobs with suitable hours ;  &gt; Females ;</t>
  </si>
  <si>
    <t>Proportion of unemployed ;  Queensland ;  &gt;&gt; Child care or other family considerations ;  Persons ;</t>
  </si>
  <si>
    <t>Proportion of unemployed ;  Queensland ;  &gt;&gt; Child care or other family considerations ;  &gt; Males ;</t>
  </si>
  <si>
    <t>Proportion of unemployed ;  Queensland ;  &gt;&gt; Child care or other family considerations ;  &gt; Females ;</t>
  </si>
  <si>
    <t>Proportion of unemployed ;  Queensland ;  &gt;&gt; No feedback from employers ;  Persons ;</t>
  </si>
  <si>
    <t>Proportion of unemployed ;  Queensland ;  &gt;&gt; No feedback from employers ;  &gt; Males ;</t>
  </si>
  <si>
    <t>Proportion of unemployed ;  Queensland ;  &gt;&gt; No feedback from employers ;  &gt; Females ;</t>
  </si>
  <si>
    <t>Proportion of unemployed ;  Queensland ;  &gt;&gt; Other difficulties ;  Persons ;</t>
  </si>
  <si>
    <t>Proportion of unemployed ;  Queensland ;  &gt;&gt; Other difficulties ;  &gt; Males ;</t>
  </si>
  <si>
    <t>Proportion of unemployed ;  Queensland ;  &gt;&gt; Other difficulties ;  &gt; Females ;</t>
  </si>
  <si>
    <t>Proportion of unemployed ;  Queensland ;  &gt; Did not have difficulty finding work ;  Persons ;</t>
  </si>
  <si>
    <t>Proportion of unemployed ;  Queensland ;  &gt; Did not have difficulty finding work ;  &gt; Males ;</t>
  </si>
  <si>
    <t>Proportion of unemployed ;  Queensland ;  &gt; Did not have difficulty finding work ;  &gt; Females ;</t>
  </si>
  <si>
    <t>Proportion of unemployed ;  Queensland ;  &gt; Looked for full-time work ;  Persons ;</t>
  </si>
  <si>
    <t>Proportion of unemployed ;  Queensland ;  &gt; Looked for full-time work ;  &gt; Males ;</t>
  </si>
  <si>
    <t>Proportion of unemployed ;  Queensland ;  &gt; Looked for full-time work ;  &gt; Females ;</t>
  </si>
  <si>
    <t>Proportion of unemployed ;  Queensland ;  &gt;&gt; Looked for both full-time and part-time work ;  Persons ;</t>
  </si>
  <si>
    <t>Proportion of unemployed ;  Queensland ;  &gt;&gt; Looked for both full-time and part-time work ;  &gt; Males ;</t>
  </si>
  <si>
    <t>Proportion of unemployed ;  Queensland ;  &gt;&gt; Looked for both full-time and part-time work ;  &gt; Females ;</t>
  </si>
  <si>
    <t>Proportion of unemployed ;  Queensland ;  &gt;&gt; Looked for only full-time work ;  Persons ;</t>
  </si>
  <si>
    <t>Proportion of unemployed ;  Queensland ;  &gt;&gt; Looked for only full-time work ;  &gt; Males ;</t>
  </si>
  <si>
    <t>Proportion of unemployed ;  Queensland ;  &gt;&gt; Looked for only full-time work ;  &gt; Females ;</t>
  </si>
  <si>
    <t>Proportion of unemployed ;  Queensland ;  &gt;&gt; Waiting to start a full-time job ;  Persons ;</t>
  </si>
  <si>
    <t>Proportion of unemployed ;  Queensland ;  &gt;&gt; Waiting to start a full-time job ;  &gt; Males ;</t>
  </si>
  <si>
    <t>Proportion of unemployed ;  Queensland ;  &gt;&gt; Waiting to start a full-time job ;  &gt; Females ;</t>
  </si>
  <si>
    <t>Proportion of unemployed ;  Queensland ;  &gt; Looked for part-time work ;  Persons ;</t>
  </si>
  <si>
    <t>Proportion of unemployed ;  Queensland ;  &gt; Looked for part-time work ;  &gt; Males ;</t>
  </si>
  <si>
    <t>Proportion of unemployed ;  Queensland ;  &gt; Looked for part-time work ;  &gt; Females ;</t>
  </si>
  <si>
    <t>Proportion of unemployed ;  Queensland ;  &gt;&gt; Looked for only part-time work ;  Persons ;</t>
  </si>
  <si>
    <t>Proportion of unemployed ;  Queensland ;  &gt;&gt; Looked for only part-time work ;  &gt; Males ;</t>
  </si>
  <si>
    <t>Proportion of unemployed ;  Queensland ;  &gt;&gt; Looked for only part-time work ;  &gt; Females ;</t>
  </si>
  <si>
    <t>Proportion of unemployed ;  Queensland ;  &gt;&gt; Waiting to start a part-time job ;  Persons ;</t>
  </si>
  <si>
    <t>Proportion of unemployed ;  Queensland ;  &gt;&gt; Waiting to start a part-time job ;  &gt; Males ;</t>
  </si>
  <si>
    <t>Proportion of unemployed ;  Queensland ;  &gt;&gt; Waiting to start a part-time job ;  &gt; Females ;</t>
  </si>
  <si>
    <t>South Australia ;  Unemployed total ;  Persons ;</t>
  </si>
  <si>
    <t>South Australia ;  Unemployed total ;  &gt; Males ;</t>
  </si>
  <si>
    <t>South Australia ;  Unemployed total ;  &gt; Females ;</t>
  </si>
  <si>
    <t>South Australia ;  &gt; Had difficulty finding work ;  Persons ;</t>
  </si>
  <si>
    <t>South Australia ;  &gt; Had difficulty finding work ;  &gt; Males ;</t>
  </si>
  <si>
    <t>South Australia ;  &gt; Had difficulty finding work ;  &gt; Females ;</t>
  </si>
  <si>
    <t>South Australia ;  &gt;&gt; Too many applicants for available jobs ;  Persons ;</t>
  </si>
  <si>
    <t>South Australia ;  &gt;&gt; Too many applicants for available jobs ;  &gt; Males ;</t>
  </si>
  <si>
    <t>South Australia ;  &gt;&gt; Too many applicants for available jobs ;  &gt; Females ;</t>
  </si>
  <si>
    <t>South Australia ;  &gt;&gt; Lacked necessary skills or education ;  Persons ;</t>
  </si>
  <si>
    <t>South Australia ;  &gt;&gt; Lacked necessary skills or education ;  &gt; Males ;</t>
  </si>
  <si>
    <t>South Australia ;  &gt;&gt; Lacked necessary skills or education ;  &gt; Females ;</t>
  </si>
  <si>
    <t>South Australia ;  &gt;&gt; Considered too young or too old by employers ;  Persons ;</t>
  </si>
  <si>
    <t>South Australia ;  &gt;&gt; Considered too young or too old by employers ;  &gt; Males ;</t>
  </si>
  <si>
    <t>South Australia ;  &gt;&gt; Considered too young or too old by employers ;  &gt; Females ;</t>
  </si>
  <si>
    <t>South Australia ;  &gt;&gt;&gt; Considered too young by employers ;  Persons ;</t>
  </si>
  <si>
    <t>South Australia ;  &gt;&gt;&gt; Considered too young by employers ;  &gt; Males ;</t>
  </si>
  <si>
    <t>South Australia ;  &gt;&gt;&gt; Considered too young by employers ;  &gt; Females ;</t>
  </si>
  <si>
    <t>South Australia ;  &gt;&gt;&gt; Considered too old by employers ;  Persons ;</t>
  </si>
  <si>
    <t>South Australia ;  &gt;&gt;&gt; Considered too old by employers ;  &gt; Males ;</t>
  </si>
  <si>
    <t>South Australia ;  &gt;&gt;&gt; Considered too old by employers ;  &gt; Females ;</t>
  </si>
  <si>
    <t>South Australia ;  &gt;&gt; Insufficient work experience ;  Persons ;</t>
  </si>
  <si>
    <t>South Australia ;  &gt;&gt; Insufficient work experience ;  &gt; Males ;</t>
  </si>
  <si>
    <t>South Australia ;  &gt;&gt; Insufficient work experience ;  &gt; Females ;</t>
  </si>
  <si>
    <t>South Australia ;  &gt;&gt; No vacancies at all ;  Persons ;</t>
  </si>
  <si>
    <t>South Australia ;  &gt;&gt; No vacancies at all ;  &gt; Males ;</t>
  </si>
  <si>
    <t>South Australia ;  &gt;&gt; No vacancies at all ;  &gt; Females ;</t>
  </si>
  <si>
    <t>South Australia ;  &gt;&gt; No vacancies in line of work ;  Persons ;</t>
  </si>
  <si>
    <t>South Australia ;  &gt;&gt; No vacancies in line of work ;  &gt; Males ;</t>
  </si>
  <si>
    <t>South Australia ;  &gt;&gt; No vacancies in line of work ;  &gt; Females ;</t>
  </si>
  <si>
    <t>South Australia ;  &gt;&gt; Too far to travel or transport problems ;  Persons ;</t>
  </si>
  <si>
    <t>South Australia ;  &gt;&gt; Too far to travel or transport problems ;  &gt; Males ;</t>
  </si>
  <si>
    <t>South Australia ;  &gt;&gt; Too far to travel or transport problems ;  &gt; Females ;</t>
  </si>
  <si>
    <t>South Australia ;  &gt;&gt; Own ill health or disability ;  Persons ;</t>
  </si>
  <si>
    <t>South Australia ;  &gt;&gt; Own ill health or disability ;  &gt; Males ;</t>
  </si>
  <si>
    <t>South Australia ;  &gt;&gt; Own ill health or disability ;  &gt; Females ;</t>
  </si>
  <si>
    <t>South Australia ;  &gt;&gt; Language difficulties ;  Persons ;</t>
  </si>
  <si>
    <t>South Australia ;  &gt;&gt; Language difficulties ;  &gt; Males ;</t>
  </si>
  <si>
    <t>South Australia ;  &gt;&gt; Language difficulties ;  &gt; Females ;</t>
  </si>
  <si>
    <t>South Australia ;  &gt;&gt; No jobs with suitable hours ;  Persons ;</t>
  </si>
  <si>
    <t>South Australia ;  &gt;&gt; No jobs with suitable hours ;  &gt; Males ;</t>
  </si>
  <si>
    <t>South Australia ;  &gt;&gt; No jobs with suitable hours ;  &gt; Females ;</t>
  </si>
  <si>
    <t>South Australia ;  &gt;&gt; Child care or other family considerations ;  Persons ;</t>
  </si>
  <si>
    <t>South Australia ;  &gt;&gt; Child care or other family considerations ;  &gt; Males ;</t>
  </si>
  <si>
    <t>South Australia ;  &gt;&gt; Child care or other family considerations ;  &gt; Females ;</t>
  </si>
  <si>
    <t>South Australia ;  &gt;&gt; No feedback from employers ;  Persons ;</t>
  </si>
  <si>
    <t>South Australia ;  &gt;&gt; No feedback from employers ;  &gt; Males ;</t>
  </si>
  <si>
    <t>South Australia ;  &gt;&gt; No feedback from employers ;  &gt; Females ;</t>
  </si>
  <si>
    <t>South Australia ;  &gt;&gt; Other difficulties ;  Persons ;</t>
  </si>
  <si>
    <t>South Australia ;  &gt;&gt; Other difficulties ;  &gt; Males ;</t>
  </si>
  <si>
    <t>South Australia ;  &gt;&gt; Other difficulties ;  &gt; Females ;</t>
  </si>
  <si>
    <t>South Australia ;  &gt; Did not have difficulty finding work ;  Persons ;</t>
  </si>
  <si>
    <t>South Australia ;  &gt; Did not have difficulty finding work ;  &gt; Males ;</t>
  </si>
  <si>
    <t>South Australia ;  &gt; Did not have difficulty finding work ;  &gt; Females ;</t>
  </si>
  <si>
    <t>South Australia ;  &gt; Looked for full-time work ;  Persons ;</t>
  </si>
  <si>
    <t>South Australia ;  &gt; Looked for full-time work ;  &gt; Males ;</t>
  </si>
  <si>
    <t>South Australia ;  &gt; Looked for full-time work ;  &gt; Females ;</t>
  </si>
  <si>
    <t>South Australia ;  &gt;&gt; Looked for both full-time and part-time work ;  Persons ;</t>
  </si>
  <si>
    <t>South Australia ;  &gt;&gt; Looked for both full-time and part-time work ;  &gt; Males ;</t>
  </si>
  <si>
    <t>South Australia ;  &gt;&gt; Looked for both full-time and part-time work ;  &gt; Females ;</t>
  </si>
  <si>
    <t>South Australia ;  &gt;&gt; Looked for only full-time work ;  Persons ;</t>
  </si>
  <si>
    <t>South Australia ;  &gt;&gt; Looked for only full-time work ;  &gt; Males ;</t>
  </si>
  <si>
    <t>South Australia ;  &gt;&gt; Looked for only full-time work ;  &gt; Females ;</t>
  </si>
  <si>
    <t>South Australia ;  &gt;&gt; Waiting to start a full-time job ;  Persons ;</t>
  </si>
  <si>
    <t>South Australia ;  &gt;&gt; Waiting to start a full-time job ;  &gt; Males ;</t>
  </si>
  <si>
    <t>South Australia ;  &gt;&gt; Waiting to start a full-time job ;  &gt; Females ;</t>
  </si>
  <si>
    <t>South Australia ;  &gt; Looked for part-time work ;  Persons ;</t>
  </si>
  <si>
    <t>South Australia ;  &gt; Looked for part-time work ;  &gt; Males ;</t>
  </si>
  <si>
    <t>South Australia ;  &gt; Looked for part-time work ;  &gt; Females ;</t>
  </si>
  <si>
    <t>South Australia ;  &gt;&gt; Looked for only part-time work ;  Persons ;</t>
  </si>
  <si>
    <t>South Australia ;  &gt;&gt; Looked for only part-time work ;  &gt; Males ;</t>
  </si>
  <si>
    <t>South Australia ;  &gt;&gt; Looked for only part-time work ;  &gt; Females ;</t>
  </si>
  <si>
    <t>South Australia ;  &gt;&gt; Waiting to start a part-time job ;  Persons ;</t>
  </si>
  <si>
    <t>South Australia ;  &gt;&gt; Waiting to start a part-time job ;  &gt; Males ;</t>
  </si>
  <si>
    <t>South Australia ;  &gt;&gt; Waiting to start a part-time job ;  &gt; Females ;</t>
  </si>
  <si>
    <t>Proportion of unemployed ;  South Australia ;  &gt; Had difficulty finding work ;  Persons ;</t>
  </si>
  <si>
    <t>Proportion of unemployed ;  South Australia ;  &gt; Had difficulty finding work ;  &gt; Males ;</t>
  </si>
  <si>
    <t>Proportion of unemployed ;  South Australia ;  &gt; Had difficulty finding work ;  &gt; Females ;</t>
  </si>
  <si>
    <t>Proportion of unemployed ;  South Australia ;  &gt;&gt; Too many applicants for available jobs ;  Persons ;</t>
  </si>
  <si>
    <t>Proportion of unemployed ;  South Australia ;  &gt;&gt; Too many applicants for available jobs ;  &gt; Males ;</t>
  </si>
  <si>
    <t>Proportion of unemployed ;  South Australia ;  &gt;&gt; Too many applicants for available jobs ;  &gt; Females ;</t>
  </si>
  <si>
    <t>Proportion of unemployed ;  South Australia ;  &gt;&gt; Lacked necessary skills or education ;  Persons ;</t>
  </si>
  <si>
    <t>Proportion of unemployed ;  South Australia ;  &gt;&gt; Lacked necessary skills or education ;  &gt; Males ;</t>
  </si>
  <si>
    <t>Proportion of unemployed ;  South Australia ;  &gt;&gt; Lacked necessary skills or education ;  &gt; Females ;</t>
  </si>
  <si>
    <t>Proportion of unemployed ;  South Australia ;  &gt;&gt; Considered too young or too old by employers ;  Persons ;</t>
  </si>
  <si>
    <t>Proportion of unemployed ;  South Australia ;  &gt;&gt; Considered too young or too old by employers ;  &gt; Males ;</t>
  </si>
  <si>
    <t>Proportion of unemployed ;  South Australia ;  &gt;&gt; Considered too young or too old by employers ;  &gt; Females ;</t>
  </si>
  <si>
    <t>Proportion of unemployed ;  South Australia ;  &gt;&gt;&gt; Considered too young by employers ;  Persons ;</t>
  </si>
  <si>
    <t>Proportion of unemployed ;  South Australia ;  &gt;&gt;&gt; Considered too young by employers ;  &gt; Males ;</t>
  </si>
  <si>
    <t>Proportion of unemployed ;  South Australia ;  &gt;&gt;&gt; Considered too young by employers ;  &gt; Females ;</t>
  </si>
  <si>
    <t>Proportion of unemployed ;  South Australia ;  &gt;&gt;&gt; Considered too old by employers ;  Persons ;</t>
  </si>
  <si>
    <t>Proportion of unemployed ;  South Australia ;  &gt;&gt;&gt; Considered too old by employers ;  &gt; Males ;</t>
  </si>
  <si>
    <t>Proportion of unemployed ;  South Australia ;  &gt;&gt;&gt; Considered too old by employers ;  &gt; Females ;</t>
  </si>
  <si>
    <t>Proportion of unemployed ;  South Australia ;  &gt;&gt; Insufficient work experience ;  Persons ;</t>
  </si>
  <si>
    <t>Proportion of unemployed ;  South Australia ;  &gt;&gt; Insufficient work experience ;  &gt; Males ;</t>
  </si>
  <si>
    <t>Proportion of unemployed ;  South Australia ;  &gt;&gt; Insufficient work experience ;  &gt; Females ;</t>
  </si>
  <si>
    <t>Proportion of unemployed ;  South Australia ;  &gt;&gt; No vacancies at all ;  Persons ;</t>
  </si>
  <si>
    <t>Proportion of unemployed ;  South Australia ;  &gt;&gt; No vacancies at all ;  &gt; Males ;</t>
  </si>
  <si>
    <t>Proportion of unemployed ;  South Australia ;  &gt;&gt; No vacancies at all ;  &gt; Females ;</t>
  </si>
  <si>
    <t>Proportion of unemployed ;  South Australia ;  &gt;&gt; No vacancies in line of work ;  Persons ;</t>
  </si>
  <si>
    <t>Proportion of unemployed ;  South Australia ;  &gt;&gt; No vacancies in line of work ;  &gt; Males ;</t>
  </si>
  <si>
    <t>Proportion of unemployed ;  South Australia ;  &gt;&gt; No vacancies in line of work ;  &gt; Females ;</t>
  </si>
  <si>
    <t>Proportion of unemployed ;  South Australia ;  &gt;&gt; Too far to travel or transport problems ;  Persons ;</t>
  </si>
  <si>
    <t>Proportion of unemployed ;  South Australia ;  &gt;&gt; Too far to travel or transport problems ;  &gt; Males ;</t>
  </si>
  <si>
    <t>Proportion of unemployed ;  South Australia ;  &gt;&gt; Too far to travel or transport problems ;  &gt; Females ;</t>
  </si>
  <si>
    <t>Proportion of unemployed ;  South Australia ;  &gt;&gt; Own ill health or disability ;  Persons ;</t>
  </si>
  <si>
    <t>Proportion of unemployed ;  South Australia ;  &gt;&gt; Own ill health or disability ;  &gt; Males ;</t>
  </si>
  <si>
    <t>Proportion of unemployed ;  South Australia ;  &gt;&gt; Own ill health or disability ;  &gt; Females ;</t>
  </si>
  <si>
    <t>Proportion of unemployed ;  South Australia ;  &gt;&gt; Language difficulties ;  Persons ;</t>
  </si>
  <si>
    <t>Proportion of unemployed ;  South Australia ;  &gt;&gt; Language difficulties ;  &gt; Males ;</t>
  </si>
  <si>
    <t>Proportion of unemployed ;  South Australia ;  &gt;&gt; Language difficulties ;  &gt; Females ;</t>
  </si>
  <si>
    <t>Proportion of unemployed ;  South Australia ;  &gt;&gt; No jobs with suitable hours ;  Persons ;</t>
  </si>
  <si>
    <t>Proportion of unemployed ;  South Australia ;  &gt;&gt; No jobs with suitable hours ;  &gt; Males ;</t>
  </si>
  <si>
    <t>Proportion of unemployed ;  South Australia ;  &gt;&gt; No jobs with suitable hours ;  &gt; Females ;</t>
  </si>
  <si>
    <t>Proportion of unemployed ;  South Australia ;  &gt;&gt; Child care or other family considerations ;  Persons ;</t>
  </si>
  <si>
    <t>Proportion of unemployed ;  South Australia ;  &gt;&gt; Child care or other family considerations ;  &gt; Males ;</t>
  </si>
  <si>
    <t>Proportion of unemployed ;  South Australia ;  &gt;&gt; Child care or other family considerations ;  &gt; Females ;</t>
  </si>
  <si>
    <t>Proportion of unemployed ;  South Australia ;  &gt;&gt; No feedback from employers ;  Persons ;</t>
  </si>
  <si>
    <t>Proportion of unemployed ;  South Australia ;  &gt;&gt; No feedback from employers ;  &gt; Males ;</t>
  </si>
  <si>
    <t>Proportion of unemployed ;  South Australia ;  &gt;&gt; No feedback from employers ;  &gt; Females ;</t>
  </si>
  <si>
    <t>Proportion of unemployed ;  South Australia ;  &gt;&gt; Other difficulties ;  Persons ;</t>
  </si>
  <si>
    <t>Proportion of unemployed ;  South Australia ;  &gt;&gt; Other difficulties ;  &gt; Males ;</t>
  </si>
  <si>
    <t>Proportion of unemployed ;  South Australia ;  &gt;&gt; Other difficulties ;  &gt; Females ;</t>
  </si>
  <si>
    <t>Proportion of unemployed ;  South Australia ;  &gt; Did not have difficulty finding work ;  Persons ;</t>
  </si>
  <si>
    <t>Proportion of unemployed ;  South Australia ;  &gt; Did not have difficulty finding work ;  &gt; Males ;</t>
  </si>
  <si>
    <t>Proportion of unemployed ;  South Australia ;  &gt; Did not have difficulty finding work ;  &gt; Females ;</t>
  </si>
  <si>
    <t>Proportion of unemployed ;  South Australia ;  &gt; Looked for full-time work ;  Persons ;</t>
  </si>
  <si>
    <t>Proportion of unemployed ;  South Australia ;  &gt; Looked for full-time work ;  &gt; Males ;</t>
  </si>
  <si>
    <t>Proportion of unemployed ;  South Australia ;  &gt; Looked for full-time work ;  &gt; Females ;</t>
  </si>
  <si>
    <t>Proportion of unemployed ;  South Australia ;  &gt;&gt; Looked for both full-time and part-time work ;  Persons ;</t>
  </si>
  <si>
    <t>Proportion of unemployed ;  South Australia ;  &gt;&gt; Looked for both full-time and part-time work ;  &gt; Males ;</t>
  </si>
  <si>
    <t>Proportion of unemployed ;  South Australia ;  &gt;&gt; Looked for both full-time and part-time work ;  &gt; Females ;</t>
  </si>
  <si>
    <t>Proportion of unemployed ;  South Australia ;  &gt;&gt; Looked for only full-time work ;  Persons ;</t>
  </si>
  <si>
    <t>Proportion of unemployed ;  South Australia ;  &gt;&gt; Looked for only full-time work ;  &gt; Males ;</t>
  </si>
  <si>
    <t>Proportion of unemployed ;  South Australia ;  &gt;&gt; Looked for only full-time work ;  &gt; Females ;</t>
  </si>
  <si>
    <t>Proportion of unemployed ;  South Australia ;  &gt;&gt; Waiting to start a full-time job ;  Persons ;</t>
  </si>
  <si>
    <t>Proportion of unemployed ;  South Australia ;  &gt;&gt; Waiting to start a full-time job ;  &gt; Males ;</t>
  </si>
  <si>
    <t>Proportion of unemployed ;  South Australia ;  &gt;&gt; Waiting to start a full-time job ;  &gt; Females ;</t>
  </si>
  <si>
    <t>Proportion of unemployed ;  South Australia ;  &gt; Looked for part-time work ;  Persons ;</t>
  </si>
  <si>
    <t>Proportion of unemployed ;  South Australia ;  &gt; Looked for part-time work ;  &gt; Males ;</t>
  </si>
  <si>
    <t>Proportion of unemployed ;  South Australia ;  &gt; Looked for part-time work ;  &gt; Females ;</t>
  </si>
  <si>
    <t>Proportion of unemployed ;  South Australia ;  &gt;&gt; Looked for only part-time work ;  Persons ;</t>
  </si>
  <si>
    <t>Proportion of unemployed ;  South Australia ;  &gt;&gt; Looked for only part-time work ;  &gt; Males ;</t>
  </si>
  <si>
    <t>Proportion of unemployed ;  South Australia ;  &gt;&gt; Looked for only part-time work ;  &gt; Females ;</t>
  </si>
  <si>
    <t>Proportion of unemployed ;  South Australia ;  &gt;&gt; Waiting to start a part-time job ;  Persons ;</t>
  </si>
  <si>
    <t>Proportion of unemployed ;  South Australia ;  &gt;&gt; Waiting to start a part-time job ;  &gt; Males ;</t>
  </si>
  <si>
    <t>Proportion of unemployed ;  South Australia ;  &gt;&gt; Waiting to start a part-time job ;  &gt; Females ;</t>
  </si>
  <si>
    <t>Western Australia ;  Unemployed total ;  Persons ;</t>
  </si>
  <si>
    <t>Western Australia ;  Unemployed total ;  &gt; Males ;</t>
  </si>
  <si>
    <t>Western Australia ;  Unemployed total ;  &gt; Females ;</t>
  </si>
  <si>
    <t>Western Australia ;  &gt; Had difficulty finding work ;  Persons ;</t>
  </si>
  <si>
    <t>Western Australia ;  &gt; Had difficulty finding work ;  &gt; Males ;</t>
  </si>
  <si>
    <t>Western Australia ;  &gt; Had difficulty finding work ;  &gt; Females ;</t>
  </si>
  <si>
    <t>Western Australia ;  &gt;&gt; Too many applicants for available jobs ;  Persons ;</t>
  </si>
  <si>
    <t>Western Australia ;  &gt;&gt; Too many applicants for available jobs ;  &gt; Males ;</t>
  </si>
  <si>
    <t>Western Australia ;  &gt;&gt; Too many applicants for available jobs ;  &gt; Females ;</t>
  </si>
  <si>
    <t>Western Australia ;  &gt;&gt; Lacked necessary skills or education ;  Persons ;</t>
  </si>
  <si>
    <t>Western Australia ;  &gt;&gt; Lacked necessary skills or education ;  &gt; Males ;</t>
  </si>
  <si>
    <t>Western Australia ;  &gt;&gt; Lacked necessary skills or education ;  &gt; Females ;</t>
  </si>
  <si>
    <t>Western Australia ;  &gt;&gt; Considered too young or too old by employers ;  Persons ;</t>
  </si>
  <si>
    <t>Western Australia ;  &gt;&gt; Considered too young or too old by employers ;  &gt; Males ;</t>
  </si>
  <si>
    <t>Western Australia ;  &gt;&gt; Considered too young or too old by employers ;  &gt; Females ;</t>
  </si>
  <si>
    <t>Western Australia ;  &gt;&gt;&gt; Considered too young by employers ;  Persons ;</t>
  </si>
  <si>
    <t>Western Australia ;  &gt;&gt;&gt; Considered too young by employers ;  &gt; Males ;</t>
  </si>
  <si>
    <t>Western Australia ;  &gt;&gt;&gt; Considered too young by employers ;  &gt; Females ;</t>
  </si>
  <si>
    <t>Western Australia ;  &gt;&gt;&gt; Considered too old by employers ;  Persons ;</t>
  </si>
  <si>
    <t>Western Australia ;  &gt;&gt;&gt; Considered too old by employers ;  &gt; Males ;</t>
  </si>
  <si>
    <t>Western Australia ;  &gt;&gt;&gt; Considered too old by employers ;  &gt; Females ;</t>
  </si>
  <si>
    <t>Western Australia ;  &gt;&gt; Insufficient work experience ;  Persons ;</t>
  </si>
  <si>
    <t>Western Australia ;  &gt;&gt; Insufficient work experience ;  &gt; Males ;</t>
  </si>
  <si>
    <t>Western Australia ;  &gt;&gt; Insufficient work experience ;  &gt; Females ;</t>
  </si>
  <si>
    <t>Western Australia ;  &gt;&gt; No vacancies at all ;  Persons ;</t>
  </si>
  <si>
    <t>Western Australia ;  &gt;&gt; No vacancies at all ;  &gt; Males ;</t>
  </si>
  <si>
    <t>Western Australia ;  &gt;&gt; No vacancies at all ;  &gt; Females ;</t>
  </si>
  <si>
    <t>Western Australia ;  &gt;&gt; No vacancies in line of work ;  Persons ;</t>
  </si>
  <si>
    <t>Western Australia ;  &gt;&gt; No vacancies in line of work ;  &gt; Males ;</t>
  </si>
  <si>
    <t>Western Australia ;  &gt;&gt; No vacancies in line of work ;  &gt; Females ;</t>
  </si>
  <si>
    <t>A125970496T</t>
  </si>
  <si>
    <t>A125959793C</t>
  </si>
  <si>
    <t>A125981393F</t>
  </si>
  <si>
    <t>A125970593V</t>
  </si>
  <si>
    <t>A125959729K</t>
  </si>
  <si>
    <t>A125981329L</t>
  </si>
  <si>
    <t>A125970529A</t>
  </si>
  <si>
    <t>A125959801T</t>
  </si>
  <si>
    <t>A125981401V</t>
  </si>
  <si>
    <t>A125970601J</t>
  </si>
  <si>
    <t>A125959809K</t>
  </si>
  <si>
    <t>A125981409L</t>
  </si>
  <si>
    <t>A125970609A</t>
  </si>
  <si>
    <t>A125959737K</t>
  </si>
  <si>
    <t>A125981337L</t>
  </si>
  <si>
    <t>A125970537A</t>
  </si>
  <si>
    <t>A125959745K</t>
  </si>
  <si>
    <t>A125981345L</t>
  </si>
  <si>
    <t>A125970545A</t>
  </si>
  <si>
    <t>A125959777C</t>
  </si>
  <si>
    <t>A125981377F</t>
  </si>
  <si>
    <t>A125970577V</t>
  </si>
  <si>
    <t>A125959705T</t>
  </si>
  <si>
    <t>A125981305V</t>
  </si>
  <si>
    <t>A125970505J</t>
  </si>
  <si>
    <t>A125959817K</t>
  </si>
  <si>
    <t>A125981417L</t>
  </si>
  <si>
    <t>A125970617A</t>
  </si>
  <si>
    <t>A125959785C</t>
  </si>
  <si>
    <t>A125981385F</t>
  </si>
  <si>
    <t>A125970585V</t>
  </si>
  <si>
    <t>A125959841K</t>
  </si>
  <si>
    <t>A125981441L</t>
  </si>
  <si>
    <t>A125970641A</t>
  </si>
  <si>
    <t>A125959713T</t>
  </si>
  <si>
    <t>A125981313V</t>
  </si>
  <si>
    <t>A125970513J</t>
  </si>
  <si>
    <t>A125959665K</t>
  </si>
  <si>
    <t>A125981265L</t>
  </si>
  <si>
    <t>A125970465A</t>
  </si>
  <si>
    <t>A125959681K</t>
  </si>
  <si>
    <t>A125981281L</t>
  </si>
  <si>
    <t>A125970481A</t>
  </si>
  <si>
    <t>A125959753K</t>
  </si>
  <si>
    <t>A125981353L</t>
  </si>
  <si>
    <t>A125970553A</t>
  </si>
  <si>
    <t>A125959689C</t>
  </si>
  <si>
    <t>A125981289F</t>
  </si>
  <si>
    <t>A125970489V</t>
  </si>
  <si>
    <t>A125959761K</t>
  </si>
  <si>
    <t>A125981361L</t>
  </si>
  <si>
    <t>A125970561A</t>
  </si>
  <si>
    <t>A125959769C</t>
  </si>
  <si>
    <t>A125981369F</t>
  </si>
  <si>
    <t>A125970569V</t>
  </si>
  <si>
    <t>A125959849C</t>
  </si>
  <si>
    <t>A125981449F</t>
  </si>
  <si>
    <t>A125970649V</t>
  </si>
  <si>
    <t>A125959673K</t>
  </si>
  <si>
    <t>A125981273L</t>
  </si>
  <si>
    <t>A125970473A</t>
  </si>
  <si>
    <t>A125959825K</t>
  </si>
  <si>
    <t>A125981425L</t>
  </si>
  <si>
    <t>A125970625A</t>
  </si>
  <si>
    <t>A125959833K</t>
  </si>
  <si>
    <t>A125981433L</t>
  </si>
  <si>
    <t>A125970633A</t>
  </si>
  <si>
    <t>A125959657K</t>
  </si>
  <si>
    <t>A125981257L</t>
  </si>
  <si>
    <t>A125970457A</t>
  </si>
  <si>
    <t>A125959697C</t>
  </si>
  <si>
    <t>A125981297F</t>
  </si>
  <si>
    <t>A125970497V</t>
  </si>
  <si>
    <t>A125959920J</t>
  </si>
  <si>
    <t>A125981520K</t>
  </si>
  <si>
    <t>A125970720X</t>
  </si>
  <si>
    <t>A125959992V</t>
  </si>
  <si>
    <t>A125981592W</t>
  </si>
  <si>
    <t>A125970792K</t>
  </si>
  <si>
    <t>A125959928A</t>
  </si>
  <si>
    <t>A125981528C</t>
  </si>
  <si>
    <t>A125970728T</t>
  </si>
  <si>
    <t>A125960000R</t>
  </si>
  <si>
    <t>A125981600K</t>
  </si>
  <si>
    <t>A125970800X</t>
  </si>
  <si>
    <t>A125960008J</t>
  </si>
  <si>
    <t>A125981608C</t>
  </si>
  <si>
    <t>A125970808T</t>
  </si>
  <si>
    <t>A125959936A</t>
  </si>
  <si>
    <t>A125981536C</t>
  </si>
  <si>
    <t>A125970736T</t>
  </si>
  <si>
    <t>A125959944A</t>
  </si>
  <si>
    <t>A125981544C</t>
  </si>
  <si>
    <t>A125970744T</t>
  </si>
  <si>
    <t>A125959976V</t>
  </si>
  <si>
    <t>A125981576W</t>
  </si>
  <si>
    <t>A125970776K</t>
  </si>
  <si>
    <t>A125959904J</t>
  </si>
  <si>
    <t>A125981504K</t>
  </si>
  <si>
    <t>A125970704X</t>
  </si>
  <si>
    <t>A125960016J</t>
  </si>
  <si>
    <t>A125981616C</t>
  </si>
  <si>
    <t>A125970816T</t>
  </si>
  <si>
    <t>A125959984V</t>
  </si>
  <si>
    <t>A125981584W</t>
  </si>
  <si>
    <t>A125970784K</t>
  </si>
  <si>
    <t>A125960040J</t>
  </si>
  <si>
    <t>A125981640C</t>
  </si>
  <si>
    <t>A125970840T</t>
  </si>
  <si>
    <t>A125959912J</t>
  </si>
  <si>
    <t>A125981512K</t>
  </si>
  <si>
    <t>A125970712X</t>
  </si>
  <si>
    <t>A125959864A</t>
  </si>
  <si>
    <t>A125981464C</t>
  </si>
  <si>
    <t>A125970664T</t>
  </si>
  <si>
    <t>A125959880A</t>
  </si>
  <si>
    <t>A125981480C</t>
  </si>
  <si>
    <t>A125970680T</t>
  </si>
  <si>
    <t>A125959952A</t>
  </si>
  <si>
    <t>A125981552C</t>
  </si>
  <si>
    <t>A125970752T</t>
  </si>
  <si>
    <t>A125959888V</t>
  </si>
  <si>
    <t>A125981488W</t>
  </si>
  <si>
    <t>A125970688K</t>
  </si>
  <si>
    <t>A125959960A</t>
  </si>
  <si>
    <t>A125981560C</t>
  </si>
  <si>
    <t>A125970760T</t>
  </si>
  <si>
    <t>A125959968V</t>
  </si>
  <si>
    <t>A125981568W</t>
  </si>
  <si>
    <t>A125970768K</t>
  </si>
  <si>
    <t>A125960048A</t>
  </si>
  <si>
    <t>A125981648W</t>
  </si>
  <si>
    <t>A125970848K</t>
  </si>
  <si>
    <t>A125959872A</t>
  </si>
  <si>
    <t>A125981472C</t>
  </si>
  <si>
    <t>A125970672T</t>
  </si>
  <si>
    <t>A125960024J</t>
  </si>
  <si>
    <t>A125981624C</t>
  </si>
  <si>
    <t>A125970824T</t>
  </si>
  <si>
    <t>A125960032J</t>
  </si>
  <si>
    <t>A125981632C</t>
  </si>
  <si>
    <t>A125970832T</t>
  </si>
  <si>
    <t>A125959856A</t>
  </si>
  <si>
    <t>A125981456C</t>
  </si>
  <si>
    <t>A125970656T</t>
  </si>
  <si>
    <t>A125959896V</t>
  </si>
  <si>
    <t>A125981496W</t>
  </si>
  <si>
    <t>A125970696K</t>
  </si>
  <si>
    <t>A125959993W</t>
  </si>
  <si>
    <t>A125981593X</t>
  </si>
  <si>
    <t>A125970793L</t>
  </si>
  <si>
    <t>A125959929C</t>
  </si>
  <si>
    <t>A125981529F</t>
  </si>
  <si>
    <t>A125970729V</t>
  </si>
  <si>
    <t>A125960001T</t>
  </si>
  <si>
    <t>A125981601L</t>
  </si>
  <si>
    <t>A125970801A</t>
  </si>
  <si>
    <t>A125960009K</t>
  </si>
  <si>
    <t>A125981609F</t>
  </si>
  <si>
    <t>A125970809V</t>
  </si>
  <si>
    <t>A125959937C</t>
  </si>
  <si>
    <t>A125981537F</t>
  </si>
  <si>
    <t>A125970737V</t>
  </si>
  <si>
    <t>A125959945C</t>
  </si>
  <si>
    <t>A125981545F</t>
  </si>
  <si>
    <t>A125970745V</t>
  </si>
  <si>
    <t>A125959977W</t>
  </si>
  <si>
    <t>A125981577X</t>
  </si>
  <si>
    <t>A125970777L</t>
  </si>
  <si>
    <t>A125959905K</t>
  </si>
  <si>
    <t>A125981505L</t>
  </si>
  <si>
    <t>A125970705A</t>
  </si>
  <si>
    <t>A125960017K</t>
  </si>
  <si>
    <t>A125981617F</t>
  </si>
  <si>
    <t>A125970817V</t>
  </si>
  <si>
    <t>A125959985W</t>
  </si>
  <si>
    <t>A125981585X</t>
  </si>
  <si>
    <t>A125970785L</t>
  </si>
  <si>
    <t>A125960041K</t>
  </si>
  <si>
    <t>A125981641F</t>
  </si>
  <si>
    <t>A125970841V</t>
  </si>
  <si>
    <t>A125959913K</t>
  </si>
  <si>
    <t>A125981513L</t>
  </si>
  <si>
    <t>A125970713A</t>
  </si>
  <si>
    <t>A125959865C</t>
  </si>
  <si>
    <t>A125981465F</t>
  </si>
  <si>
    <t>A125970665V</t>
  </si>
  <si>
    <t>A125959881C</t>
  </si>
  <si>
    <t>A125981481F</t>
  </si>
  <si>
    <t>A125970681V</t>
  </si>
  <si>
    <t>A125959953C</t>
  </si>
  <si>
    <t>A125981553F</t>
  </si>
  <si>
    <t>A125970753V</t>
  </si>
  <si>
    <t>A125959889W</t>
  </si>
  <si>
    <t>A125981489X</t>
  </si>
  <si>
    <t>A125970689L</t>
  </si>
  <si>
    <t>A125959961C</t>
  </si>
  <si>
    <t>A125981561F</t>
  </si>
  <si>
    <t>A125970761V</t>
  </si>
  <si>
    <t>A125959969W</t>
  </si>
  <si>
    <t>A125981569X</t>
  </si>
  <si>
    <t>A125970769L</t>
  </si>
  <si>
    <t>A125960049C</t>
  </si>
  <si>
    <t>A125981649X</t>
  </si>
  <si>
    <t>A125970849L</t>
  </si>
  <si>
    <t>A125959873C</t>
  </si>
  <si>
    <t>A125981473F</t>
  </si>
  <si>
    <t>A125970673V</t>
  </si>
  <si>
    <t>A125960025K</t>
  </si>
  <si>
    <t>A125981625F</t>
  </si>
  <si>
    <t>A125970825V</t>
  </si>
  <si>
    <t>A125960033K</t>
  </si>
  <si>
    <t>A125981633F</t>
  </si>
  <si>
    <t>A125970833V</t>
  </si>
  <si>
    <t>A125959857C</t>
  </si>
  <si>
    <t>A125981457F</t>
  </si>
  <si>
    <t>A125970657V</t>
  </si>
  <si>
    <t>A125959897W</t>
  </si>
  <si>
    <t>A125981497X</t>
  </si>
  <si>
    <t>A125970697L</t>
  </si>
  <si>
    <t>A125958920R</t>
  </si>
  <si>
    <t>A125980520T</t>
  </si>
  <si>
    <t>A125969720A</t>
  </si>
  <si>
    <t>A125958992A</t>
  </si>
  <si>
    <t>A125980592C</t>
  </si>
  <si>
    <t>A125969792L</t>
  </si>
  <si>
    <t>A125958928J</t>
  </si>
  <si>
    <t>A125980528K</t>
  </si>
  <si>
    <t>A125969728V</t>
  </si>
  <si>
    <t>A125959000T</t>
  </si>
  <si>
    <t>A125980600T</t>
  </si>
  <si>
    <t>A125969800A</t>
  </si>
  <si>
    <t>A125959008K</t>
  </si>
  <si>
    <t>A125980608K</t>
  </si>
  <si>
    <t>A125969808V</t>
  </si>
  <si>
    <t>A125958936J</t>
  </si>
  <si>
    <t>A125980536K</t>
  </si>
  <si>
    <t>A125969736V</t>
  </si>
  <si>
    <t>A125958944J</t>
  </si>
  <si>
    <t>A125980544K</t>
  </si>
  <si>
    <t>A125969744V</t>
  </si>
  <si>
    <t>A125958976A</t>
  </si>
  <si>
    <t>A125980576C</t>
  </si>
  <si>
    <t>A125969776L</t>
  </si>
  <si>
    <t>A125958904R</t>
  </si>
  <si>
    <t>A125980504T</t>
  </si>
  <si>
    <t>A125969704A</t>
  </si>
  <si>
    <t>A125959016K</t>
  </si>
  <si>
    <t>A125980616K</t>
  </si>
  <si>
    <t>A125969816V</t>
  </si>
  <si>
    <t>Western Australia ;  &gt;&gt; Too far to travel or transport problems ;  Persons ;</t>
  </si>
  <si>
    <t>Western Australia ;  &gt;&gt; Too far to travel or transport problems ;  &gt; Males ;</t>
  </si>
  <si>
    <t>Western Australia ;  &gt;&gt; Too far to travel or transport problems ;  &gt; Females ;</t>
  </si>
  <si>
    <t>Western Australia ;  &gt;&gt; Own ill health or disability ;  Persons ;</t>
  </si>
  <si>
    <t>Western Australia ;  &gt;&gt; Own ill health or disability ;  &gt; Males ;</t>
  </si>
  <si>
    <t>Western Australia ;  &gt;&gt; Own ill health or disability ;  &gt; Females ;</t>
  </si>
  <si>
    <t>Western Australia ;  &gt;&gt; Language difficulties ;  Persons ;</t>
  </si>
  <si>
    <t>Western Australia ;  &gt;&gt; Language difficulties ;  &gt; Males ;</t>
  </si>
  <si>
    <t>Western Australia ;  &gt;&gt; Language difficulties ;  &gt; Females ;</t>
  </si>
  <si>
    <t>Western Australia ;  &gt;&gt; No jobs with suitable hours ;  Persons ;</t>
  </si>
  <si>
    <t>Western Australia ;  &gt;&gt; No jobs with suitable hours ;  &gt; Males ;</t>
  </si>
  <si>
    <t>Western Australia ;  &gt;&gt; No jobs with suitable hours ;  &gt; Females ;</t>
  </si>
  <si>
    <t>Western Australia ;  &gt;&gt; Child care or other family considerations ;  Persons ;</t>
  </si>
  <si>
    <t>Western Australia ;  &gt;&gt; Child care or other family considerations ;  &gt; Males ;</t>
  </si>
  <si>
    <t>Western Australia ;  &gt;&gt; Child care or other family considerations ;  &gt; Females ;</t>
  </si>
  <si>
    <t>Western Australia ;  &gt;&gt; No feedback from employers ;  Persons ;</t>
  </si>
  <si>
    <t>Western Australia ;  &gt;&gt; No feedback from employers ;  &gt; Males ;</t>
  </si>
  <si>
    <t>Western Australia ;  &gt;&gt; No feedback from employers ;  &gt; Females ;</t>
  </si>
  <si>
    <t>Western Australia ;  &gt;&gt; Other difficulties ;  Persons ;</t>
  </si>
  <si>
    <t>Western Australia ;  &gt;&gt; Other difficulties ;  &gt; Males ;</t>
  </si>
  <si>
    <t>Western Australia ;  &gt;&gt; Other difficulties ;  &gt; Females ;</t>
  </si>
  <si>
    <t>Western Australia ;  &gt; Did not have difficulty finding work ;  Persons ;</t>
  </si>
  <si>
    <t>Western Australia ;  &gt; Did not have difficulty finding work ;  &gt; Males ;</t>
  </si>
  <si>
    <t>Western Australia ;  &gt; Did not have difficulty finding work ;  &gt; Females ;</t>
  </si>
  <si>
    <t>Western Australia ;  &gt; Looked for full-time work ;  Persons ;</t>
  </si>
  <si>
    <t>Western Australia ;  &gt; Looked for full-time work ;  &gt; Males ;</t>
  </si>
  <si>
    <t>Western Australia ;  &gt; Looked for full-time work ;  &gt; Females ;</t>
  </si>
  <si>
    <t>Western Australia ;  &gt;&gt; Looked for both full-time and part-time work ;  Persons ;</t>
  </si>
  <si>
    <t>Western Australia ;  &gt;&gt; Looked for both full-time and part-time work ;  &gt; Males ;</t>
  </si>
  <si>
    <t>Western Australia ;  &gt;&gt; Looked for both full-time and part-time work ;  &gt; Females ;</t>
  </si>
  <si>
    <t>Western Australia ;  &gt;&gt; Looked for only full-time work ;  Persons ;</t>
  </si>
  <si>
    <t>Western Australia ;  &gt;&gt; Looked for only full-time work ;  &gt; Males ;</t>
  </si>
  <si>
    <t>Western Australia ;  &gt;&gt; Looked for only full-time work ;  &gt; Females ;</t>
  </si>
  <si>
    <t>Western Australia ;  &gt;&gt; Waiting to start a full-time job ;  Persons ;</t>
  </si>
  <si>
    <t>Western Australia ;  &gt;&gt; Waiting to start a full-time job ;  &gt; Males ;</t>
  </si>
  <si>
    <t>Western Australia ;  &gt;&gt; Waiting to start a full-time job ;  &gt; Females ;</t>
  </si>
  <si>
    <t>Western Australia ;  &gt; Looked for part-time work ;  Persons ;</t>
  </si>
  <si>
    <t>Western Australia ;  &gt; Looked for part-time work ;  &gt; Males ;</t>
  </si>
  <si>
    <t>Western Australia ;  &gt; Looked for part-time work ;  &gt; Females ;</t>
  </si>
  <si>
    <t>Western Australia ;  &gt;&gt; Looked for only part-time work ;  Persons ;</t>
  </si>
  <si>
    <t>Western Australia ;  &gt;&gt; Looked for only part-time work ;  &gt; Males ;</t>
  </si>
  <si>
    <t>Western Australia ;  &gt;&gt; Looked for only part-time work ;  &gt; Females ;</t>
  </si>
  <si>
    <t>Western Australia ;  &gt;&gt; Waiting to start a part-time job ;  Persons ;</t>
  </si>
  <si>
    <t>Western Australia ;  &gt;&gt; Waiting to start a part-time job ;  &gt; Males ;</t>
  </si>
  <si>
    <t>Western Australia ;  &gt;&gt; Waiting to start a part-time job ;  &gt; Females ;</t>
  </si>
  <si>
    <t>Proportion of unemployed ;  Western Australia ;  &gt; Had difficulty finding work ;  Persons ;</t>
  </si>
  <si>
    <t>Proportion of unemployed ;  Western Australia ;  &gt; Had difficulty finding work ;  &gt; Males ;</t>
  </si>
  <si>
    <t>Proportion of unemployed ;  Western Australia ;  &gt; Had difficulty finding work ;  &gt; Females ;</t>
  </si>
  <si>
    <t>Proportion of unemployed ;  Western Australia ;  &gt;&gt; Too many applicants for available jobs ;  Persons ;</t>
  </si>
  <si>
    <t>Proportion of unemployed ;  Western Australia ;  &gt;&gt; Too many applicants for available jobs ;  &gt; Males ;</t>
  </si>
  <si>
    <t>Proportion of unemployed ;  Western Australia ;  &gt;&gt; Too many applicants for available jobs ;  &gt; Females ;</t>
  </si>
  <si>
    <t>Proportion of unemployed ;  Western Australia ;  &gt;&gt; Lacked necessary skills or education ;  Persons ;</t>
  </si>
  <si>
    <t>Proportion of unemployed ;  Western Australia ;  &gt;&gt; Lacked necessary skills or education ;  &gt; Males ;</t>
  </si>
  <si>
    <t>Proportion of unemployed ;  Western Australia ;  &gt;&gt; Lacked necessary skills or education ;  &gt; Females ;</t>
  </si>
  <si>
    <t>Proportion of unemployed ;  Western Australia ;  &gt;&gt; Considered too young or too old by employers ;  Persons ;</t>
  </si>
  <si>
    <t>Proportion of unemployed ;  Western Australia ;  &gt;&gt; Considered too young or too old by employers ;  &gt; Males ;</t>
  </si>
  <si>
    <t>Proportion of unemployed ;  Western Australia ;  &gt;&gt; Considered too young or too old by employers ;  &gt; Females ;</t>
  </si>
  <si>
    <t>Proportion of unemployed ;  Western Australia ;  &gt;&gt;&gt; Considered too young by employers ;  Persons ;</t>
  </si>
  <si>
    <t>Proportion of unemployed ;  Western Australia ;  &gt;&gt;&gt; Considered too young by employers ;  &gt; Males ;</t>
  </si>
  <si>
    <t>Proportion of unemployed ;  Western Australia ;  &gt;&gt;&gt; Considered too young by employers ;  &gt; Females ;</t>
  </si>
  <si>
    <t>Proportion of unemployed ;  Western Australia ;  &gt;&gt;&gt; Considered too old by employers ;  Persons ;</t>
  </si>
  <si>
    <t>Proportion of unemployed ;  Western Australia ;  &gt;&gt;&gt; Considered too old by employers ;  &gt; Males ;</t>
  </si>
  <si>
    <t>Proportion of unemployed ;  Western Australia ;  &gt;&gt;&gt; Considered too old by employers ;  &gt; Females ;</t>
  </si>
  <si>
    <t>Proportion of unemployed ;  Western Australia ;  &gt;&gt; Insufficient work experience ;  Persons ;</t>
  </si>
  <si>
    <t>Proportion of unemployed ;  Western Australia ;  &gt;&gt; Insufficient work experience ;  &gt; Males ;</t>
  </si>
  <si>
    <t>Proportion of unemployed ;  Western Australia ;  &gt;&gt; Insufficient work experience ;  &gt; Females ;</t>
  </si>
  <si>
    <t>Proportion of unemployed ;  Western Australia ;  &gt;&gt; No vacancies at all ;  Persons ;</t>
  </si>
  <si>
    <t>Proportion of unemployed ;  Western Australia ;  &gt;&gt; No vacancies at all ;  &gt; Males ;</t>
  </si>
  <si>
    <t>Proportion of unemployed ;  Western Australia ;  &gt;&gt; No vacancies at all ;  &gt; Females ;</t>
  </si>
  <si>
    <t>Proportion of unemployed ;  Western Australia ;  &gt;&gt; No vacancies in line of work ;  Persons ;</t>
  </si>
  <si>
    <t>Proportion of unemployed ;  Western Australia ;  &gt;&gt; No vacancies in line of work ;  &gt; Males ;</t>
  </si>
  <si>
    <t>Proportion of unemployed ;  Western Australia ;  &gt;&gt; No vacancies in line of work ;  &gt; Females ;</t>
  </si>
  <si>
    <t>Proportion of unemployed ;  Western Australia ;  &gt;&gt; Too far to travel or transport problems ;  Persons ;</t>
  </si>
  <si>
    <t>Proportion of unemployed ;  Western Australia ;  &gt;&gt; Too far to travel or transport problems ;  &gt; Males ;</t>
  </si>
  <si>
    <t>Proportion of unemployed ;  Western Australia ;  &gt;&gt; Too far to travel or transport problems ;  &gt; Females ;</t>
  </si>
  <si>
    <t>Proportion of unemployed ;  Western Australia ;  &gt;&gt; Own ill health or disability ;  Persons ;</t>
  </si>
  <si>
    <t>Proportion of unemployed ;  Western Australia ;  &gt;&gt; Own ill health or disability ;  &gt; Males ;</t>
  </si>
  <si>
    <t>Proportion of unemployed ;  Western Australia ;  &gt;&gt; Own ill health or disability ;  &gt; Females ;</t>
  </si>
  <si>
    <t>Proportion of unemployed ;  Western Australia ;  &gt;&gt; Language difficulties ;  Persons ;</t>
  </si>
  <si>
    <t>Proportion of unemployed ;  Western Australia ;  &gt;&gt; Language difficulties ;  &gt; Males ;</t>
  </si>
  <si>
    <t>Proportion of unemployed ;  Western Australia ;  &gt;&gt; Language difficulties ;  &gt; Females ;</t>
  </si>
  <si>
    <t>Proportion of unemployed ;  Western Australia ;  &gt;&gt; No jobs with suitable hours ;  Persons ;</t>
  </si>
  <si>
    <t>Proportion of unemployed ;  Western Australia ;  &gt;&gt; No jobs with suitable hours ;  &gt; Males ;</t>
  </si>
  <si>
    <t>Proportion of unemployed ;  Western Australia ;  &gt;&gt; No jobs with suitable hours ;  &gt; Females ;</t>
  </si>
  <si>
    <t>Proportion of unemployed ;  Western Australia ;  &gt;&gt; Child care or other family considerations ;  Persons ;</t>
  </si>
  <si>
    <t>Proportion of unemployed ;  Western Australia ;  &gt;&gt; Child care or other family considerations ;  &gt; Males ;</t>
  </si>
  <si>
    <t>Proportion of unemployed ;  Western Australia ;  &gt;&gt; Child care or other family considerations ;  &gt; Females ;</t>
  </si>
  <si>
    <t>Proportion of unemployed ;  Western Australia ;  &gt;&gt; No feedback from employers ;  Persons ;</t>
  </si>
  <si>
    <t>Proportion of unemployed ;  Western Australia ;  &gt;&gt; No feedback from employers ;  &gt; Males ;</t>
  </si>
  <si>
    <t>Proportion of unemployed ;  Western Australia ;  &gt;&gt; No feedback from employers ;  &gt; Females ;</t>
  </si>
  <si>
    <t>Proportion of unemployed ;  Western Australia ;  &gt;&gt; Other difficulties ;  Persons ;</t>
  </si>
  <si>
    <t>Proportion of unemployed ;  Western Australia ;  &gt;&gt; Other difficulties ;  &gt; Males ;</t>
  </si>
  <si>
    <t>Proportion of unemployed ;  Western Australia ;  &gt;&gt; Other difficulties ;  &gt; Females ;</t>
  </si>
  <si>
    <t>Proportion of unemployed ;  Western Australia ;  &gt; Did not have difficulty finding work ;  Persons ;</t>
  </si>
  <si>
    <t>Proportion of unemployed ;  Western Australia ;  &gt; Did not have difficulty finding work ;  &gt; Males ;</t>
  </si>
  <si>
    <t>Proportion of unemployed ;  Western Australia ;  &gt; Did not have difficulty finding work ;  &gt; Females ;</t>
  </si>
  <si>
    <t>Proportion of unemployed ;  Western Australia ;  &gt; Looked for full-time work ;  Persons ;</t>
  </si>
  <si>
    <t>Proportion of unemployed ;  Western Australia ;  &gt; Looked for full-time work ;  &gt; Males ;</t>
  </si>
  <si>
    <t>Proportion of unemployed ;  Western Australia ;  &gt; Looked for full-time work ;  &gt; Females ;</t>
  </si>
  <si>
    <t>Proportion of unemployed ;  Western Australia ;  &gt;&gt; Looked for both full-time and part-time work ;  Persons ;</t>
  </si>
  <si>
    <t>Proportion of unemployed ;  Western Australia ;  &gt;&gt; Looked for both full-time and part-time work ;  &gt; Males ;</t>
  </si>
  <si>
    <t>Proportion of unemployed ;  Western Australia ;  &gt;&gt; Looked for both full-time and part-time work ;  &gt; Females ;</t>
  </si>
  <si>
    <t>Proportion of unemployed ;  Western Australia ;  &gt;&gt; Looked for only full-time work ;  Persons ;</t>
  </si>
  <si>
    <t>Proportion of unemployed ;  Western Australia ;  &gt;&gt; Looked for only full-time work ;  &gt; Males ;</t>
  </si>
  <si>
    <t>Proportion of unemployed ;  Western Australia ;  &gt;&gt; Looked for only full-time work ;  &gt; Females ;</t>
  </si>
  <si>
    <t>Proportion of unemployed ;  Western Australia ;  &gt;&gt; Waiting to start a full-time job ;  Persons ;</t>
  </si>
  <si>
    <t>Proportion of unemployed ;  Western Australia ;  &gt;&gt; Waiting to start a full-time job ;  &gt; Males ;</t>
  </si>
  <si>
    <t>Proportion of unemployed ;  Western Australia ;  &gt;&gt; Waiting to start a full-time job ;  &gt; Females ;</t>
  </si>
  <si>
    <t>Proportion of unemployed ;  Western Australia ;  &gt; Looked for part-time work ;  Persons ;</t>
  </si>
  <si>
    <t>Proportion of unemployed ;  Western Australia ;  &gt; Looked for part-time work ;  &gt; Males ;</t>
  </si>
  <si>
    <t>Proportion of unemployed ;  Western Australia ;  &gt; Looked for part-time work ;  &gt; Females ;</t>
  </si>
  <si>
    <t>Proportion of unemployed ;  Western Australia ;  &gt;&gt; Looked for only part-time work ;  Persons ;</t>
  </si>
  <si>
    <t>Proportion of unemployed ;  Western Australia ;  &gt;&gt; Looked for only part-time work ;  &gt; Males ;</t>
  </si>
  <si>
    <t>Proportion of unemployed ;  Western Australia ;  &gt;&gt; Looked for only part-time work ;  &gt; Females ;</t>
  </si>
  <si>
    <t>Proportion of unemployed ;  Western Australia ;  &gt;&gt; Waiting to start a part-time job ;  Persons ;</t>
  </si>
  <si>
    <t>Proportion of unemployed ;  Western Australia ;  &gt;&gt; Waiting to start a part-time job ;  &gt; Males ;</t>
  </si>
  <si>
    <t>Proportion of unemployed ;  Western Australia ;  &gt;&gt; Waiting to start a part-time job ;  &gt; Females ;</t>
  </si>
  <si>
    <t>Tasmania ;  Unemployed total ;  Persons ;</t>
  </si>
  <si>
    <t>Tasmania ;  Unemployed total ;  &gt; Males ;</t>
  </si>
  <si>
    <t>Tasmania ;  Unemployed total ;  &gt; Females ;</t>
  </si>
  <si>
    <t>Tasmania ;  &gt; Had difficulty finding work ;  Persons ;</t>
  </si>
  <si>
    <t>Tasmania ;  &gt; Had difficulty finding work ;  &gt; Males ;</t>
  </si>
  <si>
    <t>Tasmania ;  &gt; Had difficulty finding work ;  &gt; Females ;</t>
  </si>
  <si>
    <t>Tasmania ;  &gt;&gt; Too many applicants for available jobs ;  Persons ;</t>
  </si>
  <si>
    <t>Tasmania ;  &gt;&gt; Too many applicants for available jobs ;  &gt; Males ;</t>
  </si>
  <si>
    <t>Tasmania ;  &gt;&gt; Too many applicants for available jobs ;  &gt; Females ;</t>
  </si>
  <si>
    <t>Tasmania ;  &gt;&gt; Lacked necessary skills or education ;  Persons ;</t>
  </si>
  <si>
    <t>Tasmania ;  &gt;&gt; Lacked necessary skills or education ;  &gt; Males ;</t>
  </si>
  <si>
    <t>Tasmania ;  &gt;&gt; Lacked necessary skills or education ;  &gt; Females ;</t>
  </si>
  <si>
    <t>Tasmania ;  &gt;&gt; Considered too young or too old by employers ;  Persons ;</t>
  </si>
  <si>
    <t>Tasmania ;  &gt;&gt; Considered too young or too old by employers ;  &gt; Males ;</t>
  </si>
  <si>
    <t>Tasmania ;  &gt;&gt; Considered too young or too old by employers ;  &gt; Females ;</t>
  </si>
  <si>
    <t>Tasmania ;  &gt;&gt;&gt; Considered too young by employers ;  Persons ;</t>
  </si>
  <si>
    <t>Tasmania ;  &gt;&gt;&gt; Considered too young by employers ;  &gt; Males ;</t>
  </si>
  <si>
    <t>Tasmania ;  &gt;&gt;&gt; Considered too young by employers ;  &gt; Females ;</t>
  </si>
  <si>
    <t>Tasmania ;  &gt;&gt;&gt; Considered too old by employers ;  Persons ;</t>
  </si>
  <si>
    <t>Tasmania ;  &gt;&gt;&gt; Considered too old by employers ;  &gt; Males ;</t>
  </si>
  <si>
    <t>Tasmania ;  &gt;&gt;&gt; Considered too old by employers ;  &gt; Females ;</t>
  </si>
  <si>
    <t>Tasmania ;  &gt;&gt; Insufficient work experience ;  Persons ;</t>
  </si>
  <si>
    <t>Tasmania ;  &gt;&gt; Insufficient work experience ;  &gt; Males ;</t>
  </si>
  <si>
    <t>Tasmania ;  &gt;&gt; Insufficient work experience ;  &gt; Females ;</t>
  </si>
  <si>
    <t>Tasmania ;  &gt;&gt; No vacancies at all ;  Persons ;</t>
  </si>
  <si>
    <t>Tasmania ;  &gt;&gt; No vacancies at all ;  &gt; Males ;</t>
  </si>
  <si>
    <t>Tasmania ;  &gt;&gt; No vacancies at all ;  &gt; Females ;</t>
  </si>
  <si>
    <t>Tasmania ;  &gt;&gt; No vacancies in line of work ;  Persons ;</t>
  </si>
  <si>
    <t>Tasmania ;  &gt;&gt; No vacancies in line of work ;  &gt; Males ;</t>
  </si>
  <si>
    <t>Tasmania ;  &gt;&gt; No vacancies in line of work ;  &gt; Females ;</t>
  </si>
  <si>
    <t>Tasmania ;  &gt;&gt; Too far to travel or transport problems ;  Persons ;</t>
  </si>
  <si>
    <t>Tasmania ;  &gt;&gt; Too far to travel or transport problems ;  &gt; Males ;</t>
  </si>
  <si>
    <t>Tasmania ;  &gt;&gt; Too far to travel or transport problems ;  &gt; Females ;</t>
  </si>
  <si>
    <t>Tasmania ;  &gt;&gt; Own ill health or disability ;  Persons ;</t>
  </si>
  <si>
    <t>Tasmania ;  &gt;&gt; Own ill health or disability ;  &gt; Males ;</t>
  </si>
  <si>
    <t>Tasmania ;  &gt;&gt; Own ill health or disability ;  &gt; Females ;</t>
  </si>
  <si>
    <t>Tasmania ;  &gt;&gt; Language difficulties ;  Persons ;</t>
  </si>
  <si>
    <t>Tasmania ;  &gt;&gt; Language difficulties ;  &gt; Males ;</t>
  </si>
  <si>
    <t>Tasmania ;  &gt;&gt; Language difficulties ;  &gt; Females ;</t>
  </si>
  <si>
    <t>Tasmania ;  &gt;&gt; No jobs with suitable hours ;  Persons ;</t>
  </si>
  <si>
    <t>Tasmania ;  &gt;&gt; No jobs with suitable hours ;  &gt; Males ;</t>
  </si>
  <si>
    <t>Tasmania ;  &gt;&gt; No jobs with suitable hours ;  &gt; Females ;</t>
  </si>
  <si>
    <t>Tasmania ;  &gt;&gt; Child care or other family considerations ;  Persons ;</t>
  </si>
  <si>
    <t>Tasmania ;  &gt;&gt; Child care or other family considerations ;  &gt; Males ;</t>
  </si>
  <si>
    <t>Tasmania ;  &gt;&gt; Child care or other family considerations ;  &gt; Females ;</t>
  </si>
  <si>
    <t>Tasmania ;  &gt;&gt; No feedback from employers ;  Persons ;</t>
  </si>
  <si>
    <t>Tasmania ;  &gt;&gt; No feedback from employers ;  &gt; Males ;</t>
  </si>
  <si>
    <t>Tasmania ;  &gt;&gt; No feedback from employers ;  &gt; Females ;</t>
  </si>
  <si>
    <t>Tasmania ;  &gt;&gt; Other difficulties ;  Persons ;</t>
  </si>
  <si>
    <t>Tasmania ;  &gt;&gt; Other difficulties ;  &gt; Males ;</t>
  </si>
  <si>
    <t>Tasmania ;  &gt;&gt; Other difficulties ;  &gt; Females ;</t>
  </si>
  <si>
    <t>Tasmania ;  &gt; Did not have difficulty finding work ;  Persons ;</t>
  </si>
  <si>
    <t>Tasmania ;  &gt; Did not have difficulty finding work ;  &gt; Males ;</t>
  </si>
  <si>
    <t>Tasmania ;  &gt; Did not have difficulty finding work ;  &gt; Females ;</t>
  </si>
  <si>
    <t>Tasmania ;  &gt; Looked for full-time work ;  Persons ;</t>
  </si>
  <si>
    <t>Tasmania ;  &gt; Looked for full-time work ;  &gt; Males ;</t>
  </si>
  <si>
    <t>Tasmania ;  &gt; Looked for full-time work ;  &gt; Females ;</t>
  </si>
  <si>
    <t>Tasmania ;  &gt;&gt; Looked for both full-time and part-time work ;  Persons ;</t>
  </si>
  <si>
    <t>Tasmania ;  &gt;&gt; Looked for both full-time and part-time work ;  &gt; Males ;</t>
  </si>
  <si>
    <t>Tasmania ;  &gt;&gt; Looked for both full-time and part-time work ;  &gt; Females ;</t>
  </si>
  <si>
    <t>Tasmania ;  &gt;&gt; Looked for only full-time work ;  Persons ;</t>
  </si>
  <si>
    <t>Tasmania ;  &gt;&gt; Looked for only full-time work ;  &gt; Males ;</t>
  </si>
  <si>
    <t>Tasmania ;  &gt;&gt; Looked for only full-time work ;  &gt; Females ;</t>
  </si>
  <si>
    <t>Tasmania ;  &gt;&gt; Waiting to start a full-time job ;  Persons ;</t>
  </si>
  <si>
    <t>Tasmania ;  &gt;&gt; Waiting to start a full-time job ;  &gt; Males ;</t>
  </si>
  <si>
    <t>Tasmania ;  &gt;&gt; Waiting to start a full-time job ;  &gt; Females ;</t>
  </si>
  <si>
    <t>Tasmania ;  &gt; Looked for part-time work ;  Persons ;</t>
  </si>
  <si>
    <t>Tasmania ;  &gt; Looked for part-time work ;  &gt; Males ;</t>
  </si>
  <si>
    <t>Tasmania ;  &gt; Looked for part-time work ;  &gt; Females ;</t>
  </si>
  <si>
    <t>Tasmania ;  &gt;&gt; Looked for only part-time work ;  Persons ;</t>
  </si>
  <si>
    <t>Tasmania ;  &gt;&gt; Looked for only part-time work ;  &gt; Males ;</t>
  </si>
  <si>
    <t>Tasmania ;  &gt;&gt; Looked for only part-time work ;  &gt; Females ;</t>
  </si>
  <si>
    <t>Tasmania ;  &gt;&gt; Waiting to start a part-time job ;  Persons ;</t>
  </si>
  <si>
    <t>Tasmania ;  &gt;&gt; Waiting to start a part-time job ;  &gt; Males ;</t>
  </si>
  <si>
    <t>Tasmania ;  &gt;&gt; Waiting to start a part-time job ;  &gt; Females ;</t>
  </si>
  <si>
    <t>Proportion of unemployed ;  Tasmania ;  &gt; Had difficulty finding work ;  Persons ;</t>
  </si>
  <si>
    <t>Proportion of unemployed ;  Tasmania ;  &gt; Had difficulty finding work ;  &gt; Males ;</t>
  </si>
  <si>
    <t>Proportion of unemployed ;  Tasmania ;  &gt; Had difficulty finding work ;  &gt; Females ;</t>
  </si>
  <si>
    <t>Proportion of unemployed ;  Tasmania ;  &gt;&gt; Too many applicants for available jobs ;  Persons ;</t>
  </si>
  <si>
    <t>Proportion of unemployed ;  Tasmania ;  &gt;&gt; Too many applicants for available jobs ;  &gt; Males ;</t>
  </si>
  <si>
    <t>Proportion of unemployed ;  Tasmania ;  &gt;&gt; Too many applicants for available jobs ;  &gt; Females ;</t>
  </si>
  <si>
    <t>Proportion of unemployed ;  Tasmania ;  &gt;&gt; Lacked necessary skills or education ;  Persons ;</t>
  </si>
  <si>
    <t>Proportion of unemployed ;  Tasmania ;  &gt;&gt; Lacked necessary skills or education ;  &gt; Males ;</t>
  </si>
  <si>
    <t>Proportion of unemployed ;  Tasmania ;  &gt;&gt; Lacked necessary skills or education ;  &gt; Females ;</t>
  </si>
  <si>
    <t>Proportion of unemployed ;  Tasmania ;  &gt;&gt; Considered too young or too old by employers ;  Persons ;</t>
  </si>
  <si>
    <t>Proportion of unemployed ;  Tasmania ;  &gt;&gt; Considered too young or too old by employers ;  &gt; Males ;</t>
  </si>
  <si>
    <t>Proportion of unemployed ;  Tasmania ;  &gt;&gt; Considered too young or too old by employers ;  &gt; Females ;</t>
  </si>
  <si>
    <t>Proportion of unemployed ;  Tasmania ;  &gt;&gt;&gt; Considered too young by employers ;  Persons ;</t>
  </si>
  <si>
    <t>Proportion of unemployed ;  Tasmania ;  &gt;&gt;&gt; Considered too young by employers ;  &gt; Males ;</t>
  </si>
  <si>
    <t>Proportion of unemployed ;  Tasmania ;  &gt;&gt;&gt; Considered too young by employers ;  &gt; Females ;</t>
  </si>
  <si>
    <t>Proportion of unemployed ;  Tasmania ;  &gt;&gt;&gt; Considered too old by employers ;  Persons ;</t>
  </si>
  <si>
    <t>Proportion of unemployed ;  Tasmania ;  &gt;&gt;&gt; Considered too old by employers ;  &gt; Males ;</t>
  </si>
  <si>
    <t>Proportion of unemployed ;  Tasmania ;  &gt;&gt;&gt; Considered too old by employers ;  &gt; Females ;</t>
  </si>
  <si>
    <t>Proportion of unemployed ;  Tasmania ;  &gt;&gt; Insufficient work experience ;  Persons ;</t>
  </si>
  <si>
    <t>Proportion of unemployed ;  Tasmania ;  &gt;&gt; Insufficient work experience ;  &gt; Males ;</t>
  </si>
  <si>
    <t>Proportion of unemployed ;  Tasmania ;  &gt;&gt; Insufficient work experience ;  &gt; Females ;</t>
  </si>
  <si>
    <t>Proportion of unemployed ;  Tasmania ;  &gt;&gt; No vacancies at all ;  Persons ;</t>
  </si>
  <si>
    <t>Proportion of unemployed ;  Tasmania ;  &gt;&gt; No vacancies at all ;  &gt; Males ;</t>
  </si>
  <si>
    <t>Proportion of unemployed ;  Tasmania ;  &gt;&gt; No vacancies at all ;  &gt; Females ;</t>
  </si>
  <si>
    <t>Proportion of unemployed ;  Tasmania ;  &gt;&gt; No vacancies in line of work ;  Persons ;</t>
  </si>
  <si>
    <t>Proportion of unemployed ;  Tasmania ;  &gt;&gt; No vacancies in line of work ;  &gt; Males ;</t>
  </si>
  <si>
    <t>Proportion of unemployed ;  Tasmania ;  &gt;&gt; No vacancies in line of work ;  &gt; Females ;</t>
  </si>
  <si>
    <t>Proportion of unemployed ;  Tasmania ;  &gt;&gt; Too far to travel or transport problems ;  Persons ;</t>
  </si>
  <si>
    <t>Proportion of unemployed ;  Tasmania ;  &gt;&gt; Too far to travel or transport problems ;  &gt; Males ;</t>
  </si>
  <si>
    <t>Proportion of unemployed ;  Tasmania ;  &gt;&gt; Too far to travel or transport problems ;  &gt; Females ;</t>
  </si>
  <si>
    <t>Proportion of unemployed ;  Tasmania ;  &gt;&gt; Own ill health or disability ;  Persons ;</t>
  </si>
  <si>
    <t>Proportion of unemployed ;  Tasmania ;  &gt;&gt; Own ill health or disability ;  &gt; Males ;</t>
  </si>
  <si>
    <t>Proportion of unemployed ;  Tasmania ;  &gt;&gt; Own ill health or disability ;  &gt; Females ;</t>
  </si>
  <si>
    <t>Proportion of unemployed ;  Tasmania ;  &gt;&gt; Language difficulties ;  Persons ;</t>
  </si>
  <si>
    <t>Proportion of unemployed ;  Tasmania ;  &gt;&gt; Language difficulties ;  &gt; Males ;</t>
  </si>
  <si>
    <t>Proportion of unemployed ;  Tasmania ;  &gt;&gt; Language difficulties ;  &gt; Females ;</t>
  </si>
  <si>
    <t>Proportion of unemployed ;  Tasmania ;  &gt;&gt; No jobs with suitable hours ;  Persons ;</t>
  </si>
  <si>
    <t>Proportion of unemployed ;  Tasmania ;  &gt;&gt; No jobs with suitable hours ;  &gt; Males ;</t>
  </si>
  <si>
    <t>Proportion of unemployed ;  Tasmania ;  &gt;&gt; No jobs with suitable hours ;  &gt; Females ;</t>
  </si>
  <si>
    <t>Proportion of unemployed ;  Tasmania ;  &gt;&gt; Child care or other family considerations ;  Persons ;</t>
  </si>
  <si>
    <t>Proportion of unemployed ;  Tasmania ;  &gt;&gt; Child care or other family considerations ;  &gt; Males ;</t>
  </si>
  <si>
    <t>Proportion of unemployed ;  Tasmania ;  &gt;&gt; Child care or other family considerations ;  &gt; Females ;</t>
  </si>
  <si>
    <t>Proportion of unemployed ;  Tasmania ;  &gt;&gt; No feedback from employers ;  Persons ;</t>
  </si>
  <si>
    <t>Proportion of unemployed ;  Tasmania ;  &gt;&gt; No feedback from employers ;  &gt; Males ;</t>
  </si>
  <si>
    <t>Proportion of unemployed ;  Tasmania ;  &gt;&gt; No feedback from employers ;  &gt; Females ;</t>
  </si>
  <si>
    <t>Proportion of unemployed ;  Tasmania ;  &gt;&gt; Other difficulties ;  Persons ;</t>
  </si>
  <si>
    <t>Proportion of unemployed ;  Tasmania ;  &gt;&gt; Other difficulties ;  &gt; Males ;</t>
  </si>
  <si>
    <t>Proportion of unemployed ;  Tasmania ;  &gt;&gt; Other difficulties ;  &gt; Females ;</t>
  </si>
  <si>
    <t>Proportion of unemployed ;  Tasmania ;  &gt; Did not have difficulty finding work ;  Persons ;</t>
  </si>
  <si>
    <t>Proportion of unemployed ;  Tasmania ;  &gt; Did not have difficulty finding work ;  &gt; Males ;</t>
  </si>
  <si>
    <t>Proportion of unemployed ;  Tasmania ;  &gt; Did not have difficulty finding work ;  &gt; Females ;</t>
  </si>
  <si>
    <t>Proportion of unemployed ;  Tasmania ;  &gt; Looked for full-time work ;  Persons ;</t>
  </si>
  <si>
    <t>Proportion of unemployed ;  Tasmania ;  &gt; Looked for full-time work ;  &gt; Males ;</t>
  </si>
  <si>
    <t>Proportion of unemployed ;  Tasmania ;  &gt; Looked for full-time work ;  &gt; Females ;</t>
  </si>
  <si>
    <t>Proportion of unemployed ;  Tasmania ;  &gt;&gt; Looked for both full-time and part-time work ;  Persons ;</t>
  </si>
  <si>
    <t>Proportion of unemployed ;  Tasmania ;  &gt;&gt; Looked for both full-time and part-time work ;  &gt; Males ;</t>
  </si>
  <si>
    <t>Proportion of unemployed ;  Tasmania ;  &gt;&gt; Looked for both full-time and part-time work ;  &gt; Females ;</t>
  </si>
  <si>
    <t>Proportion of unemployed ;  Tasmania ;  &gt;&gt; Looked for only full-time work ;  Persons ;</t>
  </si>
  <si>
    <t>A125958984A</t>
  </si>
  <si>
    <t>A125980584C</t>
  </si>
  <si>
    <t>A125969784L</t>
  </si>
  <si>
    <t>A125959040K</t>
  </si>
  <si>
    <t>A125980640K</t>
  </si>
  <si>
    <t>A125969840V</t>
  </si>
  <si>
    <t>A125958912R</t>
  </si>
  <si>
    <t>A125980512T</t>
  </si>
  <si>
    <t>A125969712A</t>
  </si>
  <si>
    <t>A125958864J</t>
  </si>
  <si>
    <t>A125980464K</t>
  </si>
  <si>
    <t>A125969664V</t>
  </si>
  <si>
    <t>A125958880J</t>
  </si>
  <si>
    <t>A125980480K</t>
  </si>
  <si>
    <t>A125969680V</t>
  </si>
  <si>
    <t>A125958952J</t>
  </si>
  <si>
    <t>A125980552K</t>
  </si>
  <si>
    <t>A125969752V</t>
  </si>
  <si>
    <t>A125958888A</t>
  </si>
  <si>
    <t>A125980488C</t>
  </si>
  <si>
    <t>A125969688L</t>
  </si>
  <si>
    <t>A125958960J</t>
  </si>
  <si>
    <t>A125980560K</t>
  </si>
  <si>
    <t>A125969760V</t>
  </si>
  <si>
    <t>A125958968A</t>
  </si>
  <si>
    <t>A125980568C</t>
  </si>
  <si>
    <t>A125969768L</t>
  </si>
  <si>
    <t>A125959048C</t>
  </si>
  <si>
    <t>A125980648C</t>
  </si>
  <si>
    <t>A125969848L</t>
  </si>
  <si>
    <t>A125958872J</t>
  </si>
  <si>
    <t>A125980472K</t>
  </si>
  <si>
    <t>A125969672V</t>
  </si>
  <si>
    <t>A125959024K</t>
  </si>
  <si>
    <t>A125980624K</t>
  </si>
  <si>
    <t>A125969824V</t>
  </si>
  <si>
    <t>A125959032K</t>
  </si>
  <si>
    <t>A125980632K</t>
  </si>
  <si>
    <t>A125969832V</t>
  </si>
  <si>
    <t>A125958856J</t>
  </si>
  <si>
    <t>A125980456K</t>
  </si>
  <si>
    <t>A125969656V</t>
  </si>
  <si>
    <t>A125958896A</t>
  </si>
  <si>
    <t>A125980496C</t>
  </si>
  <si>
    <t>A125969696L</t>
  </si>
  <si>
    <t>A125958993C</t>
  </si>
  <si>
    <t>A125980593F</t>
  </si>
  <si>
    <t>A125969793R</t>
  </si>
  <si>
    <t>A125958929K</t>
  </si>
  <si>
    <t>A125980529L</t>
  </si>
  <si>
    <t>A125969729W</t>
  </si>
  <si>
    <t>A125959001V</t>
  </si>
  <si>
    <t>A125980601V</t>
  </si>
  <si>
    <t>A125969801C</t>
  </si>
  <si>
    <t>A125959009L</t>
  </si>
  <si>
    <t>A125980609L</t>
  </si>
  <si>
    <t>A125969809W</t>
  </si>
  <si>
    <t>A125958937K</t>
  </si>
  <si>
    <t>A125980537L</t>
  </si>
  <si>
    <t>A125969737W</t>
  </si>
  <si>
    <t>A125958945K</t>
  </si>
  <si>
    <t>A125980545L</t>
  </si>
  <si>
    <t>A125969745W</t>
  </si>
  <si>
    <t>A125958977C</t>
  </si>
  <si>
    <t>A125980577F</t>
  </si>
  <si>
    <t>A125969777R</t>
  </si>
  <si>
    <t>A125958905T</t>
  </si>
  <si>
    <t>A125980505V</t>
  </si>
  <si>
    <t>A125969705C</t>
  </si>
  <si>
    <t>A125959017L</t>
  </si>
  <si>
    <t>A125980617L</t>
  </si>
  <si>
    <t>A125969817W</t>
  </si>
  <si>
    <t>A125958985C</t>
  </si>
  <si>
    <t>A125980585F</t>
  </si>
  <si>
    <t>A125969785R</t>
  </si>
  <si>
    <t>A125959041L</t>
  </si>
  <si>
    <t>A125980641L</t>
  </si>
  <si>
    <t>A125969841W</t>
  </si>
  <si>
    <t>A125958913T</t>
  </si>
  <si>
    <t>A125980513V</t>
  </si>
  <si>
    <t>A125969713C</t>
  </si>
  <si>
    <t>A125958865K</t>
  </si>
  <si>
    <t>A125980465L</t>
  </si>
  <si>
    <t>A125969665W</t>
  </si>
  <si>
    <t>A125958881K</t>
  </si>
  <si>
    <t>A125980481L</t>
  </si>
  <si>
    <t>A125969681W</t>
  </si>
  <si>
    <t>A125958953K</t>
  </si>
  <si>
    <t>A125980553L</t>
  </si>
  <si>
    <t>A125969753W</t>
  </si>
  <si>
    <t>A125958889C</t>
  </si>
  <si>
    <t>A125980489F</t>
  </si>
  <si>
    <t>A125969689R</t>
  </si>
  <si>
    <t>A125958961K</t>
  </si>
  <si>
    <t>A125980561L</t>
  </si>
  <si>
    <t>A125969761W</t>
  </si>
  <si>
    <t>A125958969C</t>
  </si>
  <si>
    <t>A125980569F</t>
  </si>
  <si>
    <t>A125969769R</t>
  </si>
  <si>
    <t>A125959049F</t>
  </si>
  <si>
    <t>A125980649F</t>
  </si>
  <si>
    <t>A125969849R</t>
  </si>
  <si>
    <t>A125958873K</t>
  </si>
  <si>
    <t>A125980473L</t>
  </si>
  <si>
    <t>A125969673W</t>
  </si>
  <si>
    <t>A125959025L</t>
  </si>
  <si>
    <t>A125980625L</t>
  </si>
  <si>
    <t>A125969825W</t>
  </si>
  <si>
    <t>A125959033L</t>
  </si>
  <si>
    <t>A125980633L</t>
  </si>
  <si>
    <t>A125969833W</t>
  </si>
  <si>
    <t>A125958857K</t>
  </si>
  <si>
    <t>A125980457L</t>
  </si>
  <si>
    <t>A125969657W</t>
  </si>
  <si>
    <t>A125958897C</t>
  </si>
  <si>
    <t>A125980497F</t>
  </si>
  <si>
    <t>A125969697R</t>
  </si>
  <si>
    <t>A125959120K</t>
  </si>
  <si>
    <t>A125980720K</t>
  </si>
  <si>
    <t>A125969920V</t>
  </si>
  <si>
    <t>A125959192W</t>
  </si>
  <si>
    <t>A125980792W</t>
  </si>
  <si>
    <t>A125969992F</t>
  </si>
  <si>
    <t>A125959128C</t>
  </si>
  <si>
    <t>A125980728C</t>
  </si>
  <si>
    <t>A125969928L</t>
  </si>
  <si>
    <t>A125959200K</t>
  </si>
  <si>
    <t>A125980800K</t>
  </si>
  <si>
    <t>A125970000A</t>
  </si>
  <si>
    <t>A125959208C</t>
  </si>
  <si>
    <t>A125980808C</t>
  </si>
  <si>
    <t>A125970008V</t>
  </si>
  <si>
    <t>A125959136C</t>
  </si>
  <si>
    <t>A125980736C</t>
  </si>
  <si>
    <t>A125969936L</t>
  </si>
  <si>
    <t>A125959144C</t>
  </si>
  <si>
    <t>A125980744C</t>
  </si>
  <si>
    <t>A125969944L</t>
  </si>
  <si>
    <t>A125959176W</t>
  </si>
  <si>
    <t>A125980776W</t>
  </si>
  <si>
    <t>A125969976F</t>
  </si>
  <si>
    <t>A125959104K</t>
  </si>
  <si>
    <t>A125980704K</t>
  </si>
  <si>
    <t>A125969904V</t>
  </si>
  <si>
    <t>A125959216C</t>
  </si>
  <si>
    <t>A125980816C</t>
  </si>
  <si>
    <t>A125970016V</t>
  </si>
  <si>
    <t>A125959184W</t>
  </si>
  <si>
    <t>A125980784W</t>
  </si>
  <si>
    <t>A125969984F</t>
  </si>
  <si>
    <t>A125959240C</t>
  </si>
  <si>
    <t>A125980840C</t>
  </si>
  <si>
    <t>A125970040V</t>
  </si>
  <si>
    <t>A125959112K</t>
  </si>
  <si>
    <t>A125980712K</t>
  </si>
  <si>
    <t>A125969912V</t>
  </si>
  <si>
    <t>A125959064C</t>
  </si>
  <si>
    <t>A125980664C</t>
  </si>
  <si>
    <t>A125969864L</t>
  </si>
  <si>
    <t>A125959080C</t>
  </si>
  <si>
    <t>A125980680C</t>
  </si>
  <si>
    <t>A125969880L</t>
  </si>
  <si>
    <t>A125959152C</t>
  </si>
  <si>
    <t>A125980752C</t>
  </si>
  <si>
    <t>A125969952L</t>
  </si>
  <si>
    <t>A125959088W</t>
  </si>
  <si>
    <t>A125980688W</t>
  </si>
  <si>
    <t>A125969888F</t>
  </si>
  <si>
    <t>A125959160C</t>
  </si>
  <si>
    <t>A125980760C</t>
  </si>
  <si>
    <t>A125969960L</t>
  </si>
  <si>
    <t>A125959168W</t>
  </si>
  <si>
    <t>A125980768W</t>
  </si>
  <si>
    <t>A125969968F</t>
  </si>
  <si>
    <t>A125959248W</t>
  </si>
  <si>
    <t>A125980848W</t>
  </si>
  <si>
    <t>A125970048L</t>
  </si>
  <si>
    <t>A125959072C</t>
  </si>
  <si>
    <t>A125980672C</t>
  </si>
  <si>
    <t>A125969872L</t>
  </si>
  <si>
    <t>A125959224C</t>
  </si>
  <si>
    <t>A125980824C</t>
  </si>
  <si>
    <t>A125970024V</t>
  </si>
  <si>
    <t>A125959232C</t>
  </si>
  <si>
    <t>A125980832C</t>
  </si>
  <si>
    <t>A125970032V</t>
  </si>
  <si>
    <t>A125959056C</t>
  </si>
  <si>
    <t>A125980656C</t>
  </si>
  <si>
    <t>A125969856L</t>
  </si>
  <si>
    <t>A125959096W</t>
  </si>
  <si>
    <t>A125980696W</t>
  </si>
  <si>
    <t>A125969896F</t>
  </si>
  <si>
    <t>A125959193X</t>
  </si>
  <si>
    <t>A125980793X</t>
  </si>
  <si>
    <t>A125969993J</t>
  </si>
  <si>
    <t>A125959129F</t>
  </si>
  <si>
    <t>A125980729F</t>
  </si>
  <si>
    <t>A125969929R</t>
  </si>
  <si>
    <t>A125959201L</t>
  </si>
  <si>
    <t>A125980801L</t>
  </si>
  <si>
    <t>A125970001C</t>
  </si>
  <si>
    <t>A125959209F</t>
  </si>
  <si>
    <t>A125980809F</t>
  </si>
  <si>
    <t>A125970009W</t>
  </si>
  <si>
    <t>A125959137F</t>
  </si>
  <si>
    <t>A125980737F</t>
  </si>
  <si>
    <t>A125969937R</t>
  </si>
  <si>
    <t>A125959145F</t>
  </si>
  <si>
    <t>A125980745F</t>
  </si>
  <si>
    <t>A125969945R</t>
  </si>
  <si>
    <t>A125959177X</t>
  </si>
  <si>
    <t>A125980777X</t>
  </si>
  <si>
    <t>A125969977J</t>
  </si>
  <si>
    <t>A125959105L</t>
  </si>
  <si>
    <t>A125980705L</t>
  </si>
  <si>
    <t>A125969905W</t>
  </si>
  <si>
    <t>A125959217F</t>
  </si>
  <si>
    <t>A125980817F</t>
  </si>
  <si>
    <t>A125970017W</t>
  </si>
  <si>
    <t>A125959185X</t>
  </si>
  <si>
    <t>A125980785X</t>
  </si>
  <si>
    <t>A125969985J</t>
  </si>
  <si>
    <t>A125959241F</t>
  </si>
  <si>
    <t>A125980841F</t>
  </si>
  <si>
    <t>A125970041W</t>
  </si>
  <si>
    <t>A125959113L</t>
  </si>
  <si>
    <t>A125980713L</t>
  </si>
  <si>
    <t>A125969913W</t>
  </si>
  <si>
    <t>A125959065F</t>
  </si>
  <si>
    <t>A125980665F</t>
  </si>
  <si>
    <t>A125969865R</t>
  </si>
  <si>
    <t>A125959081F</t>
  </si>
  <si>
    <t>A125980681F</t>
  </si>
  <si>
    <t>A125969881R</t>
  </si>
  <si>
    <t>A125959153F</t>
  </si>
  <si>
    <t>A125980753F</t>
  </si>
  <si>
    <t>A125969953R</t>
  </si>
  <si>
    <t>A125959089X</t>
  </si>
  <si>
    <t>A125980689X</t>
  </si>
  <si>
    <t>A125969889J</t>
  </si>
  <si>
    <t>A125959161F</t>
  </si>
  <si>
    <t>A125980761F</t>
  </si>
  <si>
    <t>A125969961R</t>
  </si>
  <si>
    <t>A125959169X</t>
  </si>
  <si>
    <t>A125980769X</t>
  </si>
  <si>
    <t>A125969969J</t>
  </si>
  <si>
    <t>A125959249X</t>
  </si>
  <si>
    <t>A125980849X</t>
  </si>
  <si>
    <t>A125970049R</t>
  </si>
  <si>
    <t>A125959073F</t>
  </si>
  <si>
    <t>Proportion of unemployed ;  Tasmania ;  &gt;&gt; Looked for only full-time work ;  &gt; Males ;</t>
  </si>
  <si>
    <t>Proportion of unemployed ;  Tasmania ;  &gt;&gt; Looked for only full-time work ;  &gt; Females ;</t>
  </si>
  <si>
    <t>Proportion of unemployed ;  Tasmania ;  &gt;&gt; Waiting to start a full-time job ;  Persons ;</t>
  </si>
  <si>
    <t>Proportion of unemployed ;  Tasmania ;  &gt;&gt; Waiting to start a full-time job ;  &gt; Males ;</t>
  </si>
  <si>
    <t>Proportion of unemployed ;  Tasmania ;  &gt;&gt; Waiting to start a full-time job ;  &gt; Females ;</t>
  </si>
  <si>
    <t>Proportion of unemployed ;  Tasmania ;  &gt; Looked for part-time work ;  Persons ;</t>
  </si>
  <si>
    <t>Proportion of unemployed ;  Tasmania ;  &gt; Looked for part-time work ;  &gt; Males ;</t>
  </si>
  <si>
    <t>Proportion of unemployed ;  Tasmania ;  &gt; Looked for part-time work ;  &gt; Females ;</t>
  </si>
  <si>
    <t>Proportion of unemployed ;  Tasmania ;  &gt;&gt; Looked for only part-time work ;  Persons ;</t>
  </si>
  <si>
    <t>Proportion of unemployed ;  Tasmania ;  &gt;&gt; Looked for only part-time work ;  &gt; Males ;</t>
  </si>
  <si>
    <t>Proportion of unemployed ;  Tasmania ;  &gt;&gt; Looked for only part-time work ;  &gt; Females ;</t>
  </si>
  <si>
    <t>Proportion of unemployed ;  Tasmania ;  &gt;&gt; Waiting to start a part-time job ;  Persons ;</t>
  </si>
  <si>
    <t>Proportion of unemployed ;  Tasmania ;  &gt;&gt; Waiting to start a part-time job ;  &gt; Males ;</t>
  </si>
  <si>
    <t>Proportion of unemployed ;  Tasmania ;  &gt;&gt; Waiting to start a part-time job ;  &gt; Females ;</t>
  </si>
  <si>
    <t>Northern Territory ;  Unemployed total ;  Persons ;</t>
  </si>
  <si>
    <t>Northern Territory ;  Unemployed total ;  &gt; Males ;</t>
  </si>
  <si>
    <t>Northern Territory ;  Unemployed total ;  &gt; Females ;</t>
  </si>
  <si>
    <t>Northern Territory ;  &gt; Had difficulty finding work ;  Persons ;</t>
  </si>
  <si>
    <t>Northern Territory ;  &gt; Had difficulty finding work ;  &gt; Males ;</t>
  </si>
  <si>
    <t>Northern Territory ;  &gt; Had difficulty finding work ;  &gt; Females ;</t>
  </si>
  <si>
    <t>Northern Territory ;  &gt;&gt; Too many applicants for available jobs ;  Persons ;</t>
  </si>
  <si>
    <t>Northern Territory ;  &gt;&gt; Too many applicants for available jobs ;  &gt; Males ;</t>
  </si>
  <si>
    <t>Northern Territory ;  &gt;&gt; Too many applicants for available jobs ;  &gt; Females ;</t>
  </si>
  <si>
    <t>Northern Territory ;  &gt;&gt; Lacked necessary skills or education ;  Persons ;</t>
  </si>
  <si>
    <t>Northern Territory ;  &gt;&gt; Lacked necessary skills or education ;  &gt; Males ;</t>
  </si>
  <si>
    <t>Northern Territory ;  &gt;&gt; Lacked necessary skills or education ;  &gt; Females ;</t>
  </si>
  <si>
    <t>Northern Territory ;  &gt;&gt; Considered too young or too old by employers ;  Persons ;</t>
  </si>
  <si>
    <t>Northern Territory ;  &gt;&gt; Considered too young or too old by employers ;  &gt; Males ;</t>
  </si>
  <si>
    <t>Northern Territory ;  &gt;&gt; Considered too young or too old by employers ;  &gt; Females ;</t>
  </si>
  <si>
    <t>Northern Territory ;  &gt;&gt;&gt; Considered too young by employers ;  Persons ;</t>
  </si>
  <si>
    <t>Northern Territory ;  &gt;&gt;&gt; Considered too young by employers ;  &gt; Males ;</t>
  </si>
  <si>
    <t>Northern Territory ;  &gt;&gt;&gt; Considered too young by employers ;  &gt; Females ;</t>
  </si>
  <si>
    <t>Northern Territory ;  &gt;&gt;&gt; Considered too old by employers ;  Persons ;</t>
  </si>
  <si>
    <t>Northern Territory ;  &gt;&gt;&gt; Considered too old by employers ;  &gt; Males ;</t>
  </si>
  <si>
    <t>Northern Territory ;  &gt;&gt;&gt; Considered too old by employers ;  &gt; Females ;</t>
  </si>
  <si>
    <t>Northern Territory ;  &gt;&gt; Insufficient work experience ;  Persons ;</t>
  </si>
  <si>
    <t>Northern Territory ;  &gt;&gt; Insufficient work experience ;  &gt; Males ;</t>
  </si>
  <si>
    <t>Northern Territory ;  &gt;&gt; Insufficient work experience ;  &gt; Females ;</t>
  </si>
  <si>
    <t>Northern Territory ;  &gt;&gt; No vacancies at all ;  Persons ;</t>
  </si>
  <si>
    <t>Northern Territory ;  &gt;&gt; No vacancies at all ;  &gt; Males ;</t>
  </si>
  <si>
    <t>Northern Territory ;  &gt;&gt; No vacancies at all ;  &gt; Females ;</t>
  </si>
  <si>
    <t>Northern Territory ;  &gt;&gt; No vacancies in line of work ;  Persons ;</t>
  </si>
  <si>
    <t>Northern Territory ;  &gt;&gt; No vacancies in line of work ;  &gt; Males ;</t>
  </si>
  <si>
    <t>Northern Territory ;  &gt;&gt; No vacancies in line of work ;  &gt; Females ;</t>
  </si>
  <si>
    <t>Northern Territory ;  &gt;&gt; Too far to travel or transport problems ;  Persons ;</t>
  </si>
  <si>
    <t>Northern Territory ;  &gt;&gt; Too far to travel or transport problems ;  &gt; Males ;</t>
  </si>
  <si>
    <t>Northern Territory ;  &gt;&gt; Too far to travel or transport problems ;  &gt; Females ;</t>
  </si>
  <si>
    <t>Northern Territory ;  &gt;&gt; Own ill health or disability ;  Persons ;</t>
  </si>
  <si>
    <t>Northern Territory ;  &gt;&gt; Own ill health or disability ;  &gt; Males ;</t>
  </si>
  <si>
    <t>Northern Territory ;  &gt;&gt; Own ill health or disability ;  &gt; Females ;</t>
  </si>
  <si>
    <t>Northern Territory ;  &gt;&gt; Language difficulties ;  Persons ;</t>
  </si>
  <si>
    <t>Northern Territory ;  &gt;&gt; Language difficulties ;  &gt; Males ;</t>
  </si>
  <si>
    <t>Northern Territory ;  &gt;&gt; Language difficulties ;  &gt; Females ;</t>
  </si>
  <si>
    <t>Northern Territory ;  &gt;&gt; No jobs with suitable hours ;  Persons ;</t>
  </si>
  <si>
    <t>Northern Territory ;  &gt;&gt; No jobs with suitable hours ;  &gt; Males ;</t>
  </si>
  <si>
    <t>Northern Territory ;  &gt;&gt; No jobs with suitable hours ;  &gt; Females ;</t>
  </si>
  <si>
    <t>Northern Territory ;  &gt;&gt; Child care or other family considerations ;  Persons ;</t>
  </si>
  <si>
    <t>Northern Territory ;  &gt;&gt; Child care or other family considerations ;  &gt; Males ;</t>
  </si>
  <si>
    <t>Northern Territory ;  &gt;&gt; Child care or other family considerations ;  &gt; Females ;</t>
  </si>
  <si>
    <t>Northern Territory ;  &gt;&gt; No feedback from employers ;  Persons ;</t>
  </si>
  <si>
    <t>Northern Territory ;  &gt;&gt; No feedback from employers ;  &gt; Males ;</t>
  </si>
  <si>
    <t>Northern Territory ;  &gt;&gt; No feedback from employers ;  &gt; Females ;</t>
  </si>
  <si>
    <t>Northern Territory ;  &gt;&gt; Other difficulties ;  Persons ;</t>
  </si>
  <si>
    <t>Northern Territory ;  &gt;&gt; Other difficulties ;  &gt; Males ;</t>
  </si>
  <si>
    <t>Northern Territory ;  &gt;&gt; Other difficulties ;  &gt; Females ;</t>
  </si>
  <si>
    <t>Northern Territory ;  &gt; Did not have difficulty finding work ;  Persons ;</t>
  </si>
  <si>
    <t>Northern Territory ;  &gt; Did not have difficulty finding work ;  &gt; Males ;</t>
  </si>
  <si>
    <t>Northern Territory ;  &gt; Did not have difficulty finding work ;  &gt; Females ;</t>
  </si>
  <si>
    <t>Northern Territory ;  &gt; Looked for full-time work ;  Persons ;</t>
  </si>
  <si>
    <t>Northern Territory ;  &gt; Looked for full-time work ;  &gt; Males ;</t>
  </si>
  <si>
    <t>Northern Territory ;  &gt; Looked for full-time work ;  &gt; Females ;</t>
  </si>
  <si>
    <t>Northern Territory ;  &gt;&gt; Looked for both full-time and part-time work ;  Persons ;</t>
  </si>
  <si>
    <t>Northern Territory ;  &gt;&gt; Looked for both full-time and part-time work ;  &gt; Males ;</t>
  </si>
  <si>
    <t>Northern Territory ;  &gt;&gt; Looked for both full-time and part-time work ;  &gt; Females ;</t>
  </si>
  <si>
    <t>Northern Territory ;  &gt;&gt; Looked for only full-time work ;  Persons ;</t>
  </si>
  <si>
    <t>Northern Territory ;  &gt;&gt; Looked for only full-time work ;  &gt; Males ;</t>
  </si>
  <si>
    <t>Northern Territory ;  &gt;&gt; Looked for only full-time work ;  &gt; Females ;</t>
  </si>
  <si>
    <t>Northern Territory ;  &gt;&gt; Waiting to start a full-time job ;  Persons ;</t>
  </si>
  <si>
    <t>Northern Territory ;  &gt;&gt; Waiting to start a full-time job ;  &gt; Males ;</t>
  </si>
  <si>
    <t>Northern Territory ;  &gt;&gt; Waiting to start a full-time job ;  &gt; Females ;</t>
  </si>
  <si>
    <t>Northern Territory ;  &gt; Looked for part-time work ;  Persons ;</t>
  </si>
  <si>
    <t>Northern Territory ;  &gt; Looked for part-time work ;  &gt; Males ;</t>
  </si>
  <si>
    <t>Northern Territory ;  &gt; Looked for part-time work ;  &gt; Females ;</t>
  </si>
  <si>
    <t>Northern Territory ;  &gt;&gt; Looked for only part-time work ;  Persons ;</t>
  </si>
  <si>
    <t>Northern Territory ;  &gt;&gt; Looked for only part-time work ;  &gt; Males ;</t>
  </si>
  <si>
    <t>Northern Territory ;  &gt;&gt; Looked for only part-time work ;  &gt; Females ;</t>
  </si>
  <si>
    <t>Northern Territory ;  &gt;&gt; Waiting to start a part-time job ;  Persons ;</t>
  </si>
  <si>
    <t>Northern Territory ;  &gt;&gt; Waiting to start a part-time job ;  &gt; Males ;</t>
  </si>
  <si>
    <t>Northern Territory ;  &gt;&gt; Waiting to start a part-time job ;  &gt; Females ;</t>
  </si>
  <si>
    <t>Proportion of unemployed ;  Northern Territory ;  &gt; Had difficulty finding work ;  Persons ;</t>
  </si>
  <si>
    <t>Proportion of unemployed ;  Northern Territory ;  &gt; Had difficulty finding work ;  &gt; Males ;</t>
  </si>
  <si>
    <t>Proportion of unemployed ;  Northern Territory ;  &gt; Had difficulty finding work ;  &gt; Females ;</t>
  </si>
  <si>
    <t>Proportion of unemployed ;  Northern Territory ;  &gt;&gt; Too many applicants for available jobs ;  Persons ;</t>
  </si>
  <si>
    <t>Proportion of unemployed ;  Northern Territory ;  &gt;&gt; Too many applicants for available jobs ;  &gt; Males ;</t>
  </si>
  <si>
    <t>Proportion of unemployed ;  Northern Territory ;  &gt;&gt; Too many applicants for available jobs ;  &gt; Females ;</t>
  </si>
  <si>
    <t>Proportion of unemployed ;  Northern Territory ;  &gt;&gt; Lacked necessary skills or education ;  Persons ;</t>
  </si>
  <si>
    <t>Proportion of unemployed ;  Northern Territory ;  &gt;&gt; Lacked necessary skills or education ;  &gt; Males ;</t>
  </si>
  <si>
    <t>Proportion of unemployed ;  Northern Territory ;  &gt;&gt; Lacked necessary skills or education ;  &gt; Females ;</t>
  </si>
  <si>
    <t>Proportion of unemployed ;  Northern Territory ;  &gt;&gt; Considered too young or too old by employers ;  Persons ;</t>
  </si>
  <si>
    <t>Proportion of unemployed ;  Northern Territory ;  &gt;&gt; Considered too young or too old by employers ;  &gt; Males ;</t>
  </si>
  <si>
    <t>Proportion of unemployed ;  Northern Territory ;  &gt;&gt; Considered too young or too old by employers ;  &gt; Females ;</t>
  </si>
  <si>
    <t>Proportion of unemployed ;  Northern Territory ;  &gt;&gt;&gt; Considered too young by employers ;  Persons ;</t>
  </si>
  <si>
    <t>Proportion of unemployed ;  Northern Territory ;  &gt;&gt;&gt; Considered too young by employers ;  &gt; Males ;</t>
  </si>
  <si>
    <t>Proportion of unemployed ;  Northern Territory ;  &gt;&gt;&gt; Considered too young by employers ;  &gt; Females ;</t>
  </si>
  <si>
    <t>Proportion of unemployed ;  Northern Territory ;  &gt;&gt;&gt; Considered too old by employers ;  Persons ;</t>
  </si>
  <si>
    <t>Proportion of unemployed ;  Northern Territory ;  &gt;&gt;&gt; Considered too old by employers ;  &gt; Males ;</t>
  </si>
  <si>
    <t>Proportion of unemployed ;  Northern Territory ;  &gt;&gt;&gt; Considered too old by employers ;  &gt; Females ;</t>
  </si>
  <si>
    <t>Proportion of unemployed ;  Northern Territory ;  &gt;&gt; Insufficient work experience ;  Persons ;</t>
  </si>
  <si>
    <t>Proportion of unemployed ;  Northern Territory ;  &gt;&gt; Insufficient work experience ;  &gt; Males ;</t>
  </si>
  <si>
    <t>Proportion of unemployed ;  Northern Territory ;  &gt;&gt; Insufficient work experience ;  &gt; Females ;</t>
  </si>
  <si>
    <t>Proportion of unemployed ;  Northern Territory ;  &gt;&gt; No vacancies at all ;  Persons ;</t>
  </si>
  <si>
    <t>Proportion of unemployed ;  Northern Territory ;  &gt;&gt; No vacancies at all ;  &gt; Males ;</t>
  </si>
  <si>
    <t>Proportion of unemployed ;  Northern Territory ;  &gt;&gt; No vacancies at all ;  &gt; Females ;</t>
  </si>
  <si>
    <t>Proportion of unemployed ;  Northern Territory ;  &gt;&gt; No vacancies in line of work ;  Persons ;</t>
  </si>
  <si>
    <t>Proportion of unemployed ;  Northern Territory ;  &gt;&gt; No vacancies in line of work ;  &gt; Males ;</t>
  </si>
  <si>
    <t>Proportion of unemployed ;  Northern Territory ;  &gt;&gt; No vacancies in line of work ;  &gt; Females ;</t>
  </si>
  <si>
    <t>Proportion of unemployed ;  Northern Territory ;  &gt;&gt; Too far to travel or transport problems ;  Persons ;</t>
  </si>
  <si>
    <t>Proportion of unemployed ;  Northern Territory ;  &gt;&gt; Too far to travel or transport problems ;  &gt; Males ;</t>
  </si>
  <si>
    <t>Proportion of unemployed ;  Northern Territory ;  &gt;&gt; Too far to travel or transport problems ;  &gt; Females ;</t>
  </si>
  <si>
    <t>Proportion of unemployed ;  Northern Territory ;  &gt;&gt; Own ill health or disability ;  Persons ;</t>
  </si>
  <si>
    <t>Proportion of unemployed ;  Northern Territory ;  &gt;&gt; Own ill health or disability ;  &gt; Males ;</t>
  </si>
  <si>
    <t>Proportion of unemployed ;  Northern Territory ;  &gt;&gt; Own ill health or disability ;  &gt; Females ;</t>
  </si>
  <si>
    <t>Proportion of unemployed ;  Northern Territory ;  &gt;&gt; Language difficulties ;  Persons ;</t>
  </si>
  <si>
    <t>Proportion of unemployed ;  Northern Territory ;  &gt;&gt; Language difficulties ;  &gt; Males ;</t>
  </si>
  <si>
    <t>Proportion of unemployed ;  Northern Territory ;  &gt;&gt; Language difficulties ;  &gt; Females ;</t>
  </si>
  <si>
    <t>Proportion of unemployed ;  Northern Territory ;  &gt;&gt; No jobs with suitable hours ;  Persons ;</t>
  </si>
  <si>
    <t>Proportion of unemployed ;  Northern Territory ;  &gt;&gt; No jobs with suitable hours ;  &gt; Males ;</t>
  </si>
  <si>
    <t>Proportion of unemployed ;  Northern Territory ;  &gt;&gt; No jobs with suitable hours ;  &gt; Females ;</t>
  </si>
  <si>
    <t>Proportion of unemployed ;  Northern Territory ;  &gt;&gt; Child care or other family considerations ;  Persons ;</t>
  </si>
  <si>
    <t>Proportion of unemployed ;  Northern Territory ;  &gt;&gt; Child care or other family considerations ;  &gt; Males ;</t>
  </si>
  <si>
    <t>Proportion of unemployed ;  Northern Territory ;  &gt;&gt; Child care or other family considerations ;  &gt; Females ;</t>
  </si>
  <si>
    <t>Proportion of unemployed ;  Northern Territory ;  &gt;&gt; No feedback from employers ;  Persons ;</t>
  </si>
  <si>
    <t>Proportion of unemployed ;  Northern Territory ;  &gt;&gt; No feedback from employers ;  &gt; Males ;</t>
  </si>
  <si>
    <t>Proportion of unemployed ;  Northern Territory ;  &gt;&gt; No feedback from employers ;  &gt; Females ;</t>
  </si>
  <si>
    <t>Proportion of unemployed ;  Northern Territory ;  &gt;&gt; Other difficulties ;  Persons ;</t>
  </si>
  <si>
    <t>Proportion of unemployed ;  Northern Territory ;  &gt;&gt; Other difficulties ;  &gt; Males ;</t>
  </si>
  <si>
    <t>Proportion of unemployed ;  Northern Territory ;  &gt;&gt; Other difficulties ;  &gt; Females ;</t>
  </si>
  <si>
    <t>Proportion of unemployed ;  Northern Territory ;  &gt; Did not have difficulty finding work ;  Persons ;</t>
  </si>
  <si>
    <t>Proportion of unemployed ;  Northern Territory ;  &gt; Did not have difficulty finding work ;  &gt; Males ;</t>
  </si>
  <si>
    <t>Proportion of unemployed ;  Northern Territory ;  &gt; Did not have difficulty finding work ;  &gt; Females ;</t>
  </si>
  <si>
    <t>Proportion of unemployed ;  Northern Territory ;  &gt; Looked for full-time work ;  Persons ;</t>
  </si>
  <si>
    <t>Proportion of unemployed ;  Northern Territory ;  &gt; Looked for full-time work ;  &gt; Males ;</t>
  </si>
  <si>
    <t>Proportion of unemployed ;  Northern Territory ;  &gt; Looked for full-time work ;  &gt; Females ;</t>
  </si>
  <si>
    <t>Proportion of unemployed ;  Northern Territory ;  &gt;&gt; Looked for both full-time and part-time work ;  Persons ;</t>
  </si>
  <si>
    <t>Proportion of unemployed ;  Northern Territory ;  &gt;&gt; Looked for both full-time and part-time work ;  &gt; Males ;</t>
  </si>
  <si>
    <t>Proportion of unemployed ;  Northern Territory ;  &gt;&gt; Looked for both full-time and part-time work ;  &gt; Females ;</t>
  </si>
  <si>
    <t>Proportion of unemployed ;  Northern Territory ;  &gt;&gt; Looked for only full-time work ;  Persons ;</t>
  </si>
  <si>
    <t>Proportion of unemployed ;  Northern Territory ;  &gt;&gt; Looked for only full-time work ;  &gt; Males ;</t>
  </si>
  <si>
    <t>Proportion of unemployed ;  Northern Territory ;  &gt;&gt; Looked for only full-time work ;  &gt; Females ;</t>
  </si>
  <si>
    <t>Proportion of unemployed ;  Northern Territory ;  &gt;&gt; Waiting to start a full-time job ;  Persons ;</t>
  </si>
  <si>
    <t>Proportion of unemployed ;  Northern Territory ;  &gt;&gt; Waiting to start a full-time job ;  &gt; Males ;</t>
  </si>
  <si>
    <t>Proportion of unemployed ;  Northern Territory ;  &gt;&gt; Waiting to start a full-time job ;  &gt; Females ;</t>
  </si>
  <si>
    <t>Proportion of unemployed ;  Northern Territory ;  &gt; Looked for part-time work ;  Persons ;</t>
  </si>
  <si>
    <t>Proportion of unemployed ;  Northern Territory ;  &gt; Looked for part-time work ;  &gt; Males ;</t>
  </si>
  <si>
    <t>Proportion of unemployed ;  Northern Territory ;  &gt; Looked for part-time work ;  &gt; Females ;</t>
  </si>
  <si>
    <t>Proportion of unemployed ;  Northern Territory ;  &gt;&gt; Looked for only part-time work ;  Persons ;</t>
  </si>
  <si>
    <t>Proportion of unemployed ;  Northern Territory ;  &gt;&gt; Looked for only part-time work ;  &gt; Males ;</t>
  </si>
  <si>
    <t>Proportion of unemployed ;  Northern Territory ;  &gt;&gt; Looked for only part-time work ;  &gt; Females ;</t>
  </si>
  <si>
    <t>Proportion of unemployed ;  Northern Territory ;  &gt;&gt; Waiting to start a part-time job ;  Persons ;</t>
  </si>
  <si>
    <t>Proportion of unemployed ;  Northern Territory ;  &gt;&gt; Waiting to start a part-time job ;  &gt; Males ;</t>
  </si>
  <si>
    <t>Proportion of unemployed ;  Northern Territory ;  &gt;&gt; Waiting to start a part-time job ;  &gt; Females ;</t>
  </si>
  <si>
    <t>Australian Capital Territory ;  Unemployed total ;  Persons ;</t>
  </si>
  <si>
    <t>Australian Capital Territory ;  Unemployed total ;  &gt; Males ;</t>
  </si>
  <si>
    <t>Australian Capital Territory ;  Unemployed total ;  &gt; Females ;</t>
  </si>
  <si>
    <t>Australian Capital Territory ;  &gt; Had difficulty finding work ;  Persons ;</t>
  </si>
  <si>
    <t>Australian Capital Territory ;  &gt; Had difficulty finding work ;  &gt; Males ;</t>
  </si>
  <si>
    <t>Australian Capital Territory ;  &gt; Had difficulty finding work ;  &gt; Females ;</t>
  </si>
  <si>
    <t>Australian Capital Territory ;  &gt;&gt; Too many applicants for available jobs ;  Persons ;</t>
  </si>
  <si>
    <t>Australian Capital Territory ;  &gt;&gt; Too many applicants for available jobs ;  &gt; Males ;</t>
  </si>
  <si>
    <t>Australian Capital Territory ;  &gt;&gt; Too many applicants for available jobs ;  &gt; Females ;</t>
  </si>
  <si>
    <t>Australian Capital Territory ;  &gt;&gt; Lacked necessary skills or education ;  Persons ;</t>
  </si>
  <si>
    <t>Australian Capital Territory ;  &gt;&gt; Lacked necessary skills or education ;  &gt; Males ;</t>
  </si>
  <si>
    <t>Australian Capital Territory ;  &gt;&gt; Lacked necessary skills or education ;  &gt; Females ;</t>
  </si>
  <si>
    <t>Australian Capital Territory ;  &gt;&gt; Considered too young or too old by employers ;  Persons ;</t>
  </si>
  <si>
    <t>Australian Capital Territory ;  &gt;&gt; Considered too young or too old by employers ;  &gt; Males ;</t>
  </si>
  <si>
    <t>Australian Capital Territory ;  &gt;&gt; Considered too young or too old by employers ;  &gt; Females ;</t>
  </si>
  <si>
    <t>Australian Capital Territory ;  &gt;&gt;&gt; Considered too young by employers ;  Persons ;</t>
  </si>
  <si>
    <t>Australian Capital Territory ;  &gt;&gt;&gt; Considered too young by employers ;  &gt; Males ;</t>
  </si>
  <si>
    <t>Australian Capital Territory ;  &gt;&gt;&gt; Considered too young by employers ;  &gt; Females ;</t>
  </si>
  <si>
    <t>Australian Capital Territory ;  &gt;&gt;&gt; Considered too old by employers ;  Persons ;</t>
  </si>
  <si>
    <t>Australian Capital Territory ;  &gt;&gt;&gt; Considered too old by employers ;  &gt; Males ;</t>
  </si>
  <si>
    <t>Australian Capital Territory ;  &gt;&gt;&gt; Considered too old by employers ;  &gt; Females ;</t>
  </si>
  <si>
    <t>Australian Capital Territory ;  &gt;&gt; Insufficient work experience ;  Persons ;</t>
  </si>
  <si>
    <t>Australian Capital Territory ;  &gt;&gt; Insufficient work experience ;  &gt; Males ;</t>
  </si>
  <si>
    <t>Australian Capital Territory ;  &gt;&gt; Insufficient work experience ;  &gt; Females ;</t>
  </si>
  <si>
    <t>Australian Capital Territory ;  &gt;&gt; No vacancies at all ;  Persons ;</t>
  </si>
  <si>
    <t>Australian Capital Territory ;  &gt;&gt; No vacancies at all ;  &gt; Males ;</t>
  </si>
  <si>
    <t>Australian Capital Territory ;  &gt;&gt; No vacancies at all ;  &gt; Females ;</t>
  </si>
  <si>
    <t>Australian Capital Territory ;  &gt;&gt; No vacancies in line of work ;  Persons ;</t>
  </si>
  <si>
    <t>Australian Capital Territory ;  &gt;&gt; No vacancies in line of work ;  &gt; Males ;</t>
  </si>
  <si>
    <t>Australian Capital Territory ;  &gt;&gt; No vacancies in line of work ;  &gt; Females ;</t>
  </si>
  <si>
    <t>Australian Capital Territory ;  &gt;&gt; Too far to travel or transport problems ;  Persons ;</t>
  </si>
  <si>
    <t>Australian Capital Territory ;  &gt;&gt; Too far to travel or transport problems ;  &gt; Males ;</t>
  </si>
  <si>
    <t>Australian Capital Territory ;  &gt;&gt; Too far to travel or transport problems ;  &gt; Females ;</t>
  </si>
  <si>
    <t>Australian Capital Territory ;  &gt;&gt; Own ill health or disability ;  Persons ;</t>
  </si>
  <si>
    <t>Australian Capital Territory ;  &gt;&gt; Own ill health or disability ;  &gt; Males ;</t>
  </si>
  <si>
    <t>Australian Capital Territory ;  &gt;&gt; Own ill health or disability ;  &gt; Females ;</t>
  </si>
  <si>
    <t>Australian Capital Territory ;  &gt;&gt; Language difficulties ;  Persons ;</t>
  </si>
  <si>
    <t>Australian Capital Territory ;  &gt;&gt; Language difficulties ;  &gt; Males ;</t>
  </si>
  <si>
    <t>Australian Capital Territory ;  &gt;&gt; Language difficulties ;  &gt; Females ;</t>
  </si>
  <si>
    <t>Australian Capital Territory ;  &gt;&gt; No jobs with suitable hours ;  Persons ;</t>
  </si>
  <si>
    <t>Australian Capital Territory ;  &gt;&gt; No jobs with suitable hours ;  &gt; Males ;</t>
  </si>
  <si>
    <t>Australian Capital Territory ;  &gt;&gt; No jobs with suitable hours ;  &gt; Females ;</t>
  </si>
  <si>
    <t>Australian Capital Territory ;  &gt;&gt; Child care or other family considerations ;  Persons ;</t>
  </si>
  <si>
    <t>Australian Capital Territory ;  &gt;&gt; Child care or other family considerations ;  &gt; Males ;</t>
  </si>
  <si>
    <t>Australian Capital Territory ;  &gt;&gt; Child care or other family considerations ;  &gt; Females ;</t>
  </si>
  <si>
    <t>Australian Capital Territory ;  &gt;&gt; No feedback from employers ;  Persons ;</t>
  </si>
  <si>
    <t>Australian Capital Territory ;  &gt;&gt; No feedback from employers ;  &gt; Males ;</t>
  </si>
  <si>
    <t>Australian Capital Territory ;  &gt;&gt; No feedback from employers ;  &gt; Females ;</t>
  </si>
  <si>
    <t>Australian Capital Territory ;  &gt;&gt; Other difficulties ;  Persons ;</t>
  </si>
  <si>
    <t>Australian Capital Territory ;  &gt;&gt; Other difficulties ;  &gt; Males ;</t>
  </si>
  <si>
    <t>Australian Capital Territory ;  &gt;&gt; Other difficulties ;  &gt; Females ;</t>
  </si>
  <si>
    <t>Australian Capital Territory ;  &gt; Did not have difficulty finding work ;  Persons ;</t>
  </si>
  <si>
    <t>Australian Capital Territory ;  &gt; Did not have difficulty finding work ;  &gt; Males ;</t>
  </si>
  <si>
    <t>Australian Capital Territory ;  &gt; Did not have difficulty finding work ;  &gt; Females ;</t>
  </si>
  <si>
    <t>Australian Capital Territory ;  &gt; Looked for full-time work ;  Persons ;</t>
  </si>
  <si>
    <t>Australian Capital Territory ;  &gt; Looked for full-time work ;  &gt; Males ;</t>
  </si>
  <si>
    <t>Australian Capital Territory ;  &gt; Looked for full-time work ;  &gt; Females ;</t>
  </si>
  <si>
    <t>Australian Capital Territory ;  &gt;&gt; Looked for both full-time and part-time work ;  Persons ;</t>
  </si>
  <si>
    <t>Australian Capital Territory ;  &gt;&gt; Looked for both full-time and part-time work ;  &gt; Males ;</t>
  </si>
  <si>
    <t>Australian Capital Territory ;  &gt;&gt; Looked for both full-time and part-time work ;  &gt; Females ;</t>
  </si>
  <si>
    <t>Australian Capital Territory ;  &gt;&gt; Looked for only full-time work ;  Persons ;</t>
  </si>
  <si>
    <t>Australian Capital Territory ;  &gt;&gt; Looked for only full-time work ;  &gt; Males ;</t>
  </si>
  <si>
    <t>Australian Capital Territory ;  &gt;&gt; Looked for only full-time work ;  &gt; Females ;</t>
  </si>
  <si>
    <t>Australian Capital Territory ;  &gt;&gt; Waiting to start a full-time job ;  Persons ;</t>
  </si>
  <si>
    <t>Australian Capital Territory ;  &gt;&gt; Waiting to start a full-time job ;  &gt; Males ;</t>
  </si>
  <si>
    <t>Australian Capital Territory ;  &gt;&gt; Waiting to start a full-time job ;  &gt; Females ;</t>
  </si>
  <si>
    <t>Australian Capital Territory ;  &gt; Looked for part-time work ;  Persons ;</t>
  </si>
  <si>
    <t>Australian Capital Territory ;  &gt; Looked for part-time work ;  &gt; Males ;</t>
  </si>
  <si>
    <t>Australian Capital Territory ;  &gt; Looked for part-time work ;  &gt; Females ;</t>
  </si>
  <si>
    <t>Australian Capital Territory ;  &gt;&gt; Looked for only part-time work ;  Persons ;</t>
  </si>
  <si>
    <t>Australian Capital Territory ;  &gt;&gt; Looked for only part-time work ;  &gt; Males ;</t>
  </si>
  <si>
    <t>Australian Capital Territory ;  &gt;&gt; Looked for only part-time work ;  &gt; Females ;</t>
  </si>
  <si>
    <t>Australian Capital Territory ;  &gt;&gt; Waiting to start a part-time job ;  Persons ;</t>
  </si>
  <si>
    <t>Australian Capital Territory ;  &gt;&gt; Waiting to start a part-time job ;  &gt; Males ;</t>
  </si>
  <si>
    <t>Australian Capital Territory ;  &gt;&gt; Waiting to start a part-time job ;  &gt; Females ;</t>
  </si>
  <si>
    <t>Proportion of unemployed ;  Australian Capital Territory ;  &gt; Had difficulty finding work ;  Persons ;</t>
  </si>
  <si>
    <t>Proportion of unemployed ;  Australian Capital Territory ;  &gt; Had difficulty finding work ;  &gt; Males ;</t>
  </si>
  <si>
    <t>Proportion of unemployed ;  Australian Capital Territory ;  &gt; Had difficulty finding work ;  &gt; Females ;</t>
  </si>
  <si>
    <t>Proportion of unemployed ;  Australian Capital Territory ;  &gt;&gt; Too many applicants for available jobs ;  Persons ;</t>
  </si>
  <si>
    <t>Proportion of unemployed ;  Australian Capital Territory ;  &gt;&gt; Too many applicants for available jobs ;  &gt; Males ;</t>
  </si>
  <si>
    <t>Proportion of unemployed ;  Australian Capital Territory ;  &gt;&gt; Too many applicants for available jobs ;  &gt; Females ;</t>
  </si>
  <si>
    <t>Proportion of unemployed ;  Australian Capital Territory ;  &gt;&gt; Lacked necessary skills or education ;  Persons ;</t>
  </si>
  <si>
    <t>Proportion of unemployed ;  Australian Capital Territory ;  &gt;&gt; Lacked necessary skills or education ;  &gt; Males ;</t>
  </si>
  <si>
    <t>Proportion of unemployed ;  Australian Capital Territory ;  &gt;&gt; Lacked necessary skills or education ;  &gt; Females ;</t>
  </si>
  <si>
    <t>Proportion of unemployed ;  Australian Capital Territory ;  &gt;&gt; Considered too young or too old by employers ;  Persons ;</t>
  </si>
  <si>
    <t>Proportion of unemployed ;  Australian Capital Territory ;  &gt;&gt; Considered too young or too old by employers ;  &gt; Males ;</t>
  </si>
  <si>
    <t>Proportion of unemployed ;  Australian Capital Territory ;  &gt;&gt; Considered too young or too old by employers ;  &gt; Females ;</t>
  </si>
  <si>
    <t>Proportion of unemployed ;  Australian Capital Territory ;  &gt;&gt;&gt; Considered too young by employers ;  Persons ;</t>
  </si>
  <si>
    <t>Proportion of unemployed ;  Australian Capital Territory ;  &gt;&gt;&gt; Considered too young by employers ;  &gt; Males ;</t>
  </si>
  <si>
    <t>A125980673F</t>
  </si>
  <si>
    <t>A125969873R</t>
  </si>
  <si>
    <t>A125959225F</t>
  </si>
  <si>
    <t>A125980825F</t>
  </si>
  <si>
    <t>A125970025W</t>
  </si>
  <si>
    <t>A125959233F</t>
  </si>
  <si>
    <t>A125980833F</t>
  </si>
  <si>
    <t>A125970033W</t>
  </si>
  <si>
    <t>A125959057F</t>
  </si>
  <si>
    <t>A125980657F</t>
  </si>
  <si>
    <t>A125969857R</t>
  </si>
  <si>
    <t>A125959097X</t>
  </si>
  <si>
    <t>A125980697X</t>
  </si>
  <si>
    <t>A125969897J</t>
  </si>
  <si>
    <t>A125959320C</t>
  </si>
  <si>
    <t>A125980920C</t>
  </si>
  <si>
    <t>A125970120V</t>
  </si>
  <si>
    <t>A125959392R</t>
  </si>
  <si>
    <t>A125980992R</t>
  </si>
  <si>
    <t>A125970192F</t>
  </si>
  <si>
    <t>A125959328W</t>
  </si>
  <si>
    <t>A125980928W</t>
  </si>
  <si>
    <t>A125970128L</t>
  </si>
  <si>
    <t>A125959400C</t>
  </si>
  <si>
    <t>A125981000F</t>
  </si>
  <si>
    <t>A125970200V</t>
  </si>
  <si>
    <t>A125959408W</t>
  </si>
  <si>
    <t>A125981008X</t>
  </si>
  <si>
    <t>A125970208L</t>
  </si>
  <si>
    <t>A125959336W</t>
  </si>
  <si>
    <t>A125980936W</t>
  </si>
  <si>
    <t>A125970136L</t>
  </si>
  <si>
    <t>A125959344W</t>
  </si>
  <si>
    <t>A125980944W</t>
  </si>
  <si>
    <t>A125970144L</t>
  </si>
  <si>
    <t>A125959376R</t>
  </si>
  <si>
    <t>A125980976R</t>
  </si>
  <si>
    <t>A125970176F</t>
  </si>
  <si>
    <t>A125959304C</t>
  </si>
  <si>
    <t>A125980904C</t>
  </si>
  <si>
    <t>A125970104V</t>
  </si>
  <si>
    <t>A125959416W</t>
  </si>
  <si>
    <t>A125981016X</t>
  </si>
  <si>
    <t>A125970216L</t>
  </si>
  <si>
    <t>A125959384R</t>
  </si>
  <si>
    <t>A125980984R</t>
  </si>
  <si>
    <t>A125970184F</t>
  </si>
  <si>
    <t>A125959440W</t>
  </si>
  <si>
    <t>A125981040X</t>
  </si>
  <si>
    <t>A125970240L</t>
  </si>
  <si>
    <t>A125959312C</t>
  </si>
  <si>
    <t>A125980912C</t>
  </si>
  <si>
    <t>A125970112V</t>
  </si>
  <si>
    <t>A125959264W</t>
  </si>
  <si>
    <t>A125980864W</t>
  </si>
  <si>
    <t>A125970064L</t>
  </si>
  <si>
    <t>A125959280W</t>
  </si>
  <si>
    <t>A125980880W</t>
  </si>
  <si>
    <t>A125970080L</t>
  </si>
  <si>
    <t>A125959352W</t>
  </si>
  <si>
    <t>A125980952W</t>
  </si>
  <si>
    <t>A125970152L</t>
  </si>
  <si>
    <t>A125959288R</t>
  </si>
  <si>
    <t>A125980888R</t>
  </si>
  <si>
    <t>A125970088F</t>
  </si>
  <si>
    <t>A125959360W</t>
  </si>
  <si>
    <t>A125980960W</t>
  </si>
  <si>
    <t>A125970160L</t>
  </si>
  <si>
    <t>A125959368R</t>
  </si>
  <si>
    <t>A125980968R</t>
  </si>
  <si>
    <t>A125970168F</t>
  </si>
  <si>
    <t>A125959448R</t>
  </si>
  <si>
    <t>A125981048T</t>
  </si>
  <si>
    <t>A125970248F</t>
  </si>
  <si>
    <t>A125959272W</t>
  </si>
  <si>
    <t>A125980872W</t>
  </si>
  <si>
    <t>A125970072L</t>
  </si>
  <si>
    <t>A125959424W</t>
  </si>
  <si>
    <t>A125981024X</t>
  </si>
  <si>
    <t>A125970224L</t>
  </si>
  <si>
    <t>A125959432W</t>
  </si>
  <si>
    <t>A125981032X</t>
  </si>
  <si>
    <t>A125970232L</t>
  </si>
  <si>
    <t>A125959256W</t>
  </si>
  <si>
    <t>A125980856W</t>
  </si>
  <si>
    <t>A125970056L</t>
  </si>
  <si>
    <t>A125959296R</t>
  </si>
  <si>
    <t>A125980896R</t>
  </si>
  <si>
    <t>A125970096F</t>
  </si>
  <si>
    <t>A125959393T</t>
  </si>
  <si>
    <t>A125980993T</t>
  </si>
  <si>
    <t>A125970193J</t>
  </si>
  <si>
    <t>A125959329X</t>
  </si>
  <si>
    <t>A125980929X</t>
  </si>
  <si>
    <t>A125970129R</t>
  </si>
  <si>
    <t>A125959401F</t>
  </si>
  <si>
    <t>A125981001J</t>
  </si>
  <si>
    <t>A125970201W</t>
  </si>
  <si>
    <t>A125959409X</t>
  </si>
  <si>
    <t>A125981009A</t>
  </si>
  <si>
    <t>A125970209R</t>
  </si>
  <si>
    <t>A125959337X</t>
  </si>
  <si>
    <t>A125980937X</t>
  </si>
  <si>
    <t>A125970137R</t>
  </si>
  <si>
    <t>A125959345X</t>
  </si>
  <si>
    <t>A125980945X</t>
  </si>
  <si>
    <t>A125970145R</t>
  </si>
  <si>
    <t>A125959377T</t>
  </si>
  <si>
    <t>A125980977T</t>
  </si>
  <si>
    <t>A125970177J</t>
  </si>
  <si>
    <t>A125959305F</t>
  </si>
  <si>
    <t>A125980905F</t>
  </si>
  <si>
    <t>A125970105W</t>
  </si>
  <si>
    <t>A125959417X</t>
  </si>
  <si>
    <t>A125981017A</t>
  </si>
  <si>
    <t>A125970217R</t>
  </si>
  <si>
    <t>A125959385T</t>
  </si>
  <si>
    <t>A125980985T</t>
  </si>
  <si>
    <t>A125970185J</t>
  </si>
  <si>
    <t>A125959441X</t>
  </si>
  <si>
    <t>A125981041A</t>
  </si>
  <si>
    <t>A125970241R</t>
  </si>
  <si>
    <t>A125959313F</t>
  </si>
  <si>
    <t>A125980913F</t>
  </si>
  <si>
    <t>A125970113W</t>
  </si>
  <si>
    <t>A125959265X</t>
  </si>
  <si>
    <t>A125980865X</t>
  </si>
  <si>
    <t>A125970065R</t>
  </si>
  <si>
    <t>A125959281X</t>
  </si>
  <si>
    <t>A125980881X</t>
  </si>
  <si>
    <t>A125970081R</t>
  </si>
  <si>
    <t>A125959353X</t>
  </si>
  <si>
    <t>A125980953X</t>
  </si>
  <si>
    <t>A125970153R</t>
  </si>
  <si>
    <t>A125959289T</t>
  </si>
  <si>
    <t>A125980889T</t>
  </si>
  <si>
    <t>A125970089J</t>
  </si>
  <si>
    <t>A125959361X</t>
  </si>
  <si>
    <t>A125980961X</t>
  </si>
  <si>
    <t>A125970161R</t>
  </si>
  <si>
    <t>A125959369T</t>
  </si>
  <si>
    <t>A125980969T</t>
  </si>
  <si>
    <t>A125970169J</t>
  </si>
  <si>
    <t>A125959449T</t>
  </si>
  <si>
    <t>A125981049V</t>
  </si>
  <si>
    <t>A125970249J</t>
  </si>
  <si>
    <t>A125959273X</t>
  </si>
  <si>
    <t>A125980873X</t>
  </si>
  <si>
    <t>A125970073R</t>
  </si>
  <si>
    <t>A125959425X</t>
  </si>
  <si>
    <t>A125981025A</t>
  </si>
  <si>
    <t>A125970225R</t>
  </si>
  <si>
    <t>A125959433X</t>
  </si>
  <si>
    <t>A125981033A</t>
  </si>
  <si>
    <t>A125970233R</t>
  </si>
  <si>
    <t>A125959257X</t>
  </si>
  <si>
    <t>A125980857X</t>
  </si>
  <si>
    <t>A125970057R</t>
  </si>
  <si>
    <t>A125959297T</t>
  </si>
  <si>
    <t>A125980897T</t>
  </si>
  <si>
    <t>A125970097J</t>
  </si>
  <si>
    <t>A125958520C</t>
  </si>
  <si>
    <t>A125980120F</t>
  </si>
  <si>
    <t>A125969320R</t>
  </si>
  <si>
    <t>A125958592R</t>
  </si>
  <si>
    <t>A125980192T</t>
  </si>
  <si>
    <t>A125969392A</t>
  </si>
  <si>
    <t>A125958528W</t>
  </si>
  <si>
    <t>A125980128X</t>
  </si>
  <si>
    <t>A125969328J</t>
  </si>
  <si>
    <t>A125958600C</t>
  </si>
  <si>
    <t>A125980200F</t>
  </si>
  <si>
    <t>A125969400R</t>
  </si>
  <si>
    <t>A125958608W</t>
  </si>
  <si>
    <t>A125980208X</t>
  </si>
  <si>
    <t>A125969408J</t>
  </si>
  <si>
    <t>A125958536W</t>
  </si>
  <si>
    <t>A125980136X</t>
  </si>
  <si>
    <t>A125969336J</t>
  </si>
  <si>
    <t>A125958544W</t>
  </si>
  <si>
    <t>A125980144X</t>
  </si>
  <si>
    <t>A125969344J</t>
  </si>
  <si>
    <t>A125958576R</t>
  </si>
  <si>
    <t>A125980176T</t>
  </si>
  <si>
    <t>A125969376A</t>
  </si>
  <si>
    <t>A125958504C</t>
  </si>
  <si>
    <t>A125980104F</t>
  </si>
  <si>
    <t>A125969304R</t>
  </si>
  <si>
    <t>A125958616W</t>
  </si>
  <si>
    <t>A125980216X</t>
  </si>
  <si>
    <t>A125969416J</t>
  </si>
  <si>
    <t>A125958584R</t>
  </si>
  <si>
    <t>A125980184T</t>
  </si>
  <si>
    <t>A125969384A</t>
  </si>
  <si>
    <t>A125958640W</t>
  </si>
  <si>
    <t>A125980240X</t>
  </si>
  <si>
    <t>A125969440J</t>
  </si>
  <si>
    <t>A125958512C</t>
  </si>
  <si>
    <t>A125980112F</t>
  </si>
  <si>
    <t>A125969312R</t>
  </si>
  <si>
    <t>A125958464W</t>
  </si>
  <si>
    <t>A125980064X</t>
  </si>
  <si>
    <t>A125969264J</t>
  </si>
  <si>
    <t>A125958480W</t>
  </si>
  <si>
    <t>A125980080X</t>
  </si>
  <si>
    <t>A125969280J</t>
  </si>
  <si>
    <t>A125958552W</t>
  </si>
  <si>
    <t>A125980152X</t>
  </si>
  <si>
    <t>A125969352J</t>
  </si>
  <si>
    <t>A125958488R</t>
  </si>
  <si>
    <t>A125980088T</t>
  </si>
  <si>
    <t>A125969288A</t>
  </si>
  <si>
    <t>A125958560W</t>
  </si>
  <si>
    <t>A125980160X</t>
  </si>
  <si>
    <t>A125969360J</t>
  </si>
  <si>
    <t>A125958568R</t>
  </si>
  <si>
    <t>A125980168T</t>
  </si>
  <si>
    <t>A125969368A</t>
  </si>
  <si>
    <t>A125958648R</t>
  </si>
  <si>
    <t>A125980248T</t>
  </si>
  <si>
    <t>A125969448A</t>
  </si>
  <si>
    <t>A125958472W</t>
  </si>
  <si>
    <t>A125980072X</t>
  </si>
  <si>
    <t>A125969272J</t>
  </si>
  <si>
    <t>A125958624W</t>
  </si>
  <si>
    <t>A125980224X</t>
  </si>
  <si>
    <t>A125969424J</t>
  </si>
  <si>
    <t>A125958632W</t>
  </si>
  <si>
    <t>A125980232X</t>
  </si>
  <si>
    <t>A125969432J</t>
  </si>
  <si>
    <t>A125958456W</t>
  </si>
  <si>
    <t>A125980056X</t>
  </si>
  <si>
    <t>A125969256J</t>
  </si>
  <si>
    <t>A125958496R</t>
  </si>
  <si>
    <t>A125980096T</t>
  </si>
  <si>
    <t>A125969296A</t>
  </si>
  <si>
    <t>A125958593T</t>
  </si>
  <si>
    <t>A125980193V</t>
  </si>
  <si>
    <t>A125969393C</t>
  </si>
  <si>
    <t>A125958529X</t>
  </si>
  <si>
    <t>A125980129A</t>
  </si>
  <si>
    <t>A125969329K</t>
  </si>
  <si>
    <t>A125958601F</t>
  </si>
  <si>
    <t>A125980201J</t>
  </si>
  <si>
    <t>A125969401T</t>
  </si>
  <si>
    <t>A125958609X</t>
  </si>
  <si>
    <t>A125980209A</t>
  </si>
  <si>
    <t>A125969409K</t>
  </si>
  <si>
    <t>A125958537X</t>
  </si>
  <si>
    <t>A125980137A</t>
  </si>
  <si>
    <t>Proportion of unemployed ;  Australian Capital Territory ;  &gt;&gt;&gt; Considered too young by employers ;  &gt; Females ;</t>
  </si>
  <si>
    <t>Proportion of unemployed ;  Australian Capital Territory ;  &gt;&gt;&gt; Considered too old by employers ;  Persons ;</t>
  </si>
  <si>
    <t>Proportion of unemployed ;  Australian Capital Territory ;  &gt;&gt;&gt; Considered too old by employers ;  &gt; Males ;</t>
  </si>
  <si>
    <t>Proportion of unemployed ;  Australian Capital Territory ;  &gt;&gt;&gt; Considered too old by employers ;  &gt; Females ;</t>
  </si>
  <si>
    <t>Proportion of unemployed ;  Australian Capital Territory ;  &gt;&gt; Insufficient work experience ;  Persons ;</t>
  </si>
  <si>
    <t>Proportion of unemployed ;  Australian Capital Territory ;  &gt;&gt; Insufficient work experience ;  &gt; Males ;</t>
  </si>
  <si>
    <t>Proportion of unemployed ;  Australian Capital Territory ;  &gt;&gt; Insufficient work experience ;  &gt; Females ;</t>
  </si>
  <si>
    <t>Proportion of unemployed ;  Australian Capital Territory ;  &gt;&gt; No vacancies at all ;  Persons ;</t>
  </si>
  <si>
    <t>Proportion of unemployed ;  Australian Capital Territory ;  &gt;&gt; No vacancies at all ;  &gt; Males ;</t>
  </si>
  <si>
    <t>Proportion of unemployed ;  Australian Capital Territory ;  &gt;&gt; No vacancies at all ;  &gt; Females ;</t>
  </si>
  <si>
    <t>Proportion of unemployed ;  Australian Capital Territory ;  &gt;&gt; No vacancies in line of work ;  Persons ;</t>
  </si>
  <si>
    <t>Proportion of unemployed ;  Australian Capital Territory ;  &gt;&gt; No vacancies in line of work ;  &gt; Males ;</t>
  </si>
  <si>
    <t>Proportion of unemployed ;  Australian Capital Territory ;  &gt;&gt; No vacancies in line of work ;  &gt; Females ;</t>
  </si>
  <si>
    <t>Proportion of unemployed ;  Australian Capital Territory ;  &gt;&gt; Too far to travel or transport problems ;  Persons ;</t>
  </si>
  <si>
    <t>Proportion of unemployed ;  Australian Capital Territory ;  &gt;&gt; Too far to travel or transport problems ;  &gt; Males ;</t>
  </si>
  <si>
    <t>Proportion of unemployed ;  Australian Capital Territory ;  &gt;&gt; Too far to travel or transport problems ;  &gt; Females ;</t>
  </si>
  <si>
    <t>Proportion of unemployed ;  Australian Capital Territory ;  &gt;&gt; Own ill health or disability ;  Persons ;</t>
  </si>
  <si>
    <t>Proportion of unemployed ;  Australian Capital Territory ;  &gt;&gt; Own ill health or disability ;  &gt; Males ;</t>
  </si>
  <si>
    <t>Proportion of unemployed ;  Australian Capital Territory ;  &gt;&gt; Own ill health or disability ;  &gt; Females ;</t>
  </si>
  <si>
    <t>Proportion of unemployed ;  Australian Capital Territory ;  &gt;&gt; Language difficulties ;  Persons ;</t>
  </si>
  <si>
    <t>Proportion of unemployed ;  Australian Capital Territory ;  &gt;&gt; Language difficulties ;  &gt; Males ;</t>
  </si>
  <si>
    <t>Proportion of unemployed ;  Australian Capital Territory ;  &gt;&gt; Language difficulties ;  &gt; Females ;</t>
  </si>
  <si>
    <t>Proportion of unemployed ;  Australian Capital Territory ;  &gt;&gt; No jobs with suitable hours ;  Persons ;</t>
  </si>
  <si>
    <t>Proportion of unemployed ;  Australian Capital Territory ;  &gt;&gt; No jobs with suitable hours ;  &gt; Males ;</t>
  </si>
  <si>
    <t>Proportion of unemployed ;  Australian Capital Territory ;  &gt;&gt; No jobs with suitable hours ;  &gt; Females ;</t>
  </si>
  <si>
    <t>Proportion of unemployed ;  Australian Capital Territory ;  &gt;&gt; Child care or other family considerations ;  Persons ;</t>
  </si>
  <si>
    <t>Proportion of unemployed ;  Australian Capital Territory ;  &gt;&gt; Child care or other family considerations ;  &gt; Males ;</t>
  </si>
  <si>
    <t>Proportion of unemployed ;  Australian Capital Territory ;  &gt;&gt; Child care or other family considerations ;  &gt; Females ;</t>
  </si>
  <si>
    <t>Proportion of unemployed ;  Australian Capital Territory ;  &gt;&gt; No feedback from employers ;  Persons ;</t>
  </si>
  <si>
    <t>Proportion of unemployed ;  Australian Capital Territory ;  &gt;&gt; No feedback from employers ;  &gt; Males ;</t>
  </si>
  <si>
    <t>Proportion of unemployed ;  Australian Capital Territory ;  &gt;&gt; No feedback from employers ;  &gt; Females ;</t>
  </si>
  <si>
    <t>Proportion of unemployed ;  Australian Capital Territory ;  &gt;&gt; Other difficulties ;  Persons ;</t>
  </si>
  <si>
    <t>Proportion of unemployed ;  Australian Capital Territory ;  &gt;&gt; Other difficulties ;  &gt; Males ;</t>
  </si>
  <si>
    <t>Proportion of unemployed ;  Australian Capital Territory ;  &gt;&gt; Other difficulties ;  &gt; Females ;</t>
  </si>
  <si>
    <t>Proportion of unemployed ;  Australian Capital Territory ;  &gt; Did not have difficulty finding work ;  Persons ;</t>
  </si>
  <si>
    <t>Proportion of unemployed ;  Australian Capital Territory ;  &gt; Did not have difficulty finding work ;  &gt; Males ;</t>
  </si>
  <si>
    <t>Proportion of unemployed ;  Australian Capital Territory ;  &gt; Did not have difficulty finding work ;  &gt; Females ;</t>
  </si>
  <si>
    <t>Proportion of unemployed ;  Australian Capital Territory ;  &gt; Looked for full-time work ;  Persons ;</t>
  </si>
  <si>
    <t>Proportion of unemployed ;  Australian Capital Territory ;  &gt; Looked for full-time work ;  &gt; Males ;</t>
  </si>
  <si>
    <t>Proportion of unemployed ;  Australian Capital Territory ;  &gt; Looked for full-time work ;  &gt; Females ;</t>
  </si>
  <si>
    <t>Proportion of unemployed ;  Australian Capital Territory ;  &gt;&gt; Looked for both full-time and part-time work ;  Persons ;</t>
  </si>
  <si>
    <t>Proportion of unemployed ;  Australian Capital Territory ;  &gt;&gt; Looked for both full-time and part-time work ;  &gt; Males ;</t>
  </si>
  <si>
    <t>Proportion of unemployed ;  Australian Capital Territory ;  &gt;&gt; Looked for both full-time and part-time work ;  &gt; Females ;</t>
  </si>
  <si>
    <t>Proportion of unemployed ;  Australian Capital Territory ;  &gt;&gt; Looked for only full-time work ;  Persons ;</t>
  </si>
  <si>
    <t>Proportion of unemployed ;  Australian Capital Territory ;  &gt;&gt; Looked for only full-time work ;  &gt; Males ;</t>
  </si>
  <si>
    <t>Proportion of unemployed ;  Australian Capital Territory ;  &gt;&gt; Looked for only full-time work ;  &gt; Females ;</t>
  </si>
  <si>
    <t>Proportion of unemployed ;  Australian Capital Territory ;  &gt;&gt; Waiting to start a full-time job ;  Persons ;</t>
  </si>
  <si>
    <t>Proportion of unemployed ;  Australian Capital Territory ;  &gt;&gt; Waiting to start a full-time job ;  &gt; Males ;</t>
  </si>
  <si>
    <t>Proportion of unemployed ;  Australian Capital Territory ;  &gt;&gt; Waiting to start a full-time job ;  &gt; Females ;</t>
  </si>
  <si>
    <t>Proportion of unemployed ;  Australian Capital Territory ;  &gt; Looked for part-time work ;  Persons ;</t>
  </si>
  <si>
    <t>Proportion of unemployed ;  Australian Capital Territory ;  &gt; Looked for part-time work ;  &gt; Males ;</t>
  </si>
  <si>
    <t>Proportion of unemployed ;  Australian Capital Territory ;  &gt; Looked for part-time work ;  &gt; Females ;</t>
  </si>
  <si>
    <t>Proportion of unemployed ;  Australian Capital Territory ;  &gt;&gt; Looked for only part-time work ;  Persons ;</t>
  </si>
  <si>
    <t>Proportion of unemployed ;  Australian Capital Territory ;  &gt;&gt; Looked for only part-time work ;  &gt; Males ;</t>
  </si>
  <si>
    <t>Proportion of unemployed ;  Australian Capital Territory ;  &gt;&gt; Looked for only part-time work ;  &gt; Females ;</t>
  </si>
  <si>
    <t>Proportion of unemployed ;  Australian Capital Territory ;  &gt;&gt; Waiting to start a part-time job ;  Persons ;</t>
  </si>
  <si>
    <t>Proportion of unemployed ;  Australian Capital Territory ;  &gt;&gt; Waiting to start a part-time job ;  &gt; Males ;</t>
  </si>
  <si>
    <t>Proportion of unemployed ;  Australian Capital Territory ;  &gt;&gt; Waiting to start a part-time job ;  &gt; Females ;</t>
  </si>
  <si>
    <t>A125969337K</t>
  </si>
  <si>
    <t>A125958545X</t>
  </si>
  <si>
    <t>A125980145A</t>
  </si>
  <si>
    <t>A125969345K</t>
  </si>
  <si>
    <t>A125958577T</t>
  </si>
  <si>
    <t>A125980177V</t>
  </si>
  <si>
    <t>A125969377C</t>
  </si>
  <si>
    <t>A125958505F</t>
  </si>
  <si>
    <t>A125980105J</t>
  </si>
  <si>
    <t>A125969305T</t>
  </si>
  <si>
    <t>A125958617X</t>
  </si>
  <si>
    <t>A125980217A</t>
  </si>
  <si>
    <t>A125969417K</t>
  </si>
  <si>
    <t>A125958585T</t>
  </si>
  <si>
    <t>A125980185V</t>
  </si>
  <si>
    <t>A125969385C</t>
  </si>
  <si>
    <t>A125958641X</t>
  </si>
  <si>
    <t>A125980241A</t>
  </si>
  <si>
    <t>A125969441K</t>
  </si>
  <si>
    <t>A125958513F</t>
  </si>
  <si>
    <t>A125980113J</t>
  </si>
  <si>
    <t>A125969313T</t>
  </si>
  <si>
    <t>A125958465X</t>
  </si>
  <si>
    <t>A125980065A</t>
  </si>
  <si>
    <t>A125969265K</t>
  </si>
  <si>
    <t>A125958481X</t>
  </si>
  <si>
    <t>A125980081A</t>
  </si>
  <si>
    <t>A125969281K</t>
  </si>
  <si>
    <t>A125958553X</t>
  </si>
  <si>
    <t>A125980153A</t>
  </si>
  <si>
    <t>A125969353K</t>
  </si>
  <si>
    <t>A125958489T</t>
  </si>
  <si>
    <t>A125980089V</t>
  </si>
  <si>
    <t>A125969289C</t>
  </si>
  <si>
    <t>A125958561X</t>
  </si>
  <si>
    <t>A125980161A</t>
  </si>
  <si>
    <t>A125969361K</t>
  </si>
  <si>
    <t>A125958569T</t>
  </si>
  <si>
    <t>A125980169V</t>
  </si>
  <si>
    <t>A125969369C</t>
  </si>
  <si>
    <t>A125958649T</t>
  </si>
  <si>
    <t>A125980249V</t>
  </si>
  <si>
    <t>A125969449C</t>
  </si>
  <si>
    <t>A125958473X</t>
  </si>
  <si>
    <t>A125980073A</t>
  </si>
  <si>
    <t>A125969273K</t>
  </si>
  <si>
    <t>A125958625X</t>
  </si>
  <si>
    <t>A125980225A</t>
  </si>
  <si>
    <t>A125969425K</t>
  </si>
  <si>
    <t>A125958633X</t>
  </si>
  <si>
    <t>A125980233A</t>
  </si>
  <si>
    <t>A125969433K</t>
  </si>
  <si>
    <t>A125958457X</t>
  </si>
  <si>
    <t>A125980057A</t>
  </si>
  <si>
    <t>A125969257K</t>
  </si>
  <si>
    <t>A125958497T</t>
  </si>
  <si>
    <t>A125980097V</t>
  </si>
  <si>
    <t>A125969297C</t>
  </si>
  <si>
    <t>Time Series Workbook</t>
  </si>
  <si>
    <t>6226.0 Participation, Job Search and Mobility, Australia</t>
  </si>
  <si>
    <t>Table 5. Job search experience of unemployed persons</t>
  </si>
  <si>
    <t>E N Q U I R I E S</t>
  </si>
  <si>
    <t>Enquiries</t>
  </si>
  <si>
    <t>Data Item Description</t>
  </si>
  <si>
    <t>No. Obs.</t>
  </si>
  <si>
    <t>Freq.</t>
  </si>
  <si>
    <t>© Commonwealth of Australia  2024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</si>
  <si>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</si>
  <si>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</si>
  <si>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</si>
  <si>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6228.0 Potential workers</t>
  </si>
  <si>
    <t>Released at 11:30 am (Canberra time) Tue 09 July 2024</t>
  </si>
  <si>
    <t>Contents</t>
  </si>
  <si>
    <t>Tables</t>
  </si>
  <si>
    <t>Table 5.1 - Job search experience of unemployed persons by age, February 2024</t>
  </si>
  <si>
    <t>Table 5.2 - Job search experience of unemployed persons by state and territory, February 2024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</si>
  <si>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</si>
  <si>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</si>
  <si>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</si>
  <si>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2024</t>
  </si>
  <si>
    <t>Summary</t>
  </si>
  <si>
    <t>Methodology</t>
  </si>
  <si>
    <t>Select an age group:</t>
  </si>
  <si>
    <t>15 years and over</t>
  </si>
  <si>
    <t>Time Series IDs</t>
  </si>
  <si>
    <t>Unemployed</t>
  </si>
  <si>
    <t>Proportion of unemployed</t>
  </si>
  <si>
    <t>Persons</t>
  </si>
  <si>
    <t>Males</t>
  </si>
  <si>
    <t>Females</t>
  </si>
  <si>
    <t>'000</t>
  </si>
  <si>
    <t>%</t>
  </si>
  <si>
    <t>Main difficulty in finding work over the last 12 months</t>
  </si>
  <si>
    <t>Had difficulty finding work</t>
  </si>
  <si>
    <t>Too many applicants for available jobs</t>
  </si>
  <si>
    <t>Lacked necessary skills or education</t>
  </si>
  <si>
    <t>Considered too young or too old by employers</t>
  </si>
  <si>
    <t>Considered too young by employers</t>
  </si>
  <si>
    <t>Considered too old by employers</t>
  </si>
  <si>
    <t>Insufficient work experience</t>
  </si>
  <si>
    <t>No vacancies at all</t>
  </si>
  <si>
    <t>No vacancies in line of work</t>
  </si>
  <si>
    <t>Too far to travel or transport problems</t>
  </si>
  <si>
    <t>Own ill health or disability</t>
  </si>
  <si>
    <t>Language difficulties</t>
  </si>
  <si>
    <t>No jobs with suitable hours</t>
  </si>
  <si>
    <t>Difficulties with child care or other family considerations</t>
  </si>
  <si>
    <t>No feedback from employers</t>
  </si>
  <si>
    <t>Other difficulties</t>
  </si>
  <si>
    <t>Did not have difficulty finding work</t>
  </si>
  <si>
    <t>Whether looked for full-time or part-time work last week</t>
  </si>
  <si>
    <t>Looked for full-time work</t>
  </si>
  <si>
    <t>Looked for both full-time and part-time work</t>
  </si>
  <si>
    <t>Looked for only full-time work</t>
  </si>
  <si>
    <t>Waiting to start a full-time job</t>
  </si>
  <si>
    <t>Looked for only part-time work</t>
  </si>
  <si>
    <t>Waiting to start a part-time job</t>
  </si>
  <si>
    <t>Total</t>
  </si>
  <si>
    <t xml:space="preserve">. . </t>
  </si>
  <si>
    <t>15-64 years</t>
  </si>
  <si>
    <t>15-24 years</t>
  </si>
  <si>
    <t>25-44 years</t>
  </si>
  <si>
    <t>45-64 years</t>
  </si>
  <si>
    <t>65 years and over</t>
  </si>
  <si>
    <t>Australia</t>
  </si>
  <si>
    <t>New South Wales</t>
  </si>
  <si>
    <t>Victoria</t>
  </si>
  <si>
    <t>Queensland</t>
  </si>
  <si>
    <t>South Australia</t>
  </si>
  <si>
    <t>Western Australia</t>
  </si>
  <si>
    <t>Median extra hours preferred</t>
  </si>
  <si>
    <t>weeks</t>
  </si>
  <si>
    <t>25-4 years</t>
  </si>
  <si>
    <t>Select a state or territory:</t>
  </si>
  <si>
    <t>Tasmania</t>
  </si>
  <si>
    <t>Northern Territory</t>
  </si>
  <si>
    <t>Australian Capital Territory</t>
  </si>
  <si>
    <t>Aust Capital Territory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</si>
</sst>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28" fillId="0" borderId="0"/>
    <xf numFmtId="0" fontId="11" fillId="0" borderId="0"/>
    <xf numFmtId="0" fontId="13" fillId="0" borderId="0">
      <alignment horizontal="left" vertical="center" wrapText="1"/>
    </xf>
  </cellStyleXfs>
  <cellXfs count="8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wrapText="1"/>
    </xf>
    <xf numFmtId="0" fontId="28" fillId="0" borderId="0" xfId="10" applyAlignment="1"/>
    <xf numFmtId="17" fontId="29" fillId="0" borderId="0" xfId="9" quotePrefix="1" applyNumberFormat="1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0" borderId="0" xfId="12" applyFont="1" applyAlignment="1">
      <alignment horizontal="left"/>
    </xf>
    <xf numFmtId="0" fontId="13" fillId="0" borderId="0" xfId="12" applyFont="1" applyAlignment="1">
      <alignment horizontal="left"/>
    </xf>
    <xf numFmtId="0" fontId="29" fillId="0" borderId="0" xfId="13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0" fontId="31" fillId="0" borderId="0" xfId="1" applyFont="1" applyAlignment="1">
      <alignment horizontal="left"/>
    </xf>
    <xf numFmtId="0" fontId="13" fillId="0" borderId="0" xfId="12" applyFont="1" applyAlignment="1">
      <alignment horizontal="left" indent="2"/>
    </xf>
    <xf numFmtId="0" fontId="13" fillId="0" borderId="0" xfId="12" applyFont="1" applyAlignment="1">
      <alignment horizontal="left" indent="3"/>
    </xf>
    <xf numFmtId="0" fontId="13" fillId="0" borderId="0" xfId="12" applyFont="1" applyAlignment="1">
      <alignment horizontal="left" wrapText="1" indent="2"/>
    </xf>
    <xf numFmtId="0" fontId="13" fillId="0" borderId="0" xfId="12" applyFont="1" applyAlignment="1">
      <alignment horizontal="left" indent="1"/>
    </xf>
    <xf numFmtId="166" fontId="18" fillId="0" borderId="0" xfId="7" applyNumberFormat="1" applyFont="1" applyAlignment="1">
      <alignment horizontal="right"/>
    </xf>
    <xf numFmtId="166" fontId="29" fillId="0" borderId="0" xfId="13" applyNumberFormat="1" applyFont="1" applyAlignment="1">
      <alignment horizontal="left" vertical="center"/>
    </xf>
    <xf numFmtId="0" fontId="32" fillId="0" borderId="0" xfId="7" applyFont="1"/>
    <xf numFmtId="0" fontId="33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4" fillId="0" borderId="0" xfId="7" applyNumberFormat="1" applyFont="1" applyAlignment="1">
      <alignment horizontal="right"/>
    </xf>
    <xf numFmtId="166" fontId="34" fillId="0" borderId="0" xfId="7" applyNumberFormat="1" applyFont="1" applyAlignment="1">
      <alignment horizontal="right"/>
    </xf>
    <xf numFmtId="0" fontId="29" fillId="0" borderId="0" xfId="11" applyFont="1" applyAlignment="1">
      <alignment vertical="center" wrapText="1"/>
    </xf>
    <xf numFmtId="1" fontId="35" fillId="0" borderId="0" xfId="4" quotePrefix="1" applyNumberFormat="1" applyFont="1" applyAlignment="1">
      <alignment horizontal="center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4" fillId="0" borderId="0" xfId="7" applyFont="1"/>
    <xf numFmtId="0" fontId="1" fillId="0" borderId="0" xfId="12" applyFont="1" applyAlignment="1">
      <alignment horizontal="left" indent="2"/>
    </xf>
    <xf numFmtId="166" fontId="29" fillId="0" borderId="0" xfId="7" applyNumberFormat="1" applyFont="1"/>
    <xf numFmtId="166" fontId="13" fillId="0" borderId="0" xfId="13" applyNumberFormat="1" applyAlignment="1">
      <alignment horizontal="left" vertical="center" wrapText="1" indent="1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0" fontId="29" fillId="0" borderId="7" xfId="11" applyFont="1" applyBorder="1" applyAlignment="1">
      <alignment horizontal="center" vertical="center" wrapText="1"/>
    </xf>
    <xf numFmtId="0" fontId="29" fillId="0" borderId="0" xfId="9" applyFont="1">
      <alignment horizontal="center" vertical="center" wrapText="1"/>
    </xf>
    <xf numFmtId="17" fontId="29" fillId="0" borderId="7" xfId="9" quotePrefix="1" applyNumberFormat="1" applyFont="1" applyBorder="1" applyAlignment="1">
      <alignment horizontal="center" wrapText="1"/>
    </xf>
    <xf numFmtId="17" fontId="29" fillId="0" borderId="0" xfId="9" quotePrefix="1" applyNumberFormat="1" applyFont="1" applyAlignment="1">
      <alignment horizontal="center" wrapText="1"/>
    </xf>
    <xf numFmtId="0" fontId="29" fillId="0" borderId="7" xfId="9" applyFont="1" applyBorder="1">
      <alignment horizontal="center" vertical="center" wrapText="1"/>
    </xf>
    <xf numFmtId="0" fontId="10" fillId="0" borderId="0" xfId="1" applyFont="1"/>
  </cellXfs>
  <cellStyles count="14">
    <cellStyle name="Hyperlink" xfId="1" builtinId="8"/>
    <cellStyle name="Hyperlink 2" xfId="5" xr:uid="{DDC31E24-7E99-4F7E-94F1-A6226F5F6839}"/>
    <cellStyle name="Normal" xfId="0" builtinId="0"/>
    <cellStyle name="Normal 10" xfId="3" xr:uid="{1B21A771-DC8E-49F9-A028-53FFFC028838}"/>
    <cellStyle name="Normal 2" xfId="7" xr:uid="{39F082B0-E223-4785-8A55-C97111D97403}"/>
    <cellStyle name="Normal 2 2 2" xfId="12" xr:uid="{A30D6EAA-D7E0-4B69-A31B-D63751DE0D07}"/>
    <cellStyle name="Normal 2 4" xfId="4" xr:uid="{3C78479C-31A0-44F7-81FF-5432AC44C14A}"/>
    <cellStyle name="Normal 3 5 4" xfId="2" xr:uid="{388EA30F-4E84-4B60-B181-F49AC6CA4E61}"/>
    <cellStyle name="Style1" xfId="6" xr:uid="{D6A8D4A2-A3F8-47DF-B5F8-C3B2DEE9CF7B}"/>
    <cellStyle name="Style3" xfId="10" xr:uid="{C5031173-5970-4E84-BADB-AFAFCAE7E11B}"/>
    <cellStyle name="Style4" xfId="8" xr:uid="{B854AAFD-BD3A-42DD-A3BC-A69896A437CC}"/>
    <cellStyle name="Style5" xfId="9" xr:uid="{9A807B8A-6DA4-44C9-9CF2-DEF6CA8E668D}"/>
    <cellStyle name="Style6" xfId="11" xr:uid="{B7CFA4C4-7BD2-4708-B302-F3CE61B8435B}"/>
    <cellStyle name="Style9" xfId="13" xr:uid="{89E2EC1F-39A8-4E12-8231-DA2E841E40D1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BA5B3C-35BA-4D40-BB9B-CA342340B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483DA-4ED3-4A05-A9BC-74545F2E3E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94ED3E-CC9F-44FC-BC34-11230EFC1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4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804ED-0BFA-4B60-A728-2A69169E0A5B}">
  <dimension ref="A1:E27"/>
  <sheetViews>
    <sheetView showGridLines="0" tabSelected="1" workbookViewId="0">
      <pane ySplit="7" topLeftCell="A8" activePane="bottomLeft" state="frozen"/>
      <selection activeCell="C13" sqref="C13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4130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4142</v>
      </c>
      <c r="C5" s="11"/>
      <c r="D5" s="11"/>
      <c r="E5" s="11"/>
    </row>
    <row r="6" spans="1:5" ht="15.75" customHeight="1">
      <c r="A6" s="11"/>
      <c r="B6" s="70" t="s">
        <v>4132</v>
      </c>
      <c r="C6" s="70"/>
      <c r="D6" s="70"/>
      <c r="E6" s="70"/>
    </row>
    <row r="7" spans="1:5" ht="15.75" customHeight="1">
      <c r="A7" s="11"/>
      <c r="B7" s="21" t="s">
        <v>4143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4144</v>
      </c>
      <c r="C9" s="24"/>
      <c r="D9" s="11"/>
      <c r="E9" s="11"/>
    </row>
    <row r="10" spans="1:5">
      <c r="A10" s="23"/>
      <c r="B10" s="25" t="s">
        <v>4145</v>
      </c>
      <c r="C10" s="23"/>
      <c r="D10" s="11"/>
      <c r="E10" s="11"/>
    </row>
    <row r="11" spans="1:5">
      <c r="A11" s="23"/>
      <c r="B11" s="26">
        <v>5.0999999999999996</v>
      </c>
      <c r="C11" s="27" t="s">
        <v>4146</v>
      </c>
      <c r="D11" s="11"/>
      <c r="E11" s="11"/>
    </row>
    <row r="12" spans="1:5">
      <c r="A12" s="23"/>
      <c r="B12" s="26">
        <v>5.2</v>
      </c>
      <c r="C12" s="27" t="s">
        <v>4147</v>
      </c>
      <c r="D12" s="11"/>
      <c r="E12" s="11"/>
    </row>
    <row r="13" spans="1:5">
      <c r="A13" s="23"/>
      <c r="B13" s="26" t="s">
        <v>4148</v>
      </c>
      <c r="C13" s="27" t="s">
        <v>4149</v>
      </c>
      <c r="D13" s="11"/>
      <c r="E13" s="11"/>
    </row>
    <row r="14" spans="1:5">
      <c r="A14" s="22"/>
      <c r="B14" s="22"/>
      <c r="C14" s="22"/>
      <c r="D14" s="11"/>
      <c r="E14" s="11"/>
    </row>
    <row r="15" spans="1:5" ht="15.75">
      <c r="A15" s="23"/>
      <c r="B15" s="71"/>
      <c r="C15" s="71"/>
      <c r="D15" s="11"/>
      <c r="E15" s="11"/>
    </row>
    <row r="16" spans="1:5" ht="15.75">
      <c r="A16" s="23"/>
      <c r="B16" s="72" t="s">
        <v>4150</v>
      </c>
      <c r="C16" s="72"/>
      <c r="D16" s="11"/>
      <c r="E16" s="11"/>
    </row>
    <row r="17" spans="1:5">
      <c r="A17" s="22"/>
      <c r="B17" s="22"/>
      <c r="C17" s="22"/>
      <c r="D17" s="11"/>
      <c r="E17" s="11"/>
    </row>
    <row r="18" spans="1:5">
      <c r="A18" s="23"/>
      <c r="B18" s="28" t="s">
        <v>4151</v>
      </c>
      <c r="C18" s="23"/>
      <c r="D18" s="11"/>
      <c r="E18" s="11"/>
    </row>
    <row r="19" spans="1:5">
      <c r="A19" s="23"/>
      <c r="B19" s="73" t="s">
        <v>4152</v>
      </c>
      <c r="C19" s="73"/>
      <c r="D19" s="11"/>
      <c r="E19" s="11"/>
    </row>
    <row r="20" spans="1:5">
      <c r="A20" s="23"/>
      <c r="B20" s="87" t="s">
        <v>4153</v>
      </c>
      <c r="C20" s="87"/>
      <c r="D20" s="11"/>
      <c r="E20" s="11"/>
    </row>
    <row r="21" spans="1:5">
      <c r="A21" s="22"/>
      <c r="B21" s="22"/>
      <c r="C21" s="22"/>
      <c r="D21" s="11"/>
      <c r="E21" s="11"/>
    </row>
    <row r="22" spans="1:5">
      <c r="A22" s="22"/>
      <c r="B22" s="15" t="s">
        <v>4133</v>
      </c>
      <c r="C22" s="11"/>
      <c r="D22" s="11"/>
      <c r="E22" s="11"/>
    </row>
    <row r="23" spans="1:5">
      <c r="A23" s="22"/>
      <c r="B23" s="69" t="s">
        <v>4141</v>
      </c>
      <c r="C23" s="69"/>
      <c r="D23" s="69"/>
      <c r="E23" s="69"/>
    </row>
    <row r="24" spans="1:5">
      <c r="A24" s="22"/>
      <c r="B24" s="69" t="s">
        <v>4140</v>
      </c>
      <c r="C24" s="69"/>
      <c r="D24" s="69"/>
      <c r="E24" s="69"/>
    </row>
    <row r="25" spans="1:5">
      <c r="A25" s="22"/>
      <c r="B25" s="11"/>
      <c r="C25" s="11"/>
      <c r="D25" s="11"/>
      <c r="E25" s="11"/>
    </row>
    <row r="26" spans="1:5">
      <c r="A26" s="22"/>
      <c r="B26" s="22"/>
      <c r="C26" s="22"/>
      <c r="D26" s="11"/>
      <c r="E26" s="11"/>
    </row>
    <row r="27" spans="1:5">
      <c r="A27" s="22"/>
      <c r="B27" s="29" t="str">
        <f ca="1">"© Commonwealth of Australia "&amp;YEAR(TODAY())</f>
        <v>© Commonwealth of Australia 2024</v>
      </c>
      <c r="C27" s="23"/>
      <c r="D27" s="11"/>
      <c r="E27" s="11"/>
    </row>
  </sheetData>
  <mergeCells count="7">
    <mergeCell ref="B24:E24"/>
    <mergeCell ref="B6:E6"/>
    <mergeCell ref="B15:C15"/>
    <mergeCell ref="B16:C16"/>
    <mergeCell ref="B19:C19"/>
    <mergeCell ref="B20:C20"/>
    <mergeCell ref="B23:E23"/>
  </mergeCells>
  <hyperlinks>
    <hyperlink ref="B16" r:id="rId1" xr:uid="{FC48C0D1-689E-4331-8DE1-6926EA4A8CA4}"/>
    <hyperlink ref="B13" location="Index!A12" display="Index" xr:uid="{05CEE602-58F6-4A8A-8502-E4CCF03BE7A3}"/>
    <hyperlink ref="B27" r:id="rId2" display="© Commonwealth of Australia 2015" xr:uid="{5FF5D5DB-973F-4F14-9494-88099F49DE82}"/>
    <hyperlink ref="B24" r:id="rId3" display="or the Labour Surveys Branch at labour.statistics@abs.gov.au." xr:uid="{66288AB4-469A-4537-BFDB-6CC8AA13F0CB}"/>
    <hyperlink ref="B23:E23" r:id="rId4" display="For further information about these and related statistics visit www.abs.gov.au/about/contact-us" xr:uid="{3C8B0300-D02B-4BF0-9459-5DA1C3471761}"/>
    <hyperlink ref="B12" location="'Table 5.2'!C10" display="'Table 5.2'!C10" xr:uid="{83F1A7FC-1474-4CFF-9AC4-07F55ECC2441}"/>
    <hyperlink ref="B11" location="'Table 5.1'!C10" display="'Table 5.1'!C10" xr:uid="{0531B444-6D37-497D-8EC0-8794BAEDB995}"/>
    <hyperlink ref="B20" r:id="rId5" display="Explanatory Notes" xr:uid="{CDE5F341-026D-4ECF-8A5F-63144B35D710}"/>
    <hyperlink ref="B19" r:id="rId6" xr:uid="{BA03E059-FE70-42D9-860D-E0E3FEF05D8D}"/>
    <hyperlink ref="B19:C19" r:id="rId7" display="Summary" xr:uid="{C269EF2A-9D65-438E-9AFE-C857D8DD93C6}"/>
    <hyperlink ref="B20:C20" r:id="rId8" display="Methodology" xr:uid="{114633A5-FBAE-4B56-A89B-5E3A4AAF5446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2514</v>
      </c>
      <c r="C1" s="3" t="s">
        <v>2515</v>
      </c>
      <c r="D1" s="3" t="s">
        <v>2516</v>
      </c>
      <c r="E1" s="3" t="s">
        <v>2517</v>
      </c>
      <c r="F1" s="3" t="s">
        <v>2518</v>
      </c>
      <c r="G1" s="3" t="s">
        <v>2519</v>
      </c>
      <c r="H1" s="3" t="s">
        <v>2520</v>
      </c>
      <c r="I1" s="3" t="s">
        <v>2521</v>
      </c>
      <c r="J1" s="3" t="s">
        <v>2522</v>
      </c>
      <c r="K1" s="3" t="s">
        <v>2523</v>
      </c>
      <c r="L1" s="3" t="s">
        <v>2524</v>
      </c>
      <c r="M1" s="3" t="s">
        <v>2525</v>
      </c>
      <c r="N1" s="3" t="s">
        <v>2526</v>
      </c>
      <c r="O1" s="3" t="s">
        <v>2527</v>
      </c>
      <c r="P1" s="3" t="s">
        <v>2528</v>
      </c>
      <c r="Q1" s="3" t="s">
        <v>2529</v>
      </c>
      <c r="R1" s="3" t="s">
        <v>2530</v>
      </c>
      <c r="S1" s="3" t="s">
        <v>2531</v>
      </c>
      <c r="T1" s="3" t="s">
        <v>2532</v>
      </c>
      <c r="U1" s="3" t="s">
        <v>2533</v>
      </c>
      <c r="V1" s="3" t="s">
        <v>2534</v>
      </c>
      <c r="W1" s="3" t="s">
        <v>2535</v>
      </c>
      <c r="X1" s="3" t="s">
        <v>2536</v>
      </c>
      <c r="Y1" s="3" t="s">
        <v>2537</v>
      </c>
      <c r="Z1" s="3" t="s">
        <v>2538</v>
      </c>
      <c r="AA1" s="3" t="s">
        <v>2539</v>
      </c>
      <c r="AB1" s="3" t="s">
        <v>2540</v>
      </c>
      <c r="AC1" s="3" t="s">
        <v>2541</v>
      </c>
      <c r="AD1" s="3" t="s">
        <v>2542</v>
      </c>
      <c r="AE1" s="3" t="s">
        <v>2543</v>
      </c>
      <c r="AF1" s="3" t="s">
        <v>2544</v>
      </c>
      <c r="AG1" s="3" t="s">
        <v>2545</v>
      </c>
      <c r="AH1" s="3" t="s">
        <v>2546</v>
      </c>
      <c r="AI1" s="3" t="s">
        <v>2547</v>
      </c>
      <c r="AJ1" s="3" t="s">
        <v>2548</v>
      </c>
      <c r="AK1" s="3" t="s">
        <v>2549</v>
      </c>
      <c r="AL1" s="3" t="s">
        <v>2550</v>
      </c>
      <c r="AM1" s="3" t="s">
        <v>2551</v>
      </c>
      <c r="AN1" s="3" t="s">
        <v>2552</v>
      </c>
      <c r="AO1" s="3" t="s">
        <v>2553</v>
      </c>
      <c r="AP1" s="3" t="s">
        <v>2554</v>
      </c>
      <c r="AQ1" s="3" t="s">
        <v>2555</v>
      </c>
      <c r="AR1" s="3" t="s">
        <v>2556</v>
      </c>
      <c r="AS1" s="3" t="s">
        <v>2557</v>
      </c>
      <c r="AT1" s="3" t="s">
        <v>2558</v>
      </c>
      <c r="AU1" s="3" t="s">
        <v>2559</v>
      </c>
      <c r="AV1" s="3" t="s">
        <v>2560</v>
      </c>
      <c r="AW1" s="3" t="s">
        <v>2561</v>
      </c>
      <c r="AX1" s="3" t="s">
        <v>2562</v>
      </c>
      <c r="AY1" s="3" t="s">
        <v>2563</v>
      </c>
      <c r="AZ1" s="3" t="s">
        <v>2564</v>
      </c>
      <c r="BA1" s="3" t="s">
        <v>2565</v>
      </c>
      <c r="BB1" s="3" t="s">
        <v>2566</v>
      </c>
      <c r="BC1" s="3" t="s">
        <v>2567</v>
      </c>
      <c r="BD1" s="3" t="s">
        <v>2568</v>
      </c>
      <c r="BE1" s="3" t="s">
        <v>2569</v>
      </c>
      <c r="BF1" s="3" t="s">
        <v>2570</v>
      </c>
      <c r="BG1" s="3" t="s">
        <v>2571</v>
      </c>
      <c r="BH1" s="3" t="s">
        <v>2572</v>
      </c>
      <c r="BI1" s="3" t="s">
        <v>2573</v>
      </c>
      <c r="BJ1" s="3" t="s">
        <v>2574</v>
      </c>
      <c r="BK1" s="3" t="s">
        <v>2575</v>
      </c>
      <c r="BL1" s="3" t="s">
        <v>2576</v>
      </c>
      <c r="BM1" s="3" t="s">
        <v>2577</v>
      </c>
      <c r="BN1" s="3" t="s">
        <v>2578</v>
      </c>
      <c r="BO1" s="3" t="s">
        <v>2579</v>
      </c>
      <c r="BP1" s="3" t="s">
        <v>2580</v>
      </c>
      <c r="BQ1" s="3" t="s">
        <v>2581</v>
      </c>
      <c r="BR1" s="3" t="s">
        <v>2582</v>
      </c>
      <c r="BS1" s="3" t="s">
        <v>2583</v>
      </c>
      <c r="BT1" s="3" t="s">
        <v>2584</v>
      </c>
      <c r="BU1" s="3" t="s">
        <v>2585</v>
      </c>
      <c r="BV1" s="3" t="s">
        <v>2586</v>
      </c>
      <c r="BW1" s="3" t="s">
        <v>2587</v>
      </c>
      <c r="BX1" s="3" t="s">
        <v>2588</v>
      </c>
      <c r="BY1" s="3" t="s">
        <v>2589</v>
      </c>
      <c r="BZ1" s="3" t="s">
        <v>2590</v>
      </c>
      <c r="CA1" s="3" t="s">
        <v>2591</v>
      </c>
      <c r="CB1" s="3" t="s">
        <v>2592</v>
      </c>
      <c r="CC1" s="3" t="s">
        <v>2593</v>
      </c>
      <c r="CD1" s="3" t="s">
        <v>2594</v>
      </c>
      <c r="CE1" s="3" t="s">
        <v>2595</v>
      </c>
      <c r="CF1" s="3" t="s">
        <v>2596</v>
      </c>
      <c r="CG1" s="3" t="s">
        <v>2597</v>
      </c>
      <c r="CH1" s="3" t="s">
        <v>2598</v>
      </c>
      <c r="CI1" s="3" t="s">
        <v>2599</v>
      </c>
      <c r="CJ1" s="3" t="s">
        <v>2600</v>
      </c>
      <c r="CK1" s="3" t="s">
        <v>2601</v>
      </c>
      <c r="CL1" s="3" t="s">
        <v>2602</v>
      </c>
      <c r="CM1" s="3" t="s">
        <v>2603</v>
      </c>
      <c r="CN1" s="3" t="s">
        <v>2604</v>
      </c>
      <c r="CO1" s="3" t="s">
        <v>2605</v>
      </c>
      <c r="CP1" s="3" t="s">
        <v>2606</v>
      </c>
      <c r="CQ1" s="3" t="s">
        <v>2607</v>
      </c>
      <c r="CR1" s="3" t="s">
        <v>2608</v>
      </c>
      <c r="CS1" s="3" t="s">
        <v>2609</v>
      </c>
      <c r="CT1" s="3" t="s">
        <v>2610</v>
      </c>
      <c r="CU1" s="3" t="s">
        <v>2611</v>
      </c>
      <c r="CV1" s="3" t="s">
        <v>2612</v>
      </c>
      <c r="CW1" s="3" t="s">
        <v>2613</v>
      </c>
      <c r="CX1" s="3" t="s">
        <v>2614</v>
      </c>
      <c r="CY1" s="3" t="s">
        <v>2615</v>
      </c>
      <c r="CZ1" s="3" t="s">
        <v>2616</v>
      </c>
      <c r="DA1" s="3" t="s">
        <v>2617</v>
      </c>
      <c r="DB1" s="3" t="s">
        <v>2618</v>
      </c>
      <c r="DC1" s="3" t="s">
        <v>2619</v>
      </c>
      <c r="DD1" s="3" t="s">
        <v>2620</v>
      </c>
      <c r="DE1" s="3" t="s">
        <v>2621</v>
      </c>
      <c r="DF1" s="3" t="s">
        <v>2622</v>
      </c>
      <c r="DG1" s="3" t="s">
        <v>2623</v>
      </c>
      <c r="DH1" s="3" t="s">
        <v>2624</v>
      </c>
      <c r="DI1" s="3" t="s">
        <v>2625</v>
      </c>
      <c r="DJ1" s="3" t="s">
        <v>2626</v>
      </c>
      <c r="DK1" s="3" t="s">
        <v>2627</v>
      </c>
      <c r="DL1" s="3" t="s">
        <v>2628</v>
      </c>
      <c r="DM1" s="3" t="s">
        <v>2629</v>
      </c>
      <c r="DN1" s="3" t="s">
        <v>2630</v>
      </c>
      <c r="DO1" s="3" t="s">
        <v>2631</v>
      </c>
      <c r="DP1" s="3" t="s">
        <v>2632</v>
      </c>
      <c r="DQ1" s="3" t="s">
        <v>2633</v>
      </c>
      <c r="DR1" s="3" t="s">
        <v>2634</v>
      </c>
      <c r="DS1" s="3" t="s">
        <v>2635</v>
      </c>
      <c r="DT1" s="3" t="s">
        <v>2636</v>
      </c>
      <c r="DU1" s="3" t="s">
        <v>2637</v>
      </c>
      <c r="DV1" s="3" t="s">
        <v>2638</v>
      </c>
      <c r="DW1" s="3" t="s">
        <v>2639</v>
      </c>
      <c r="DX1" s="3" t="s">
        <v>2640</v>
      </c>
      <c r="DY1" s="3" t="s">
        <v>2641</v>
      </c>
      <c r="DZ1" s="3" t="s">
        <v>2642</v>
      </c>
      <c r="EA1" s="3" t="s">
        <v>2643</v>
      </c>
      <c r="EB1" s="3" t="s">
        <v>2644</v>
      </c>
      <c r="EC1" s="3" t="s">
        <v>2645</v>
      </c>
      <c r="ED1" s="3" t="s">
        <v>2646</v>
      </c>
      <c r="EE1" s="3" t="s">
        <v>2647</v>
      </c>
      <c r="EF1" s="3" t="s">
        <v>2648</v>
      </c>
      <c r="EG1" s="3" t="s">
        <v>2649</v>
      </c>
      <c r="EH1" s="3" t="s">
        <v>2650</v>
      </c>
      <c r="EI1" s="3" t="s">
        <v>2651</v>
      </c>
      <c r="EJ1" s="3" t="s">
        <v>2652</v>
      </c>
      <c r="EK1" s="3" t="s">
        <v>2653</v>
      </c>
      <c r="EL1" s="3" t="s">
        <v>2654</v>
      </c>
      <c r="EM1" s="3" t="s">
        <v>2655</v>
      </c>
      <c r="EN1" s="3" t="s">
        <v>2656</v>
      </c>
      <c r="EO1" s="3" t="s">
        <v>2657</v>
      </c>
      <c r="EP1" s="3" t="s">
        <v>2658</v>
      </c>
      <c r="EQ1" s="3" t="s">
        <v>2659</v>
      </c>
      <c r="ER1" s="3" t="s">
        <v>2660</v>
      </c>
      <c r="ES1" s="3" t="s">
        <v>2661</v>
      </c>
      <c r="ET1" s="3" t="s">
        <v>2662</v>
      </c>
      <c r="EU1" s="3" t="s">
        <v>2663</v>
      </c>
      <c r="EV1" s="3" t="s">
        <v>2664</v>
      </c>
      <c r="EW1" s="3" t="s">
        <v>2665</v>
      </c>
      <c r="EX1" s="3" t="s">
        <v>2666</v>
      </c>
      <c r="EY1" s="3" t="s">
        <v>2667</v>
      </c>
      <c r="EZ1" s="3" t="s">
        <v>2668</v>
      </c>
      <c r="FA1" s="3" t="s">
        <v>2669</v>
      </c>
      <c r="FB1" s="3" t="s">
        <v>2670</v>
      </c>
      <c r="FC1" s="3" t="s">
        <v>2671</v>
      </c>
      <c r="FD1" s="3" t="s">
        <v>2672</v>
      </c>
      <c r="FE1" s="3" t="s">
        <v>2673</v>
      </c>
      <c r="FF1" s="3" t="s">
        <v>2674</v>
      </c>
      <c r="FG1" s="3" t="s">
        <v>2675</v>
      </c>
      <c r="FH1" s="3" t="s">
        <v>2676</v>
      </c>
      <c r="FI1" s="3" t="s">
        <v>2677</v>
      </c>
      <c r="FJ1" s="3" t="s">
        <v>2678</v>
      </c>
      <c r="FK1" s="3" t="s">
        <v>2679</v>
      </c>
      <c r="FL1" s="3" t="s">
        <v>2680</v>
      </c>
      <c r="FM1" s="3" t="s">
        <v>2681</v>
      </c>
      <c r="FN1" s="3" t="s">
        <v>2682</v>
      </c>
      <c r="FO1" s="3" t="s">
        <v>2683</v>
      </c>
      <c r="FP1" s="3" t="s">
        <v>2684</v>
      </c>
      <c r="FQ1" s="3" t="s">
        <v>2685</v>
      </c>
      <c r="FR1" s="3" t="s">
        <v>2686</v>
      </c>
      <c r="FS1" s="3" t="s">
        <v>2687</v>
      </c>
      <c r="FT1" s="3" t="s">
        <v>2688</v>
      </c>
      <c r="FU1" s="3" t="s">
        <v>2689</v>
      </c>
      <c r="FV1" s="3" t="s">
        <v>2690</v>
      </c>
      <c r="FW1" s="3" t="s">
        <v>2691</v>
      </c>
      <c r="FX1" s="3" t="s">
        <v>2692</v>
      </c>
      <c r="FY1" s="3" t="s">
        <v>2693</v>
      </c>
      <c r="FZ1" s="3" t="s">
        <v>2694</v>
      </c>
      <c r="GA1" s="3" t="s">
        <v>2695</v>
      </c>
      <c r="GB1" s="3" t="s">
        <v>2696</v>
      </c>
      <c r="GC1" s="3" t="s">
        <v>2697</v>
      </c>
      <c r="GD1" s="3" t="s">
        <v>2698</v>
      </c>
      <c r="GE1" s="3" t="s">
        <v>2699</v>
      </c>
      <c r="GF1" s="3" t="s">
        <v>2700</v>
      </c>
      <c r="GG1" s="3" t="s">
        <v>2701</v>
      </c>
      <c r="GH1" s="3" t="s">
        <v>2702</v>
      </c>
      <c r="GI1" s="3" t="s">
        <v>2703</v>
      </c>
      <c r="GJ1" s="3" t="s">
        <v>2704</v>
      </c>
      <c r="GK1" s="3" t="s">
        <v>2705</v>
      </c>
      <c r="GL1" s="3" t="s">
        <v>2706</v>
      </c>
      <c r="GM1" s="3" t="s">
        <v>2707</v>
      </c>
      <c r="GN1" s="3" t="s">
        <v>2708</v>
      </c>
      <c r="GO1" s="3" t="s">
        <v>2709</v>
      </c>
      <c r="GP1" s="3" t="s">
        <v>2710</v>
      </c>
      <c r="GQ1" s="3" t="s">
        <v>2711</v>
      </c>
      <c r="GR1" s="3" t="s">
        <v>2712</v>
      </c>
      <c r="GS1" s="3" t="s">
        <v>2713</v>
      </c>
      <c r="GT1" s="3" t="s">
        <v>2714</v>
      </c>
      <c r="GU1" s="3" t="s">
        <v>2715</v>
      </c>
      <c r="GV1" s="3" t="s">
        <v>2716</v>
      </c>
      <c r="GW1" s="3" t="s">
        <v>2717</v>
      </c>
      <c r="GX1" s="3" t="s">
        <v>2718</v>
      </c>
      <c r="GY1" s="3" t="s">
        <v>2719</v>
      </c>
      <c r="GZ1" s="3" t="s">
        <v>2720</v>
      </c>
      <c r="HA1" s="3" t="s">
        <v>2721</v>
      </c>
      <c r="HB1" s="3" t="s">
        <v>2722</v>
      </c>
      <c r="HC1" s="3" t="s">
        <v>2723</v>
      </c>
      <c r="HD1" s="3" t="s">
        <v>2724</v>
      </c>
      <c r="HE1" s="3" t="s">
        <v>2725</v>
      </c>
      <c r="HF1" s="3" t="s">
        <v>2726</v>
      </c>
      <c r="HG1" s="3" t="s">
        <v>2727</v>
      </c>
      <c r="HH1" s="3" t="s">
        <v>2728</v>
      </c>
      <c r="HI1" s="3" t="s">
        <v>2729</v>
      </c>
      <c r="HJ1" s="3" t="s">
        <v>2730</v>
      </c>
      <c r="HK1" s="3" t="s">
        <v>2731</v>
      </c>
      <c r="HL1" s="3" t="s">
        <v>2732</v>
      </c>
      <c r="HM1" s="3" t="s">
        <v>2733</v>
      </c>
      <c r="HN1" s="3" t="s">
        <v>2734</v>
      </c>
      <c r="HO1" s="3" t="s">
        <v>2735</v>
      </c>
      <c r="HP1" s="3" t="s">
        <v>2736</v>
      </c>
      <c r="HQ1" s="3" t="s">
        <v>2737</v>
      </c>
      <c r="HR1" s="3" t="s">
        <v>2738</v>
      </c>
      <c r="HS1" s="3" t="s">
        <v>2739</v>
      </c>
      <c r="HT1" s="3" t="s">
        <v>2740</v>
      </c>
      <c r="HU1" s="3" t="s">
        <v>2741</v>
      </c>
      <c r="HV1" s="3" t="s">
        <v>2742</v>
      </c>
      <c r="HW1" s="3" t="s">
        <v>2743</v>
      </c>
      <c r="HX1" s="3" t="s">
        <v>2744</v>
      </c>
      <c r="HY1" s="3" t="s">
        <v>2745</v>
      </c>
      <c r="HZ1" s="3" t="s">
        <v>2746</v>
      </c>
      <c r="IA1" s="3" t="s">
        <v>2747</v>
      </c>
      <c r="IB1" s="3" t="s">
        <v>2748</v>
      </c>
      <c r="IC1" s="3" t="s">
        <v>2749</v>
      </c>
      <c r="ID1" s="3" t="s">
        <v>2750</v>
      </c>
      <c r="IE1" s="3" t="s">
        <v>2751</v>
      </c>
      <c r="IF1" s="3" t="s">
        <v>2752</v>
      </c>
      <c r="IG1" s="3" t="s">
        <v>2753</v>
      </c>
      <c r="IH1" s="3" t="s">
        <v>2754</v>
      </c>
      <c r="II1" s="3" t="s">
        <v>2755</v>
      </c>
      <c r="IJ1" s="3" t="s">
        <v>2756</v>
      </c>
      <c r="IK1" s="3" t="s">
        <v>2757</v>
      </c>
      <c r="IL1" s="3" t="s">
        <v>2758</v>
      </c>
      <c r="IM1" s="3" t="s">
        <v>2759</v>
      </c>
      <c r="IN1" s="3" t="s">
        <v>2760</v>
      </c>
      <c r="IO1" s="3" t="s">
        <v>2761</v>
      </c>
      <c r="IP1" s="3" t="s">
        <v>2762</v>
      </c>
      <c r="IQ1" s="3" t="s">
        <v>2763</v>
      </c>
    </row>
    <row r="2" spans="1:251">
      <c r="A2" s="4" t="s">
        <v>250</v>
      </c>
      <c r="B2" s="7" t="s">
        <v>259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8" t="s">
        <v>337</v>
      </c>
      <c r="Q2" s="8" t="s">
        <v>337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8" t="s">
        <v>337</v>
      </c>
      <c r="AF2" s="8" t="s">
        <v>337</v>
      </c>
      <c r="AG2" s="8" t="s">
        <v>337</v>
      </c>
      <c r="AH2" s="8" t="s">
        <v>337</v>
      </c>
      <c r="AI2" s="8" t="s">
        <v>337</v>
      </c>
      <c r="AJ2" s="8" t="s">
        <v>337</v>
      </c>
      <c r="AK2" s="8" t="s">
        <v>337</v>
      </c>
      <c r="AL2" s="8" t="s">
        <v>337</v>
      </c>
      <c r="AM2" s="8" t="s">
        <v>337</v>
      </c>
      <c r="AN2" s="8" t="s">
        <v>337</v>
      </c>
      <c r="AO2" s="8" t="s">
        <v>337</v>
      </c>
      <c r="AP2" s="8" t="s">
        <v>337</v>
      </c>
      <c r="AQ2" s="8" t="s">
        <v>337</v>
      </c>
      <c r="AR2" s="8" t="s">
        <v>337</v>
      </c>
      <c r="AS2" s="8" t="s">
        <v>337</v>
      </c>
      <c r="AT2" s="8" t="s">
        <v>337</v>
      </c>
      <c r="AU2" s="8" t="s">
        <v>337</v>
      </c>
      <c r="AV2" s="8" t="s">
        <v>337</v>
      </c>
      <c r="AW2" s="8" t="s">
        <v>337</v>
      </c>
      <c r="AX2" s="8" t="s">
        <v>337</v>
      </c>
      <c r="AY2" s="8" t="s">
        <v>337</v>
      </c>
      <c r="AZ2" s="8" t="s">
        <v>337</v>
      </c>
      <c r="BA2" s="8" t="s">
        <v>337</v>
      </c>
      <c r="BB2" s="8" t="s">
        <v>337</v>
      </c>
      <c r="BC2" s="8" t="s">
        <v>337</v>
      </c>
      <c r="BD2" s="8" t="s">
        <v>337</v>
      </c>
      <c r="BE2" s="8" t="s">
        <v>337</v>
      </c>
      <c r="BF2" s="8" t="s">
        <v>337</v>
      </c>
      <c r="BG2" s="8" t="s">
        <v>337</v>
      </c>
      <c r="BH2" s="8" t="s">
        <v>337</v>
      </c>
      <c r="BI2" s="8" t="s">
        <v>337</v>
      </c>
      <c r="BJ2" s="8" t="s">
        <v>337</v>
      </c>
      <c r="BK2" s="8" t="s">
        <v>337</v>
      </c>
      <c r="BL2" s="8" t="s">
        <v>337</v>
      </c>
      <c r="BM2" s="8" t="s">
        <v>337</v>
      </c>
      <c r="BN2" s="8" t="s">
        <v>337</v>
      </c>
      <c r="BO2" s="8" t="s">
        <v>337</v>
      </c>
      <c r="BP2" s="8" t="s">
        <v>337</v>
      </c>
      <c r="BQ2" s="8" t="s">
        <v>337</v>
      </c>
      <c r="BR2" s="8" t="s">
        <v>337</v>
      </c>
      <c r="BS2" s="8" t="s">
        <v>337</v>
      </c>
      <c r="BT2" s="8" t="s">
        <v>337</v>
      </c>
      <c r="BU2" s="8" t="s">
        <v>337</v>
      </c>
      <c r="BV2" s="8" t="s">
        <v>337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8" t="s">
        <v>337</v>
      </c>
      <c r="EU2" s="8" t="s">
        <v>337</v>
      </c>
      <c r="EV2" s="8" t="s">
        <v>337</v>
      </c>
      <c r="EW2" s="8" t="s">
        <v>337</v>
      </c>
      <c r="EX2" s="8" t="s">
        <v>337</v>
      </c>
      <c r="EY2" s="8" t="s">
        <v>337</v>
      </c>
      <c r="EZ2" s="8" t="s">
        <v>337</v>
      </c>
      <c r="FA2" s="8" t="s">
        <v>337</v>
      </c>
      <c r="FB2" s="8" t="s">
        <v>337</v>
      </c>
      <c r="FC2" s="8" t="s">
        <v>337</v>
      </c>
      <c r="FD2" s="8" t="s">
        <v>337</v>
      </c>
      <c r="FE2" s="8" t="s">
        <v>337</v>
      </c>
      <c r="FF2" s="8" t="s">
        <v>337</v>
      </c>
      <c r="FG2" s="8" t="s">
        <v>337</v>
      </c>
      <c r="FH2" s="8" t="s">
        <v>337</v>
      </c>
      <c r="FI2" s="8" t="s">
        <v>337</v>
      </c>
      <c r="FJ2" s="8" t="s">
        <v>337</v>
      </c>
      <c r="FK2" s="8" t="s">
        <v>337</v>
      </c>
      <c r="FL2" s="8" t="s">
        <v>337</v>
      </c>
      <c r="FM2" s="8" t="s">
        <v>337</v>
      </c>
      <c r="FN2" s="8" t="s">
        <v>337</v>
      </c>
      <c r="FO2" s="8" t="s">
        <v>337</v>
      </c>
      <c r="FP2" s="8" t="s">
        <v>337</v>
      </c>
      <c r="FQ2" s="8" t="s">
        <v>337</v>
      </c>
      <c r="FR2" s="8" t="s">
        <v>337</v>
      </c>
      <c r="FS2" s="8" t="s">
        <v>337</v>
      </c>
      <c r="FT2" s="8" t="s">
        <v>337</v>
      </c>
      <c r="FU2" s="8" t="s">
        <v>337</v>
      </c>
      <c r="FV2" s="8" t="s">
        <v>337</v>
      </c>
      <c r="FW2" s="8" t="s">
        <v>337</v>
      </c>
      <c r="FX2" s="8" t="s">
        <v>337</v>
      </c>
      <c r="FY2" s="8" t="s">
        <v>337</v>
      </c>
      <c r="FZ2" s="8" t="s">
        <v>337</v>
      </c>
      <c r="GA2" s="8" t="s">
        <v>337</v>
      </c>
      <c r="GB2" s="8" t="s">
        <v>337</v>
      </c>
      <c r="GC2" s="8" t="s">
        <v>337</v>
      </c>
      <c r="GD2" s="8" t="s">
        <v>337</v>
      </c>
      <c r="GE2" s="8" t="s">
        <v>337</v>
      </c>
      <c r="GF2" s="8" t="s">
        <v>337</v>
      </c>
      <c r="GG2" s="8" t="s">
        <v>337</v>
      </c>
      <c r="GH2" s="8" t="s">
        <v>337</v>
      </c>
      <c r="GI2" s="8" t="s">
        <v>337</v>
      </c>
      <c r="GJ2" s="8" t="s">
        <v>337</v>
      </c>
      <c r="GK2" s="8" t="s">
        <v>337</v>
      </c>
      <c r="GL2" s="8" t="s">
        <v>337</v>
      </c>
      <c r="GM2" s="8" t="s">
        <v>337</v>
      </c>
      <c r="GN2" s="8" t="s">
        <v>337</v>
      </c>
      <c r="GO2" s="8" t="s">
        <v>337</v>
      </c>
      <c r="GP2" s="8" t="s">
        <v>337</v>
      </c>
      <c r="GQ2" s="8" t="s">
        <v>337</v>
      </c>
      <c r="GR2" s="8" t="s">
        <v>337</v>
      </c>
      <c r="GS2" s="8" t="s">
        <v>337</v>
      </c>
      <c r="GT2" s="8" t="s">
        <v>337</v>
      </c>
      <c r="GU2" s="8" t="s">
        <v>337</v>
      </c>
      <c r="GV2" s="8" t="s">
        <v>337</v>
      </c>
      <c r="GW2" s="8" t="s">
        <v>337</v>
      </c>
      <c r="GX2" s="8" t="s">
        <v>337</v>
      </c>
      <c r="GY2" s="8" t="s">
        <v>337</v>
      </c>
      <c r="GZ2" s="8" t="s">
        <v>337</v>
      </c>
      <c r="HA2" s="8" t="s">
        <v>337</v>
      </c>
      <c r="HB2" s="8" t="s">
        <v>337</v>
      </c>
      <c r="HC2" s="8" t="s">
        <v>337</v>
      </c>
      <c r="HD2" s="8" t="s">
        <v>337</v>
      </c>
      <c r="HE2" s="8" t="s">
        <v>337</v>
      </c>
      <c r="HF2" s="8" t="s">
        <v>337</v>
      </c>
      <c r="HG2" s="8" t="s">
        <v>337</v>
      </c>
      <c r="HH2" s="8" t="s">
        <v>337</v>
      </c>
      <c r="HI2" s="8" t="s">
        <v>337</v>
      </c>
      <c r="HJ2" s="8" t="s">
        <v>337</v>
      </c>
      <c r="HK2" s="8" t="s">
        <v>337</v>
      </c>
      <c r="HL2" s="8" t="s">
        <v>337</v>
      </c>
      <c r="HM2" s="8" t="s">
        <v>337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338</v>
      </c>
      <c r="Q4" s="8" t="s">
        <v>338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338</v>
      </c>
      <c r="AF4" s="8" t="s">
        <v>338</v>
      </c>
      <c r="AG4" s="8" t="s">
        <v>338</v>
      </c>
      <c r="AH4" s="8" t="s">
        <v>338</v>
      </c>
      <c r="AI4" s="8" t="s">
        <v>338</v>
      </c>
      <c r="AJ4" s="8" t="s">
        <v>338</v>
      </c>
      <c r="AK4" s="8" t="s">
        <v>338</v>
      </c>
      <c r="AL4" s="8" t="s">
        <v>338</v>
      </c>
      <c r="AM4" s="8" t="s">
        <v>338</v>
      </c>
      <c r="AN4" s="8" t="s">
        <v>338</v>
      </c>
      <c r="AO4" s="8" t="s">
        <v>338</v>
      </c>
      <c r="AP4" s="8" t="s">
        <v>338</v>
      </c>
      <c r="AQ4" s="8" t="s">
        <v>338</v>
      </c>
      <c r="AR4" s="8" t="s">
        <v>338</v>
      </c>
      <c r="AS4" s="8" t="s">
        <v>338</v>
      </c>
      <c r="AT4" s="8" t="s">
        <v>338</v>
      </c>
      <c r="AU4" s="8" t="s">
        <v>338</v>
      </c>
      <c r="AV4" s="8" t="s">
        <v>338</v>
      </c>
      <c r="AW4" s="8" t="s">
        <v>338</v>
      </c>
      <c r="AX4" s="8" t="s">
        <v>338</v>
      </c>
      <c r="AY4" s="8" t="s">
        <v>338</v>
      </c>
      <c r="AZ4" s="8" t="s">
        <v>338</v>
      </c>
      <c r="BA4" s="8" t="s">
        <v>338</v>
      </c>
      <c r="BB4" s="8" t="s">
        <v>338</v>
      </c>
      <c r="BC4" s="8" t="s">
        <v>338</v>
      </c>
      <c r="BD4" s="8" t="s">
        <v>338</v>
      </c>
      <c r="BE4" s="8" t="s">
        <v>338</v>
      </c>
      <c r="BF4" s="8" t="s">
        <v>338</v>
      </c>
      <c r="BG4" s="8" t="s">
        <v>338</v>
      </c>
      <c r="BH4" s="8" t="s">
        <v>338</v>
      </c>
      <c r="BI4" s="8" t="s">
        <v>338</v>
      </c>
      <c r="BJ4" s="8" t="s">
        <v>338</v>
      </c>
      <c r="BK4" s="8" t="s">
        <v>338</v>
      </c>
      <c r="BL4" s="8" t="s">
        <v>338</v>
      </c>
      <c r="BM4" s="8" t="s">
        <v>338</v>
      </c>
      <c r="BN4" s="8" t="s">
        <v>338</v>
      </c>
      <c r="BO4" s="8" t="s">
        <v>338</v>
      </c>
      <c r="BP4" s="8" t="s">
        <v>338</v>
      </c>
      <c r="BQ4" s="8" t="s">
        <v>338</v>
      </c>
      <c r="BR4" s="8" t="s">
        <v>338</v>
      </c>
      <c r="BS4" s="8" t="s">
        <v>338</v>
      </c>
      <c r="BT4" s="8" t="s">
        <v>338</v>
      </c>
      <c r="BU4" s="8" t="s">
        <v>338</v>
      </c>
      <c r="BV4" s="8" t="s">
        <v>338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338</v>
      </c>
      <c r="EU4" s="8" t="s">
        <v>338</v>
      </c>
      <c r="EV4" s="8" t="s">
        <v>338</v>
      </c>
      <c r="EW4" s="8" t="s">
        <v>338</v>
      </c>
      <c r="EX4" s="8" t="s">
        <v>338</v>
      </c>
      <c r="EY4" s="8" t="s">
        <v>338</v>
      </c>
      <c r="EZ4" s="8" t="s">
        <v>338</v>
      </c>
      <c r="FA4" s="8" t="s">
        <v>338</v>
      </c>
      <c r="FB4" s="8" t="s">
        <v>338</v>
      </c>
      <c r="FC4" s="8" t="s">
        <v>338</v>
      </c>
      <c r="FD4" s="8" t="s">
        <v>338</v>
      </c>
      <c r="FE4" s="8" t="s">
        <v>338</v>
      </c>
      <c r="FF4" s="8" t="s">
        <v>338</v>
      </c>
      <c r="FG4" s="8" t="s">
        <v>338</v>
      </c>
      <c r="FH4" s="8" t="s">
        <v>338</v>
      </c>
      <c r="FI4" s="8" t="s">
        <v>338</v>
      </c>
      <c r="FJ4" s="8" t="s">
        <v>338</v>
      </c>
      <c r="FK4" s="8" t="s">
        <v>338</v>
      </c>
      <c r="FL4" s="8" t="s">
        <v>338</v>
      </c>
      <c r="FM4" s="8" t="s">
        <v>338</v>
      </c>
      <c r="FN4" s="8" t="s">
        <v>338</v>
      </c>
      <c r="FO4" s="8" t="s">
        <v>338</v>
      </c>
      <c r="FP4" s="8" t="s">
        <v>338</v>
      </c>
      <c r="FQ4" s="8" t="s">
        <v>338</v>
      </c>
      <c r="FR4" s="8" t="s">
        <v>338</v>
      </c>
      <c r="FS4" s="8" t="s">
        <v>338</v>
      </c>
      <c r="FT4" s="8" t="s">
        <v>338</v>
      </c>
      <c r="FU4" s="8" t="s">
        <v>338</v>
      </c>
      <c r="FV4" s="8" t="s">
        <v>338</v>
      </c>
      <c r="FW4" s="8" t="s">
        <v>338</v>
      </c>
      <c r="FX4" s="8" t="s">
        <v>338</v>
      </c>
      <c r="FY4" s="8" t="s">
        <v>338</v>
      </c>
      <c r="FZ4" s="8" t="s">
        <v>338</v>
      </c>
      <c r="GA4" s="8" t="s">
        <v>338</v>
      </c>
      <c r="GB4" s="8" t="s">
        <v>338</v>
      </c>
      <c r="GC4" s="8" t="s">
        <v>338</v>
      </c>
      <c r="GD4" s="8" t="s">
        <v>338</v>
      </c>
      <c r="GE4" s="8" t="s">
        <v>338</v>
      </c>
      <c r="GF4" s="8" t="s">
        <v>338</v>
      </c>
      <c r="GG4" s="8" t="s">
        <v>338</v>
      </c>
      <c r="GH4" s="8" t="s">
        <v>338</v>
      </c>
      <c r="GI4" s="8" t="s">
        <v>338</v>
      </c>
      <c r="GJ4" s="8" t="s">
        <v>338</v>
      </c>
      <c r="GK4" s="8" t="s">
        <v>338</v>
      </c>
      <c r="GL4" s="8" t="s">
        <v>338</v>
      </c>
      <c r="GM4" s="8" t="s">
        <v>338</v>
      </c>
      <c r="GN4" s="8" t="s">
        <v>338</v>
      </c>
      <c r="GO4" s="8" t="s">
        <v>338</v>
      </c>
      <c r="GP4" s="8" t="s">
        <v>338</v>
      </c>
      <c r="GQ4" s="8" t="s">
        <v>338</v>
      </c>
      <c r="GR4" s="8" t="s">
        <v>338</v>
      </c>
      <c r="GS4" s="8" t="s">
        <v>338</v>
      </c>
      <c r="GT4" s="8" t="s">
        <v>338</v>
      </c>
      <c r="GU4" s="8" t="s">
        <v>338</v>
      </c>
      <c r="GV4" s="8" t="s">
        <v>338</v>
      </c>
      <c r="GW4" s="8" t="s">
        <v>338</v>
      </c>
      <c r="GX4" s="8" t="s">
        <v>338</v>
      </c>
      <c r="GY4" s="8" t="s">
        <v>338</v>
      </c>
      <c r="GZ4" s="8" t="s">
        <v>338</v>
      </c>
      <c r="HA4" s="8" t="s">
        <v>338</v>
      </c>
      <c r="HB4" s="8" t="s">
        <v>338</v>
      </c>
      <c r="HC4" s="8" t="s">
        <v>338</v>
      </c>
      <c r="HD4" s="8" t="s">
        <v>338</v>
      </c>
      <c r="HE4" s="8" t="s">
        <v>338</v>
      </c>
      <c r="HF4" s="8" t="s">
        <v>338</v>
      </c>
      <c r="HG4" s="8" t="s">
        <v>338</v>
      </c>
      <c r="HH4" s="8" t="s">
        <v>338</v>
      </c>
      <c r="HI4" s="8" t="s">
        <v>338</v>
      </c>
      <c r="HJ4" s="8" t="s">
        <v>338</v>
      </c>
      <c r="HK4" s="8" t="s">
        <v>338</v>
      </c>
      <c r="HL4" s="8" t="s">
        <v>338</v>
      </c>
      <c r="HM4" s="8" t="s">
        <v>338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2764</v>
      </c>
      <c r="C10" s="8" t="s">
        <v>2765</v>
      </c>
      <c r="D10" s="8" t="s">
        <v>2766</v>
      </c>
      <c r="E10" s="8" t="s">
        <v>2767</v>
      </c>
      <c r="F10" s="8" t="s">
        <v>2768</v>
      </c>
      <c r="G10" s="8" t="s">
        <v>2769</v>
      </c>
      <c r="H10" s="8" t="s">
        <v>2770</v>
      </c>
      <c r="I10" s="8" t="s">
        <v>2771</v>
      </c>
      <c r="J10" s="8" t="s">
        <v>2772</v>
      </c>
      <c r="K10" s="8" t="s">
        <v>2773</v>
      </c>
      <c r="L10" s="8" t="s">
        <v>2774</v>
      </c>
      <c r="M10" s="8" t="s">
        <v>2775</v>
      </c>
      <c r="N10" s="8" t="s">
        <v>2776</v>
      </c>
      <c r="O10" s="8" t="s">
        <v>2777</v>
      </c>
      <c r="P10" s="8" t="s">
        <v>2778</v>
      </c>
      <c r="Q10" s="8" t="s">
        <v>2779</v>
      </c>
      <c r="R10" s="8" t="s">
        <v>2780</v>
      </c>
      <c r="S10" s="8" t="s">
        <v>2781</v>
      </c>
      <c r="T10" s="8" t="s">
        <v>2782</v>
      </c>
      <c r="U10" s="8" t="s">
        <v>2783</v>
      </c>
      <c r="V10" s="8" t="s">
        <v>2784</v>
      </c>
      <c r="W10" s="8" t="s">
        <v>2785</v>
      </c>
      <c r="X10" s="8" t="s">
        <v>2786</v>
      </c>
      <c r="Y10" s="8" t="s">
        <v>2787</v>
      </c>
      <c r="Z10" s="8" t="s">
        <v>2788</v>
      </c>
      <c r="AA10" s="8" t="s">
        <v>2789</v>
      </c>
      <c r="AB10" s="8" t="s">
        <v>2790</v>
      </c>
      <c r="AC10" s="8" t="s">
        <v>2791</v>
      </c>
      <c r="AD10" s="8" t="s">
        <v>2792</v>
      </c>
      <c r="AE10" s="8" t="s">
        <v>2793</v>
      </c>
      <c r="AF10" s="8" t="s">
        <v>2794</v>
      </c>
      <c r="AG10" s="8" t="s">
        <v>2795</v>
      </c>
      <c r="AH10" s="8" t="s">
        <v>2796</v>
      </c>
      <c r="AI10" s="8" t="s">
        <v>2797</v>
      </c>
      <c r="AJ10" s="8" t="s">
        <v>2798</v>
      </c>
      <c r="AK10" s="8" t="s">
        <v>2799</v>
      </c>
      <c r="AL10" s="8" t="s">
        <v>2800</v>
      </c>
      <c r="AM10" s="8" t="s">
        <v>2801</v>
      </c>
      <c r="AN10" s="8" t="s">
        <v>2802</v>
      </c>
      <c r="AO10" s="8" t="s">
        <v>2803</v>
      </c>
      <c r="AP10" s="8" t="s">
        <v>2804</v>
      </c>
      <c r="AQ10" s="8" t="s">
        <v>2805</v>
      </c>
      <c r="AR10" s="8" t="s">
        <v>2806</v>
      </c>
      <c r="AS10" s="8" t="s">
        <v>2807</v>
      </c>
      <c r="AT10" s="8" t="s">
        <v>2808</v>
      </c>
      <c r="AU10" s="8" t="s">
        <v>2809</v>
      </c>
      <c r="AV10" s="8" t="s">
        <v>2810</v>
      </c>
      <c r="AW10" s="8" t="s">
        <v>2811</v>
      </c>
      <c r="AX10" s="8" t="s">
        <v>2812</v>
      </c>
      <c r="AY10" s="8" t="s">
        <v>2813</v>
      </c>
      <c r="AZ10" s="8" t="s">
        <v>2814</v>
      </c>
      <c r="BA10" s="8" t="s">
        <v>2815</v>
      </c>
      <c r="BB10" s="8" t="s">
        <v>2816</v>
      </c>
      <c r="BC10" s="8" t="s">
        <v>2817</v>
      </c>
      <c r="BD10" s="8" t="s">
        <v>2818</v>
      </c>
      <c r="BE10" s="8" t="s">
        <v>2819</v>
      </c>
      <c r="BF10" s="8" t="s">
        <v>2820</v>
      </c>
      <c r="BG10" s="8" t="s">
        <v>2821</v>
      </c>
      <c r="BH10" s="8" t="s">
        <v>2822</v>
      </c>
      <c r="BI10" s="8" t="s">
        <v>2823</v>
      </c>
      <c r="BJ10" s="8" t="s">
        <v>2824</v>
      </c>
      <c r="BK10" s="8" t="s">
        <v>2825</v>
      </c>
      <c r="BL10" s="8" t="s">
        <v>2826</v>
      </c>
      <c r="BM10" s="8" t="s">
        <v>2827</v>
      </c>
      <c r="BN10" s="8" t="s">
        <v>2828</v>
      </c>
      <c r="BO10" s="8" t="s">
        <v>2829</v>
      </c>
      <c r="BP10" s="8" t="s">
        <v>2830</v>
      </c>
      <c r="BQ10" s="8" t="s">
        <v>2831</v>
      </c>
      <c r="BR10" s="8" t="s">
        <v>2832</v>
      </c>
      <c r="BS10" s="8" t="s">
        <v>2833</v>
      </c>
      <c r="BT10" s="8" t="s">
        <v>2834</v>
      </c>
      <c r="BU10" s="8" t="s">
        <v>2835</v>
      </c>
      <c r="BV10" s="8" t="s">
        <v>2836</v>
      </c>
      <c r="BW10" s="8" t="s">
        <v>2837</v>
      </c>
      <c r="BX10" s="8" t="s">
        <v>2838</v>
      </c>
      <c r="BY10" s="8" t="s">
        <v>2839</v>
      </c>
      <c r="BZ10" s="8" t="s">
        <v>2840</v>
      </c>
      <c r="CA10" s="8" t="s">
        <v>2841</v>
      </c>
      <c r="CB10" s="8" t="s">
        <v>2842</v>
      </c>
      <c r="CC10" s="8" t="s">
        <v>2843</v>
      </c>
      <c r="CD10" s="8" t="s">
        <v>2844</v>
      </c>
      <c r="CE10" s="8" t="s">
        <v>2845</v>
      </c>
      <c r="CF10" s="8" t="s">
        <v>2846</v>
      </c>
      <c r="CG10" s="8" t="s">
        <v>2847</v>
      </c>
      <c r="CH10" s="8" t="s">
        <v>2848</v>
      </c>
      <c r="CI10" s="8" t="s">
        <v>2849</v>
      </c>
      <c r="CJ10" s="8" t="s">
        <v>2850</v>
      </c>
      <c r="CK10" s="8" t="s">
        <v>2851</v>
      </c>
      <c r="CL10" s="8" t="s">
        <v>2852</v>
      </c>
      <c r="CM10" s="8" t="s">
        <v>2853</v>
      </c>
      <c r="CN10" s="8" t="s">
        <v>2854</v>
      </c>
      <c r="CO10" s="8" t="s">
        <v>2855</v>
      </c>
      <c r="CP10" s="8" t="s">
        <v>2856</v>
      </c>
      <c r="CQ10" s="8" t="s">
        <v>2857</v>
      </c>
      <c r="CR10" s="8" t="s">
        <v>2858</v>
      </c>
      <c r="CS10" s="8" t="s">
        <v>2859</v>
      </c>
      <c r="CT10" s="8" t="s">
        <v>2860</v>
      </c>
      <c r="CU10" s="8" t="s">
        <v>2861</v>
      </c>
      <c r="CV10" s="8" t="s">
        <v>2862</v>
      </c>
      <c r="CW10" s="8" t="s">
        <v>2863</v>
      </c>
      <c r="CX10" s="8" t="s">
        <v>2864</v>
      </c>
      <c r="CY10" s="8" t="s">
        <v>2865</v>
      </c>
      <c r="CZ10" s="8" t="s">
        <v>2866</v>
      </c>
      <c r="DA10" s="8" t="s">
        <v>2867</v>
      </c>
      <c r="DB10" s="8" t="s">
        <v>2868</v>
      </c>
      <c r="DC10" s="8" t="s">
        <v>2869</v>
      </c>
      <c r="DD10" s="8" t="s">
        <v>2870</v>
      </c>
      <c r="DE10" s="8" t="s">
        <v>2871</v>
      </c>
      <c r="DF10" s="8" t="s">
        <v>2872</v>
      </c>
      <c r="DG10" s="8" t="s">
        <v>2873</v>
      </c>
      <c r="DH10" s="8" t="s">
        <v>2874</v>
      </c>
      <c r="DI10" s="8" t="s">
        <v>2875</v>
      </c>
      <c r="DJ10" s="8" t="s">
        <v>2876</v>
      </c>
      <c r="DK10" s="8" t="s">
        <v>2877</v>
      </c>
      <c r="DL10" s="8" t="s">
        <v>2878</v>
      </c>
      <c r="DM10" s="8" t="s">
        <v>2879</v>
      </c>
      <c r="DN10" s="8" t="s">
        <v>2880</v>
      </c>
      <c r="DO10" s="8" t="s">
        <v>2881</v>
      </c>
      <c r="DP10" s="8" t="s">
        <v>2882</v>
      </c>
      <c r="DQ10" s="8" t="s">
        <v>2883</v>
      </c>
      <c r="DR10" s="8" t="s">
        <v>2884</v>
      </c>
      <c r="DS10" s="8" t="s">
        <v>2885</v>
      </c>
      <c r="DT10" s="8" t="s">
        <v>2886</v>
      </c>
      <c r="DU10" s="8" t="s">
        <v>2887</v>
      </c>
      <c r="DV10" s="8" t="s">
        <v>2888</v>
      </c>
      <c r="DW10" s="8" t="s">
        <v>2889</v>
      </c>
      <c r="DX10" s="8" t="s">
        <v>2890</v>
      </c>
      <c r="DY10" s="8" t="s">
        <v>2891</v>
      </c>
      <c r="DZ10" s="8" t="s">
        <v>2892</v>
      </c>
      <c r="EA10" s="8" t="s">
        <v>2893</v>
      </c>
      <c r="EB10" s="8" t="s">
        <v>2894</v>
      </c>
      <c r="EC10" s="8" t="s">
        <v>2895</v>
      </c>
      <c r="ED10" s="8" t="s">
        <v>2896</v>
      </c>
      <c r="EE10" s="8" t="s">
        <v>2897</v>
      </c>
      <c r="EF10" s="8" t="s">
        <v>2898</v>
      </c>
      <c r="EG10" s="8" t="s">
        <v>2899</v>
      </c>
      <c r="EH10" s="8" t="s">
        <v>2900</v>
      </c>
      <c r="EI10" s="8" t="s">
        <v>2901</v>
      </c>
      <c r="EJ10" s="8" t="s">
        <v>2902</v>
      </c>
      <c r="EK10" s="8" t="s">
        <v>2903</v>
      </c>
      <c r="EL10" s="8" t="s">
        <v>2904</v>
      </c>
      <c r="EM10" s="8" t="s">
        <v>2905</v>
      </c>
      <c r="EN10" s="8" t="s">
        <v>2906</v>
      </c>
      <c r="EO10" s="8" t="s">
        <v>2907</v>
      </c>
      <c r="EP10" s="8" t="s">
        <v>2908</v>
      </c>
      <c r="EQ10" s="8" t="s">
        <v>2909</v>
      </c>
      <c r="ER10" s="8" t="s">
        <v>2910</v>
      </c>
      <c r="ES10" s="8" t="s">
        <v>2911</v>
      </c>
      <c r="ET10" s="8" t="s">
        <v>2912</v>
      </c>
      <c r="EU10" s="8" t="s">
        <v>2913</v>
      </c>
      <c r="EV10" s="8" t="s">
        <v>2914</v>
      </c>
      <c r="EW10" s="8" t="s">
        <v>2915</v>
      </c>
      <c r="EX10" s="8" t="s">
        <v>2916</v>
      </c>
      <c r="EY10" s="8" t="s">
        <v>2917</v>
      </c>
      <c r="EZ10" s="8" t="s">
        <v>2918</v>
      </c>
      <c r="FA10" s="8" t="s">
        <v>2919</v>
      </c>
      <c r="FB10" s="8" t="s">
        <v>2920</v>
      </c>
      <c r="FC10" s="8" t="s">
        <v>2921</v>
      </c>
      <c r="FD10" s="8" t="s">
        <v>2922</v>
      </c>
      <c r="FE10" s="8" t="s">
        <v>2923</v>
      </c>
      <c r="FF10" s="8" t="s">
        <v>2924</v>
      </c>
      <c r="FG10" s="8" t="s">
        <v>2925</v>
      </c>
      <c r="FH10" s="8" t="s">
        <v>2926</v>
      </c>
      <c r="FI10" s="8" t="s">
        <v>2927</v>
      </c>
      <c r="FJ10" s="8" t="s">
        <v>2928</v>
      </c>
      <c r="FK10" s="8" t="s">
        <v>2929</v>
      </c>
      <c r="FL10" s="8" t="s">
        <v>2930</v>
      </c>
      <c r="FM10" s="8" t="s">
        <v>2931</v>
      </c>
      <c r="FN10" s="8" t="s">
        <v>2932</v>
      </c>
      <c r="FO10" s="8" t="s">
        <v>2933</v>
      </c>
      <c r="FP10" s="8" t="s">
        <v>2934</v>
      </c>
      <c r="FQ10" s="8" t="s">
        <v>2935</v>
      </c>
      <c r="FR10" s="8" t="s">
        <v>2936</v>
      </c>
      <c r="FS10" s="8" t="s">
        <v>2937</v>
      </c>
      <c r="FT10" s="8" t="s">
        <v>2938</v>
      </c>
      <c r="FU10" s="8" t="s">
        <v>2939</v>
      </c>
      <c r="FV10" s="8" t="s">
        <v>2940</v>
      </c>
      <c r="FW10" s="8" t="s">
        <v>2941</v>
      </c>
      <c r="FX10" s="8" t="s">
        <v>2942</v>
      </c>
      <c r="FY10" s="8" t="s">
        <v>2943</v>
      </c>
      <c r="FZ10" s="8" t="s">
        <v>2944</v>
      </c>
      <c r="GA10" s="8" t="s">
        <v>2945</v>
      </c>
      <c r="GB10" s="8" t="s">
        <v>2946</v>
      </c>
      <c r="GC10" s="8" t="s">
        <v>2947</v>
      </c>
      <c r="GD10" s="8" t="s">
        <v>2948</v>
      </c>
      <c r="GE10" s="8" t="s">
        <v>2949</v>
      </c>
      <c r="GF10" s="8" t="s">
        <v>2950</v>
      </c>
      <c r="GG10" s="8" t="s">
        <v>2951</v>
      </c>
      <c r="GH10" s="8" t="s">
        <v>2952</v>
      </c>
      <c r="GI10" s="8" t="s">
        <v>2953</v>
      </c>
      <c r="GJ10" s="8" t="s">
        <v>2954</v>
      </c>
      <c r="GK10" s="8" t="s">
        <v>2955</v>
      </c>
      <c r="GL10" s="8" t="s">
        <v>2956</v>
      </c>
      <c r="GM10" s="8" t="s">
        <v>2957</v>
      </c>
      <c r="GN10" s="8" t="s">
        <v>2958</v>
      </c>
      <c r="GO10" s="8" t="s">
        <v>2959</v>
      </c>
      <c r="GP10" s="8" t="s">
        <v>2960</v>
      </c>
      <c r="GQ10" s="8" t="s">
        <v>2961</v>
      </c>
      <c r="GR10" s="8" t="s">
        <v>2962</v>
      </c>
      <c r="GS10" s="8" t="s">
        <v>2963</v>
      </c>
      <c r="GT10" s="8" t="s">
        <v>2964</v>
      </c>
      <c r="GU10" s="8" t="s">
        <v>2965</v>
      </c>
      <c r="GV10" s="8" t="s">
        <v>2966</v>
      </c>
      <c r="GW10" s="8" t="s">
        <v>2967</v>
      </c>
      <c r="GX10" s="8" t="s">
        <v>2968</v>
      </c>
      <c r="GY10" s="8" t="s">
        <v>2969</v>
      </c>
      <c r="GZ10" s="8" t="s">
        <v>2970</v>
      </c>
      <c r="HA10" s="8" t="s">
        <v>2971</v>
      </c>
      <c r="HB10" s="8" t="s">
        <v>2972</v>
      </c>
      <c r="HC10" s="8" t="s">
        <v>2973</v>
      </c>
      <c r="HD10" s="8" t="s">
        <v>2974</v>
      </c>
      <c r="HE10" s="8" t="s">
        <v>2975</v>
      </c>
      <c r="HF10" s="8" t="s">
        <v>2976</v>
      </c>
      <c r="HG10" s="8" t="s">
        <v>2977</v>
      </c>
      <c r="HH10" s="8" t="s">
        <v>2978</v>
      </c>
      <c r="HI10" s="8" t="s">
        <v>2979</v>
      </c>
      <c r="HJ10" s="8" t="s">
        <v>2980</v>
      </c>
      <c r="HK10" s="8" t="s">
        <v>2981</v>
      </c>
      <c r="HL10" s="8" t="s">
        <v>2982</v>
      </c>
      <c r="HM10" s="8" t="s">
        <v>2983</v>
      </c>
      <c r="HN10" s="8" t="s">
        <v>2984</v>
      </c>
      <c r="HO10" s="8" t="s">
        <v>2985</v>
      </c>
      <c r="HP10" s="8" t="s">
        <v>2986</v>
      </c>
      <c r="HQ10" s="8" t="s">
        <v>2987</v>
      </c>
      <c r="HR10" s="8" t="s">
        <v>2988</v>
      </c>
      <c r="HS10" s="8" t="s">
        <v>2989</v>
      </c>
      <c r="HT10" s="8" t="s">
        <v>2990</v>
      </c>
      <c r="HU10" s="8" t="s">
        <v>2991</v>
      </c>
      <c r="HV10" s="8" t="s">
        <v>2992</v>
      </c>
      <c r="HW10" s="8" t="s">
        <v>2993</v>
      </c>
      <c r="HX10" s="8" t="s">
        <v>2994</v>
      </c>
      <c r="HY10" s="8" t="s">
        <v>2995</v>
      </c>
      <c r="HZ10" s="8" t="s">
        <v>2996</v>
      </c>
      <c r="IA10" s="8" t="s">
        <v>2997</v>
      </c>
      <c r="IB10" s="8" t="s">
        <v>2998</v>
      </c>
      <c r="IC10" s="8" t="s">
        <v>2999</v>
      </c>
      <c r="ID10" s="8" t="s">
        <v>3000</v>
      </c>
      <c r="IE10" s="8" t="s">
        <v>3001</v>
      </c>
      <c r="IF10" s="8" t="s">
        <v>3002</v>
      </c>
      <c r="IG10" s="8" t="s">
        <v>3003</v>
      </c>
      <c r="IH10" s="8" t="s">
        <v>3004</v>
      </c>
      <c r="II10" s="8" t="s">
        <v>3005</v>
      </c>
      <c r="IJ10" s="8" t="s">
        <v>3006</v>
      </c>
      <c r="IK10" s="8" t="s">
        <v>3007</v>
      </c>
      <c r="IL10" s="8" t="s">
        <v>3008</v>
      </c>
      <c r="IM10" s="8" t="s">
        <v>3009</v>
      </c>
      <c r="IN10" s="8" t="s">
        <v>3010</v>
      </c>
      <c r="IO10" s="8" t="s">
        <v>3011</v>
      </c>
      <c r="IP10" s="8" t="s">
        <v>3012</v>
      </c>
      <c r="IQ10" s="8" t="s">
        <v>3013</v>
      </c>
    </row>
    <row r="11" spans="1:251">
      <c r="A11" s="10">
        <v>42036</v>
      </c>
      <c r="B11" s="9">
        <v>2.4279999999999999</v>
      </c>
      <c r="C11" s="9">
        <v>90.573999999999998</v>
      </c>
      <c r="D11" s="9">
        <v>89.578999999999994</v>
      </c>
      <c r="E11" s="9">
        <v>91.837999999999994</v>
      </c>
      <c r="F11" s="9">
        <v>20.402999999999999</v>
      </c>
      <c r="G11" s="9">
        <v>19.879000000000001</v>
      </c>
      <c r="H11" s="9">
        <v>21.068000000000001</v>
      </c>
      <c r="I11" s="9">
        <v>6.8739999999999997</v>
      </c>
      <c r="J11" s="9">
        <v>4.3499999999999996</v>
      </c>
      <c r="K11" s="9">
        <v>10.082000000000001</v>
      </c>
      <c r="L11" s="9">
        <v>8.9410000000000007</v>
      </c>
      <c r="M11" s="9">
        <v>10.406000000000001</v>
      </c>
      <c r="N11" s="9">
        <v>7.0789999999999997</v>
      </c>
      <c r="O11" s="9">
        <v>1.897</v>
      </c>
      <c r="P11" s="9">
        <v>3.3889999999999998</v>
      </c>
      <c r="Q11" s="9">
        <v>0</v>
      </c>
      <c r="R11" s="9">
        <v>7.0439999999999996</v>
      </c>
      <c r="S11" s="9">
        <v>7.0170000000000003</v>
      </c>
      <c r="T11" s="9">
        <v>7.0789999999999997</v>
      </c>
      <c r="U11" s="9">
        <v>6.6989999999999998</v>
      </c>
      <c r="V11" s="9">
        <v>5.024</v>
      </c>
      <c r="W11" s="9">
        <v>8.827</v>
      </c>
      <c r="X11" s="9">
        <v>10.714</v>
      </c>
      <c r="Y11" s="9">
        <v>12.003</v>
      </c>
      <c r="Z11" s="9">
        <v>9.077</v>
      </c>
      <c r="AA11" s="9">
        <v>9.1229999999999993</v>
      </c>
      <c r="AB11" s="9">
        <v>9.3450000000000006</v>
      </c>
      <c r="AC11" s="9">
        <v>8.8409999999999993</v>
      </c>
      <c r="AD11" s="9">
        <v>4.0419999999999998</v>
      </c>
      <c r="AE11" s="9">
        <v>3.5790000000000002</v>
      </c>
      <c r="AF11" s="9">
        <v>4.6289999999999996</v>
      </c>
      <c r="AG11" s="9">
        <v>9.5619999999999994</v>
      </c>
      <c r="AH11" s="9">
        <v>13.19</v>
      </c>
      <c r="AI11" s="9">
        <v>4.952</v>
      </c>
      <c r="AJ11" s="9">
        <v>0.54</v>
      </c>
      <c r="AK11" s="9">
        <v>0</v>
      </c>
      <c r="AL11" s="9">
        <v>1.226</v>
      </c>
      <c r="AM11" s="9">
        <v>2.7839999999999998</v>
      </c>
      <c r="AN11" s="9">
        <v>1.5209999999999999</v>
      </c>
      <c r="AO11" s="9">
        <v>4.3890000000000002</v>
      </c>
      <c r="AP11" s="9">
        <v>3.129</v>
      </c>
      <c r="AQ11" s="9">
        <v>2.34</v>
      </c>
      <c r="AR11" s="9">
        <v>4.1319999999999997</v>
      </c>
      <c r="AS11" s="9">
        <v>4.1719999999999997</v>
      </c>
      <c r="AT11" s="9">
        <v>3.8849999999999998</v>
      </c>
      <c r="AU11" s="9">
        <v>4.5359999999999996</v>
      </c>
      <c r="AV11" s="9">
        <v>3.5910000000000002</v>
      </c>
      <c r="AW11" s="9">
        <v>4.056</v>
      </c>
      <c r="AX11" s="9">
        <v>3</v>
      </c>
      <c r="AY11" s="9">
        <v>9.4260000000000002</v>
      </c>
      <c r="AZ11" s="9">
        <v>10.420999999999999</v>
      </c>
      <c r="BA11" s="9">
        <v>8.1620000000000008</v>
      </c>
      <c r="BB11" s="9">
        <v>73.844999999999999</v>
      </c>
      <c r="BC11" s="9">
        <v>80.965000000000003</v>
      </c>
      <c r="BD11" s="9">
        <v>64.796000000000006</v>
      </c>
      <c r="BE11" s="9">
        <v>62.673000000000002</v>
      </c>
      <c r="BF11" s="9">
        <v>67.153999999999996</v>
      </c>
      <c r="BG11" s="9">
        <v>56.978999999999999</v>
      </c>
      <c r="BH11" s="9">
        <v>8.8559999999999999</v>
      </c>
      <c r="BI11" s="9">
        <v>10.169</v>
      </c>
      <c r="BJ11" s="9">
        <v>7.1870000000000003</v>
      </c>
      <c r="BK11" s="9">
        <v>2.3149999999999999</v>
      </c>
      <c r="BL11" s="9">
        <v>3.6419999999999999</v>
      </c>
      <c r="BM11" s="9">
        <v>0.63</v>
      </c>
      <c r="BN11" s="9">
        <v>26.155000000000001</v>
      </c>
      <c r="BO11" s="9">
        <v>19.035</v>
      </c>
      <c r="BP11" s="9">
        <v>35.204000000000001</v>
      </c>
      <c r="BQ11" s="9">
        <v>23.334</v>
      </c>
      <c r="BR11" s="9">
        <v>16.675000000000001</v>
      </c>
      <c r="BS11" s="9">
        <v>31.795000000000002</v>
      </c>
      <c r="BT11" s="9">
        <v>2.8220000000000001</v>
      </c>
      <c r="BU11" s="9">
        <v>2.36</v>
      </c>
      <c r="BV11" s="9">
        <v>3.4079999999999999</v>
      </c>
      <c r="BW11" s="9">
        <v>58.9</v>
      </c>
      <c r="BX11" s="9">
        <v>31.366</v>
      </c>
      <c r="BY11" s="9">
        <v>27.533000000000001</v>
      </c>
      <c r="BZ11" s="9">
        <v>52.758000000000003</v>
      </c>
      <c r="CA11" s="9">
        <v>28.437999999999999</v>
      </c>
      <c r="CB11" s="9">
        <v>24.321000000000002</v>
      </c>
      <c r="CC11" s="9">
        <v>11.930999999999999</v>
      </c>
      <c r="CD11" s="9">
        <v>5.9189999999999996</v>
      </c>
      <c r="CE11" s="9">
        <v>6.0119999999999996</v>
      </c>
      <c r="CF11" s="9">
        <v>4.423</v>
      </c>
      <c r="CG11" s="9">
        <v>1.5409999999999999</v>
      </c>
      <c r="CH11" s="9">
        <v>2.8820000000000001</v>
      </c>
      <c r="CI11" s="9">
        <v>4.4530000000000003</v>
      </c>
      <c r="CJ11" s="9">
        <v>1.911</v>
      </c>
      <c r="CK11" s="9">
        <v>2.5430000000000001</v>
      </c>
      <c r="CL11" s="9">
        <v>0.96399999999999997</v>
      </c>
      <c r="CM11" s="9">
        <v>0.63800000000000001</v>
      </c>
      <c r="CN11" s="9">
        <v>0.32600000000000001</v>
      </c>
      <c r="CO11" s="9">
        <v>3.49</v>
      </c>
      <c r="CP11" s="9">
        <v>1.2729999999999999</v>
      </c>
      <c r="CQ11" s="9">
        <v>2.2170000000000001</v>
      </c>
      <c r="CR11" s="9">
        <v>6.0739999999999998</v>
      </c>
      <c r="CS11" s="9">
        <v>3.605</v>
      </c>
      <c r="CT11" s="9">
        <v>2.4689999999999999</v>
      </c>
      <c r="CU11" s="9">
        <v>5.2569999999999997</v>
      </c>
      <c r="CV11" s="9">
        <v>3.1070000000000002</v>
      </c>
      <c r="CW11" s="9">
        <v>2.15</v>
      </c>
      <c r="CX11" s="9">
        <v>6.3609999999999998</v>
      </c>
      <c r="CY11" s="9">
        <v>3.81</v>
      </c>
      <c r="CZ11" s="9">
        <v>2.5510000000000002</v>
      </c>
      <c r="DA11" s="9">
        <v>2.577</v>
      </c>
      <c r="DB11" s="9">
        <v>1.6120000000000001</v>
      </c>
      <c r="DC11" s="9">
        <v>0.96499999999999997</v>
      </c>
      <c r="DD11" s="9">
        <v>3.66</v>
      </c>
      <c r="DE11" s="9">
        <v>2.3180000000000001</v>
      </c>
      <c r="DF11" s="9">
        <v>1.3420000000000001</v>
      </c>
      <c r="DG11" s="9">
        <v>1.0249999999999999</v>
      </c>
      <c r="DH11" s="9">
        <v>0.52400000000000002</v>
      </c>
      <c r="DI11" s="9">
        <v>0.501</v>
      </c>
      <c r="DJ11" s="9">
        <v>1.395</v>
      </c>
      <c r="DK11" s="9">
        <v>1.2030000000000001</v>
      </c>
      <c r="DL11" s="9">
        <v>0.192</v>
      </c>
      <c r="DM11" s="9">
        <v>1.0589999999999999</v>
      </c>
      <c r="DN11" s="9">
        <v>0.46200000000000002</v>
      </c>
      <c r="DO11" s="9">
        <v>0.59699999999999998</v>
      </c>
      <c r="DP11" s="9">
        <v>1.3360000000000001</v>
      </c>
      <c r="DQ11" s="9">
        <v>0.59899999999999998</v>
      </c>
      <c r="DR11" s="9">
        <v>0.73699999999999999</v>
      </c>
      <c r="DS11" s="9">
        <v>3.2069999999999999</v>
      </c>
      <c r="DT11" s="9">
        <v>1.8280000000000001</v>
      </c>
      <c r="DU11" s="9">
        <v>1.3779999999999999</v>
      </c>
      <c r="DV11" s="9">
        <v>6.141</v>
      </c>
      <c r="DW11" s="9">
        <v>2.9289999999999998</v>
      </c>
      <c r="DX11" s="9">
        <v>3.2130000000000001</v>
      </c>
      <c r="DY11" s="9">
        <v>42.613999999999997</v>
      </c>
      <c r="DZ11" s="9">
        <v>23.613</v>
      </c>
      <c r="EA11" s="9">
        <v>19.001000000000001</v>
      </c>
      <c r="EB11" s="9">
        <v>35.453000000000003</v>
      </c>
      <c r="EC11" s="9">
        <v>19.309000000000001</v>
      </c>
      <c r="ED11" s="9">
        <v>16.145</v>
      </c>
      <c r="EE11" s="9">
        <v>6.306</v>
      </c>
      <c r="EF11" s="9">
        <v>3.45</v>
      </c>
      <c r="EG11" s="9">
        <v>2.8559999999999999</v>
      </c>
      <c r="EH11" s="9">
        <v>0.85399999999999998</v>
      </c>
      <c r="EI11" s="9">
        <v>0.85399999999999998</v>
      </c>
      <c r="EJ11" s="9">
        <v>0</v>
      </c>
      <c r="EK11" s="9">
        <v>16.286000000000001</v>
      </c>
      <c r="EL11" s="9">
        <v>7.7539999999999996</v>
      </c>
      <c r="EM11" s="9">
        <v>8.532</v>
      </c>
      <c r="EN11" s="9">
        <v>14.465999999999999</v>
      </c>
      <c r="EO11" s="9">
        <v>7.2350000000000003</v>
      </c>
      <c r="EP11" s="9">
        <v>7.2309999999999999</v>
      </c>
      <c r="EQ11" s="9">
        <v>1.82</v>
      </c>
      <c r="ER11" s="9">
        <v>0.51900000000000002</v>
      </c>
      <c r="ES11" s="9">
        <v>1.3009999999999999</v>
      </c>
      <c r="ET11" s="9">
        <v>89.572999999999993</v>
      </c>
      <c r="EU11" s="9">
        <v>90.662999999999997</v>
      </c>
      <c r="EV11" s="9">
        <v>88.331999999999994</v>
      </c>
      <c r="EW11" s="9">
        <v>20.257000000000001</v>
      </c>
      <c r="EX11" s="9">
        <v>18.87</v>
      </c>
      <c r="EY11" s="9">
        <v>21.837</v>
      </c>
      <c r="EZ11" s="9">
        <v>7.5090000000000003</v>
      </c>
      <c r="FA11" s="9">
        <v>4.9119999999999999</v>
      </c>
      <c r="FB11" s="9">
        <v>10.468</v>
      </c>
      <c r="FC11" s="9">
        <v>7.5609999999999999</v>
      </c>
      <c r="FD11" s="9">
        <v>6.0919999999999996</v>
      </c>
      <c r="FE11" s="9">
        <v>9.2349999999999994</v>
      </c>
      <c r="FF11" s="9">
        <v>1.6359999999999999</v>
      </c>
      <c r="FG11" s="9">
        <v>2.0339999999999998</v>
      </c>
      <c r="FH11" s="9">
        <v>1.1830000000000001</v>
      </c>
      <c r="FI11" s="9">
        <v>5.9249999999999998</v>
      </c>
      <c r="FJ11" s="9">
        <v>4.0579999999999998</v>
      </c>
      <c r="FK11" s="9">
        <v>8.0519999999999996</v>
      </c>
      <c r="FL11" s="9">
        <v>10.311999999999999</v>
      </c>
      <c r="FM11" s="9">
        <v>11.492000000000001</v>
      </c>
      <c r="FN11" s="9">
        <v>8.9670000000000005</v>
      </c>
      <c r="FO11" s="9">
        <v>8.9250000000000007</v>
      </c>
      <c r="FP11" s="9">
        <v>9.9039999999999999</v>
      </c>
      <c r="FQ11" s="9">
        <v>7.81</v>
      </c>
      <c r="FR11" s="9">
        <v>10.798999999999999</v>
      </c>
      <c r="FS11" s="9">
        <v>12.146000000000001</v>
      </c>
      <c r="FT11" s="9">
        <v>9.2650000000000006</v>
      </c>
      <c r="FU11" s="9">
        <v>4.375</v>
      </c>
      <c r="FV11" s="9">
        <v>5.1379999999999999</v>
      </c>
      <c r="FW11" s="9">
        <v>3.5059999999999998</v>
      </c>
      <c r="FX11" s="9">
        <v>6.2149999999999999</v>
      </c>
      <c r="FY11" s="9">
        <v>7.39</v>
      </c>
      <c r="FZ11" s="9">
        <v>4.8760000000000003</v>
      </c>
      <c r="GA11" s="9">
        <v>1.7410000000000001</v>
      </c>
      <c r="GB11" s="9">
        <v>1.6719999999999999</v>
      </c>
      <c r="GC11" s="9">
        <v>1.819</v>
      </c>
      <c r="GD11" s="9">
        <v>2.3679999999999999</v>
      </c>
      <c r="GE11" s="9">
        <v>3.8359999999999999</v>
      </c>
      <c r="GF11" s="9">
        <v>0.69599999999999995</v>
      </c>
      <c r="GG11" s="9">
        <v>1.7989999999999999</v>
      </c>
      <c r="GH11" s="9">
        <v>1.4730000000000001</v>
      </c>
      <c r="GI11" s="9">
        <v>2.169</v>
      </c>
      <c r="GJ11" s="9">
        <v>2.2690000000000001</v>
      </c>
      <c r="GK11" s="9">
        <v>1.909</v>
      </c>
      <c r="GL11" s="9">
        <v>2.6779999999999999</v>
      </c>
      <c r="GM11" s="9">
        <v>5.4450000000000003</v>
      </c>
      <c r="GN11" s="9">
        <v>5.8289999999999997</v>
      </c>
      <c r="GO11" s="9">
        <v>5.0069999999999997</v>
      </c>
      <c r="GP11" s="9">
        <v>10.427</v>
      </c>
      <c r="GQ11" s="9">
        <v>9.3369999999999997</v>
      </c>
      <c r="GR11" s="9">
        <v>11.667999999999999</v>
      </c>
      <c r="GS11" s="9">
        <v>72.349999999999994</v>
      </c>
      <c r="GT11" s="9">
        <v>75.28</v>
      </c>
      <c r="GU11" s="9">
        <v>69.010999999999996</v>
      </c>
      <c r="GV11" s="9">
        <v>60.192999999999998</v>
      </c>
      <c r="GW11" s="9">
        <v>61.558999999999997</v>
      </c>
      <c r="GX11" s="9">
        <v>58.637</v>
      </c>
      <c r="GY11" s="9">
        <v>10.706</v>
      </c>
      <c r="GZ11" s="9">
        <v>10.997999999999999</v>
      </c>
      <c r="HA11" s="9">
        <v>10.374000000000001</v>
      </c>
      <c r="HB11" s="9">
        <v>1.45</v>
      </c>
      <c r="HC11" s="9">
        <v>2.7229999999999999</v>
      </c>
      <c r="HD11" s="9">
        <v>0</v>
      </c>
      <c r="HE11" s="9">
        <v>27.65</v>
      </c>
      <c r="HF11" s="9">
        <v>24.72</v>
      </c>
      <c r="HG11" s="9">
        <v>30.989000000000001</v>
      </c>
      <c r="HH11" s="9">
        <v>24.56</v>
      </c>
      <c r="HI11" s="9">
        <v>23.065000000000001</v>
      </c>
      <c r="HJ11" s="9">
        <v>26.263999999999999</v>
      </c>
      <c r="HK11" s="9">
        <v>3.09</v>
      </c>
      <c r="HL11" s="9">
        <v>1.655</v>
      </c>
      <c r="HM11" s="9">
        <v>4.7249999999999996</v>
      </c>
      <c r="HN11" s="9">
        <v>78.61</v>
      </c>
      <c r="HO11" s="9">
        <v>43.470999999999997</v>
      </c>
      <c r="HP11" s="9">
        <v>35.139000000000003</v>
      </c>
      <c r="HQ11" s="9">
        <v>70.227000000000004</v>
      </c>
      <c r="HR11" s="9">
        <v>39.045000000000002</v>
      </c>
      <c r="HS11" s="9">
        <v>31.181000000000001</v>
      </c>
      <c r="HT11" s="9">
        <v>15.974</v>
      </c>
      <c r="HU11" s="9">
        <v>9.64</v>
      </c>
      <c r="HV11" s="9">
        <v>6.3339999999999996</v>
      </c>
      <c r="HW11" s="9">
        <v>4.1849999999999996</v>
      </c>
      <c r="HX11" s="9">
        <v>3.1219999999999999</v>
      </c>
      <c r="HY11" s="9">
        <v>1.0629999999999999</v>
      </c>
      <c r="HZ11" s="9">
        <v>5.6429999999999998</v>
      </c>
      <c r="IA11" s="9">
        <v>4.149</v>
      </c>
      <c r="IB11" s="9">
        <v>1.494</v>
      </c>
      <c r="IC11" s="9">
        <v>0.86499999999999999</v>
      </c>
      <c r="ID11" s="9">
        <v>0.22600000000000001</v>
      </c>
      <c r="IE11" s="9">
        <v>0.63900000000000001</v>
      </c>
      <c r="IF11" s="9">
        <v>4.7779999999999996</v>
      </c>
      <c r="IG11" s="9">
        <v>3.923</v>
      </c>
      <c r="IH11" s="9">
        <v>0.85499999999999998</v>
      </c>
      <c r="II11" s="9">
        <v>7.4889999999999999</v>
      </c>
      <c r="IJ11" s="9">
        <v>3.3039999999999998</v>
      </c>
      <c r="IK11" s="9">
        <v>4.1849999999999996</v>
      </c>
      <c r="IL11" s="9">
        <v>6.0789999999999997</v>
      </c>
      <c r="IM11" s="9">
        <v>3.089</v>
      </c>
      <c r="IN11" s="9">
        <v>2.99</v>
      </c>
      <c r="IO11" s="9">
        <v>8.4949999999999992</v>
      </c>
      <c r="IP11" s="9">
        <v>4.8339999999999996</v>
      </c>
      <c r="IQ11" s="9">
        <v>3.661</v>
      </c>
    </row>
    <row r="12" spans="1:251">
      <c r="A12" s="10">
        <v>42401</v>
      </c>
      <c r="B12" s="9">
        <v>1.802</v>
      </c>
      <c r="C12" s="9">
        <v>91.856999999999999</v>
      </c>
      <c r="D12" s="9">
        <v>94.099000000000004</v>
      </c>
      <c r="E12" s="9">
        <v>89.19</v>
      </c>
      <c r="F12" s="9">
        <v>23.317</v>
      </c>
      <c r="G12" s="9">
        <v>23.352</v>
      </c>
      <c r="H12" s="9">
        <v>23.276</v>
      </c>
      <c r="I12" s="9">
        <v>11.529</v>
      </c>
      <c r="J12" s="9">
        <v>14.853</v>
      </c>
      <c r="K12" s="9">
        <v>7.5780000000000003</v>
      </c>
      <c r="L12" s="9">
        <v>6.1390000000000002</v>
      </c>
      <c r="M12" s="9">
        <v>4.0570000000000004</v>
      </c>
      <c r="N12" s="9">
        <v>8.6140000000000008</v>
      </c>
      <c r="O12" s="9">
        <v>1.0349999999999999</v>
      </c>
      <c r="P12" s="9">
        <v>1.173</v>
      </c>
      <c r="Q12" s="9">
        <v>0.871</v>
      </c>
      <c r="R12" s="9">
        <v>5.1040000000000001</v>
      </c>
      <c r="S12" s="9">
        <v>2.8839999999999999</v>
      </c>
      <c r="T12" s="9">
        <v>7.7430000000000003</v>
      </c>
      <c r="U12" s="9">
        <v>8.1110000000000007</v>
      </c>
      <c r="V12" s="9">
        <v>9.0329999999999995</v>
      </c>
      <c r="W12" s="9">
        <v>7.0140000000000002</v>
      </c>
      <c r="X12" s="9">
        <v>7.64</v>
      </c>
      <c r="Y12" s="9">
        <v>7.1180000000000003</v>
      </c>
      <c r="Z12" s="9">
        <v>8.26</v>
      </c>
      <c r="AA12" s="9">
        <v>7.5490000000000004</v>
      </c>
      <c r="AB12" s="9">
        <v>10.226000000000001</v>
      </c>
      <c r="AC12" s="9">
        <v>4.3659999999999997</v>
      </c>
      <c r="AD12" s="9">
        <v>3.2650000000000001</v>
      </c>
      <c r="AE12" s="9">
        <v>4.7910000000000004</v>
      </c>
      <c r="AF12" s="9">
        <v>1.45</v>
      </c>
      <c r="AG12" s="9">
        <v>6.89</v>
      </c>
      <c r="AH12" s="9">
        <v>6.3879999999999999</v>
      </c>
      <c r="AI12" s="9">
        <v>7.4880000000000004</v>
      </c>
      <c r="AJ12" s="9">
        <v>0.27300000000000002</v>
      </c>
      <c r="AK12" s="9">
        <v>0</v>
      </c>
      <c r="AL12" s="9">
        <v>0.59799999999999998</v>
      </c>
      <c r="AM12" s="9">
        <v>4.319</v>
      </c>
      <c r="AN12" s="9">
        <v>2.9990000000000001</v>
      </c>
      <c r="AO12" s="9">
        <v>5.8879999999999999</v>
      </c>
      <c r="AP12" s="9">
        <v>2.2290000000000001</v>
      </c>
      <c r="AQ12" s="9">
        <v>0</v>
      </c>
      <c r="AR12" s="9">
        <v>4.8780000000000001</v>
      </c>
      <c r="AS12" s="9">
        <v>0.91300000000000003</v>
      </c>
      <c r="AT12" s="9">
        <v>1.163</v>
      </c>
      <c r="AU12" s="9">
        <v>0.61699999999999999</v>
      </c>
      <c r="AV12" s="9">
        <v>9.6829999999999998</v>
      </c>
      <c r="AW12" s="9">
        <v>10.119999999999999</v>
      </c>
      <c r="AX12" s="9">
        <v>9.1630000000000003</v>
      </c>
      <c r="AY12" s="9">
        <v>8.1430000000000007</v>
      </c>
      <c r="AZ12" s="9">
        <v>5.9009999999999998</v>
      </c>
      <c r="BA12" s="9">
        <v>10.81</v>
      </c>
      <c r="BB12" s="9">
        <v>73.373999999999995</v>
      </c>
      <c r="BC12" s="9">
        <v>83.066000000000003</v>
      </c>
      <c r="BD12" s="9">
        <v>61.85</v>
      </c>
      <c r="BE12" s="9">
        <v>61.976999999999997</v>
      </c>
      <c r="BF12" s="9">
        <v>70.031000000000006</v>
      </c>
      <c r="BG12" s="9">
        <v>52.401000000000003</v>
      </c>
      <c r="BH12" s="9">
        <v>9.7189999999999994</v>
      </c>
      <c r="BI12" s="9">
        <v>11.561999999999999</v>
      </c>
      <c r="BJ12" s="9">
        <v>7.5270000000000001</v>
      </c>
      <c r="BK12" s="9">
        <v>1.6779999999999999</v>
      </c>
      <c r="BL12" s="9">
        <v>1.474</v>
      </c>
      <c r="BM12" s="9">
        <v>1.921</v>
      </c>
      <c r="BN12" s="9">
        <v>26.626000000000001</v>
      </c>
      <c r="BO12" s="9">
        <v>16.934000000000001</v>
      </c>
      <c r="BP12" s="9">
        <v>38.15</v>
      </c>
      <c r="BQ12" s="9">
        <v>24.835000000000001</v>
      </c>
      <c r="BR12" s="9">
        <v>15.807</v>
      </c>
      <c r="BS12" s="9">
        <v>35.567</v>
      </c>
      <c r="BT12" s="9">
        <v>1.792</v>
      </c>
      <c r="BU12" s="9">
        <v>1.1259999999999999</v>
      </c>
      <c r="BV12" s="9">
        <v>2.5830000000000002</v>
      </c>
      <c r="BW12" s="9">
        <v>60.268999999999998</v>
      </c>
      <c r="BX12" s="9">
        <v>32.686</v>
      </c>
      <c r="BY12" s="9">
        <v>27.584</v>
      </c>
      <c r="BZ12" s="9">
        <v>57.145000000000003</v>
      </c>
      <c r="CA12" s="9">
        <v>31.655000000000001</v>
      </c>
      <c r="CB12" s="9">
        <v>25.49</v>
      </c>
      <c r="CC12" s="9">
        <v>10.916</v>
      </c>
      <c r="CD12" s="9">
        <v>5.577</v>
      </c>
      <c r="CE12" s="9">
        <v>5.3390000000000004</v>
      </c>
      <c r="CF12" s="9">
        <v>5.0960000000000001</v>
      </c>
      <c r="CG12" s="9">
        <v>3.0830000000000002</v>
      </c>
      <c r="CH12" s="9">
        <v>2.0129999999999999</v>
      </c>
      <c r="CI12" s="9">
        <v>3.448</v>
      </c>
      <c r="CJ12" s="9">
        <v>2.56</v>
      </c>
      <c r="CK12" s="9">
        <v>0.88800000000000001</v>
      </c>
      <c r="CL12" s="9">
        <v>0</v>
      </c>
      <c r="CM12" s="9">
        <v>0</v>
      </c>
      <c r="CN12" s="9">
        <v>0</v>
      </c>
      <c r="CO12" s="9">
        <v>3.448</v>
      </c>
      <c r="CP12" s="9">
        <v>2.56</v>
      </c>
      <c r="CQ12" s="9">
        <v>0.88800000000000001</v>
      </c>
      <c r="CR12" s="9">
        <v>8.1129999999999995</v>
      </c>
      <c r="CS12" s="9">
        <v>2.4359999999999999</v>
      </c>
      <c r="CT12" s="9">
        <v>5.6769999999999996</v>
      </c>
      <c r="CU12" s="9">
        <v>5.3949999999999996</v>
      </c>
      <c r="CV12" s="9">
        <v>3.8719999999999999</v>
      </c>
      <c r="CW12" s="9">
        <v>1.5229999999999999</v>
      </c>
      <c r="CX12" s="9">
        <v>5.681</v>
      </c>
      <c r="CY12" s="9">
        <v>4.4459999999999997</v>
      </c>
      <c r="CZ12" s="9">
        <v>1.2350000000000001</v>
      </c>
      <c r="DA12" s="9">
        <v>2.8340000000000001</v>
      </c>
      <c r="DB12" s="9">
        <v>1.754</v>
      </c>
      <c r="DC12" s="9">
        <v>1.08</v>
      </c>
      <c r="DD12" s="9">
        <v>5.6420000000000003</v>
      </c>
      <c r="DE12" s="9">
        <v>4.8689999999999998</v>
      </c>
      <c r="DF12" s="9">
        <v>0.77200000000000002</v>
      </c>
      <c r="DG12" s="9">
        <v>0.51600000000000001</v>
      </c>
      <c r="DH12" s="9">
        <v>0.22700000000000001</v>
      </c>
      <c r="DI12" s="9">
        <v>0.28899999999999998</v>
      </c>
      <c r="DJ12" s="9">
        <v>2.411</v>
      </c>
      <c r="DK12" s="9">
        <v>0</v>
      </c>
      <c r="DL12" s="9">
        <v>2.411</v>
      </c>
      <c r="DM12" s="9">
        <v>0.24099999999999999</v>
      </c>
      <c r="DN12" s="9">
        <v>0</v>
      </c>
      <c r="DO12" s="9">
        <v>0.24099999999999999</v>
      </c>
      <c r="DP12" s="9">
        <v>0.80100000000000005</v>
      </c>
      <c r="DQ12" s="9">
        <v>0.28999999999999998</v>
      </c>
      <c r="DR12" s="9">
        <v>0.51100000000000001</v>
      </c>
      <c r="DS12" s="9">
        <v>6.0529999999999999</v>
      </c>
      <c r="DT12" s="9">
        <v>2.54</v>
      </c>
      <c r="DU12" s="9">
        <v>3.5129999999999999</v>
      </c>
      <c r="DV12" s="9">
        <v>3.1240000000000001</v>
      </c>
      <c r="DW12" s="9">
        <v>1.0309999999999999</v>
      </c>
      <c r="DX12" s="9">
        <v>2.093</v>
      </c>
      <c r="DY12" s="9">
        <v>43.762999999999998</v>
      </c>
      <c r="DZ12" s="9">
        <v>26.381</v>
      </c>
      <c r="EA12" s="9">
        <v>17.382999999999999</v>
      </c>
      <c r="EB12" s="9">
        <v>39.002000000000002</v>
      </c>
      <c r="EC12" s="9">
        <v>22.902000000000001</v>
      </c>
      <c r="ED12" s="9">
        <v>16.100000000000001</v>
      </c>
      <c r="EE12" s="9">
        <v>3.5049999999999999</v>
      </c>
      <c r="EF12" s="9">
        <v>2.4460000000000002</v>
      </c>
      <c r="EG12" s="9">
        <v>1.0589999999999999</v>
      </c>
      <c r="EH12" s="9">
        <v>1.2569999999999999</v>
      </c>
      <c r="EI12" s="9">
        <v>1.0329999999999999</v>
      </c>
      <c r="EJ12" s="9">
        <v>0.224</v>
      </c>
      <c r="EK12" s="9">
        <v>16.506</v>
      </c>
      <c r="EL12" s="9">
        <v>6.3049999999999997</v>
      </c>
      <c r="EM12" s="9">
        <v>10.201000000000001</v>
      </c>
      <c r="EN12" s="9">
        <v>14.329000000000001</v>
      </c>
      <c r="EO12" s="9">
        <v>5.407</v>
      </c>
      <c r="EP12" s="9">
        <v>8.9220000000000006</v>
      </c>
      <c r="EQ12" s="9">
        <v>2.177</v>
      </c>
      <c r="ER12" s="9">
        <v>0.89800000000000002</v>
      </c>
      <c r="ES12" s="9">
        <v>1.2789999999999999</v>
      </c>
      <c r="ET12" s="9">
        <v>94.816000000000003</v>
      </c>
      <c r="EU12" s="9">
        <v>96.846000000000004</v>
      </c>
      <c r="EV12" s="9">
        <v>92.411000000000001</v>
      </c>
      <c r="EW12" s="9">
        <v>18.111999999999998</v>
      </c>
      <c r="EX12" s="9">
        <v>17.062999999999999</v>
      </c>
      <c r="EY12" s="9">
        <v>19.353999999999999</v>
      </c>
      <c r="EZ12" s="9">
        <v>8.4550000000000001</v>
      </c>
      <c r="FA12" s="9">
        <v>9.4320000000000004</v>
      </c>
      <c r="FB12" s="9">
        <v>7.298</v>
      </c>
      <c r="FC12" s="9">
        <v>5.7210000000000001</v>
      </c>
      <c r="FD12" s="9">
        <v>7.8319999999999999</v>
      </c>
      <c r="FE12" s="9">
        <v>3.2189999999999999</v>
      </c>
      <c r="FF12" s="9">
        <v>0</v>
      </c>
      <c r="FG12" s="9">
        <v>0</v>
      </c>
      <c r="FH12" s="9">
        <v>0</v>
      </c>
      <c r="FI12" s="9">
        <v>5.7210000000000001</v>
      </c>
      <c r="FJ12" s="9">
        <v>7.8319999999999999</v>
      </c>
      <c r="FK12" s="9">
        <v>3.2189999999999999</v>
      </c>
      <c r="FL12" s="9">
        <v>13.462</v>
      </c>
      <c r="FM12" s="9">
        <v>7.4530000000000003</v>
      </c>
      <c r="FN12" s="9">
        <v>20.582000000000001</v>
      </c>
      <c r="FO12" s="9">
        <v>8.9510000000000005</v>
      </c>
      <c r="FP12" s="9">
        <v>11.847</v>
      </c>
      <c r="FQ12" s="9">
        <v>5.52</v>
      </c>
      <c r="FR12" s="9">
        <v>9.4260000000000002</v>
      </c>
      <c r="FS12" s="9">
        <v>13.603</v>
      </c>
      <c r="FT12" s="9">
        <v>4.476</v>
      </c>
      <c r="FU12" s="9">
        <v>4.702</v>
      </c>
      <c r="FV12" s="9">
        <v>5.3650000000000002</v>
      </c>
      <c r="FW12" s="9">
        <v>3.915</v>
      </c>
      <c r="FX12" s="9">
        <v>9.3610000000000007</v>
      </c>
      <c r="FY12" s="9">
        <v>14.897</v>
      </c>
      <c r="FZ12" s="9">
        <v>2.8</v>
      </c>
      <c r="GA12" s="9">
        <v>0.85699999999999998</v>
      </c>
      <c r="GB12" s="9">
        <v>0.69499999999999995</v>
      </c>
      <c r="GC12" s="9">
        <v>1.048</v>
      </c>
      <c r="GD12" s="9">
        <v>4</v>
      </c>
      <c r="GE12" s="9">
        <v>0</v>
      </c>
      <c r="GF12" s="9">
        <v>8.74</v>
      </c>
      <c r="GG12" s="9">
        <v>0.4</v>
      </c>
      <c r="GH12" s="9">
        <v>0</v>
      </c>
      <c r="GI12" s="9">
        <v>0.874</v>
      </c>
      <c r="GJ12" s="9">
        <v>1.329</v>
      </c>
      <c r="GK12" s="9">
        <v>0.88800000000000001</v>
      </c>
      <c r="GL12" s="9">
        <v>1.851</v>
      </c>
      <c r="GM12" s="9">
        <v>10.042</v>
      </c>
      <c r="GN12" s="9">
        <v>7.77</v>
      </c>
      <c r="GO12" s="9">
        <v>12.736000000000001</v>
      </c>
      <c r="GP12" s="9">
        <v>5.1840000000000002</v>
      </c>
      <c r="GQ12" s="9">
        <v>3.1539999999999999</v>
      </c>
      <c r="GR12" s="9">
        <v>7.5890000000000004</v>
      </c>
      <c r="GS12" s="9">
        <v>72.613</v>
      </c>
      <c r="GT12" s="9">
        <v>80.709999999999994</v>
      </c>
      <c r="GU12" s="9">
        <v>63.018000000000001</v>
      </c>
      <c r="GV12" s="9">
        <v>64.712999999999994</v>
      </c>
      <c r="GW12" s="9">
        <v>70.066999999999993</v>
      </c>
      <c r="GX12" s="9">
        <v>58.368000000000002</v>
      </c>
      <c r="GY12" s="9">
        <v>5.8150000000000004</v>
      </c>
      <c r="GZ12" s="9">
        <v>7.484</v>
      </c>
      <c r="HA12" s="9">
        <v>3.8380000000000001</v>
      </c>
      <c r="HB12" s="9">
        <v>2.085</v>
      </c>
      <c r="HC12" s="9">
        <v>3.1589999999999998</v>
      </c>
      <c r="HD12" s="9">
        <v>0.81200000000000006</v>
      </c>
      <c r="HE12" s="9">
        <v>27.387</v>
      </c>
      <c r="HF12" s="9">
        <v>19.29</v>
      </c>
      <c r="HG12" s="9">
        <v>36.981999999999999</v>
      </c>
      <c r="HH12" s="9">
        <v>23.776</v>
      </c>
      <c r="HI12" s="9">
        <v>16.542999999999999</v>
      </c>
      <c r="HJ12" s="9">
        <v>32.345999999999997</v>
      </c>
      <c r="HK12" s="9">
        <v>3.6120000000000001</v>
      </c>
      <c r="HL12" s="9">
        <v>2.7469999999999999</v>
      </c>
      <c r="HM12" s="9">
        <v>4.6360000000000001</v>
      </c>
      <c r="HN12" s="9">
        <v>80.394999999999996</v>
      </c>
      <c r="HO12" s="9">
        <v>46.018000000000001</v>
      </c>
      <c r="HP12" s="9">
        <v>34.378</v>
      </c>
      <c r="HQ12" s="9">
        <v>72.974999999999994</v>
      </c>
      <c r="HR12" s="9">
        <v>41.466999999999999</v>
      </c>
      <c r="HS12" s="9">
        <v>31.507999999999999</v>
      </c>
      <c r="HT12" s="9">
        <v>14.77</v>
      </c>
      <c r="HU12" s="9">
        <v>7.4720000000000004</v>
      </c>
      <c r="HV12" s="9">
        <v>7.2969999999999997</v>
      </c>
      <c r="HW12" s="9">
        <v>6.35</v>
      </c>
      <c r="HX12" s="9">
        <v>4.2409999999999997</v>
      </c>
      <c r="HY12" s="9">
        <v>2.109</v>
      </c>
      <c r="HZ12" s="9">
        <v>4.484</v>
      </c>
      <c r="IA12" s="9">
        <v>3.649</v>
      </c>
      <c r="IB12" s="9">
        <v>0.83499999999999996</v>
      </c>
      <c r="IC12" s="9">
        <v>1.591</v>
      </c>
      <c r="ID12" s="9">
        <v>1.341</v>
      </c>
      <c r="IE12" s="9">
        <v>0.25</v>
      </c>
      <c r="IF12" s="9">
        <v>2.8940000000000001</v>
      </c>
      <c r="IG12" s="9">
        <v>2.3079999999999998</v>
      </c>
      <c r="IH12" s="9">
        <v>0.58499999999999996</v>
      </c>
      <c r="II12" s="9">
        <v>7.6619999999999999</v>
      </c>
      <c r="IJ12" s="9">
        <v>3.3479999999999999</v>
      </c>
      <c r="IK12" s="9">
        <v>4.3140000000000001</v>
      </c>
      <c r="IL12" s="9">
        <v>3.41</v>
      </c>
      <c r="IM12" s="9">
        <v>1.179</v>
      </c>
      <c r="IN12" s="9">
        <v>2.2320000000000002</v>
      </c>
      <c r="IO12" s="9">
        <v>8.1869999999999994</v>
      </c>
      <c r="IP12" s="9">
        <v>5.6749999999999998</v>
      </c>
      <c r="IQ12" s="9">
        <v>2.512</v>
      </c>
    </row>
    <row r="13" spans="1:251">
      <c r="A13" s="10">
        <v>42767</v>
      </c>
      <c r="B13" s="9">
        <v>2.036</v>
      </c>
      <c r="C13" s="9">
        <v>88.953999999999994</v>
      </c>
      <c r="D13" s="9">
        <v>83.97</v>
      </c>
      <c r="E13" s="9">
        <v>94.486999999999995</v>
      </c>
      <c r="F13" s="9">
        <v>22.33</v>
      </c>
      <c r="G13" s="9">
        <v>22.096</v>
      </c>
      <c r="H13" s="9">
        <v>22.588999999999999</v>
      </c>
      <c r="I13" s="9">
        <v>8.7100000000000009</v>
      </c>
      <c r="J13" s="9">
        <v>7.7859999999999996</v>
      </c>
      <c r="K13" s="9">
        <v>9.7370000000000001</v>
      </c>
      <c r="L13" s="9">
        <v>6.2679999999999998</v>
      </c>
      <c r="M13" s="9">
        <v>7.4539999999999997</v>
      </c>
      <c r="N13" s="9">
        <v>4.9509999999999996</v>
      </c>
      <c r="O13" s="9">
        <v>0.621</v>
      </c>
      <c r="P13" s="9">
        <v>1.179</v>
      </c>
      <c r="Q13" s="9">
        <v>0</v>
      </c>
      <c r="R13" s="9">
        <v>5.6470000000000002</v>
      </c>
      <c r="S13" s="9">
        <v>6.2750000000000004</v>
      </c>
      <c r="T13" s="9">
        <v>4.9509999999999996</v>
      </c>
      <c r="U13" s="9">
        <v>10.981999999999999</v>
      </c>
      <c r="V13" s="9">
        <v>10.429</v>
      </c>
      <c r="W13" s="9">
        <v>11.596</v>
      </c>
      <c r="X13" s="9">
        <v>3.3839999999999999</v>
      </c>
      <c r="Y13" s="9">
        <v>3.649</v>
      </c>
      <c r="Z13" s="9">
        <v>3.089</v>
      </c>
      <c r="AA13" s="9">
        <v>8.1210000000000004</v>
      </c>
      <c r="AB13" s="9">
        <v>8.8610000000000007</v>
      </c>
      <c r="AC13" s="9">
        <v>7.2990000000000004</v>
      </c>
      <c r="AD13" s="9">
        <v>2.5670000000000002</v>
      </c>
      <c r="AE13" s="9">
        <v>1.028</v>
      </c>
      <c r="AF13" s="9">
        <v>4.2770000000000001</v>
      </c>
      <c r="AG13" s="9">
        <v>8.44</v>
      </c>
      <c r="AH13" s="9">
        <v>9.718</v>
      </c>
      <c r="AI13" s="9">
        <v>7.02</v>
      </c>
      <c r="AJ13" s="9">
        <v>1.873</v>
      </c>
      <c r="AK13" s="9">
        <v>1.1399999999999999</v>
      </c>
      <c r="AL13" s="9">
        <v>2.6869999999999998</v>
      </c>
      <c r="AM13" s="9">
        <v>4.1020000000000003</v>
      </c>
      <c r="AN13" s="9">
        <v>1.5309999999999999</v>
      </c>
      <c r="AO13" s="9">
        <v>6.9560000000000004</v>
      </c>
      <c r="AP13" s="9">
        <v>2.4420000000000002</v>
      </c>
      <c r="AQ13" s="9">
        <v>2.6789999999999998</v>
      </c>
      <c r="AR13" s="9">
        <v>2.1789999999999998</v>
      </c>
      <c r="AS13" s="9">
        <v>1.9370000000000001</v>
      </c>
      <c r="AT13" s="9">
        <v>2.226</v>
      </c>
      <c r="AU13" s="9">
        <v>1.6160000000000001</v>
      </c>
      <c r="AV13" s="9">
        <v>7.798</v>
      </c>
      <c r="AW13" s="9">
        <v>5.3710000000000004</v>
      </c>
      <c r="AX13" s="9">
        <v>10.492000000000001</v>
      </c>
      <c r="AY13" s="9">
        <v>11.045999999999999</v>
      </c>
      <c r="AZ13" s="9">
        <v>16.03</v>
      </c>
      <c r="BA13" s="9">
        <v>5.5129999999999999</v>
      </c>
      <c r="BB13" s="9">
        <v>70.37</v>
      </c>
      <c r="BC13" s="9">
        <v>73.677999999999997</v>
      </c>
      <c r="BD13" s="9">
        <v>66.697000000000003</v>
      </c>
      <c r="BE13" s="9">
        <v>61.106000000000002</v>
      </c>
      <c r="BF13" s="9">
        <v>63.59</v>
      </c>
      <c r="BG13" s="9">
        <v>58.347000000000001</v>
      </c>
      <c r="BH13" s="9">
        <v>8.0579999999999998</v>
      </c>
      <c r="BI13" s="9">
        <v>8.5050000000000008</v>
      </c>
      <c r="BJ13" s="9">
        <v>7.5609999999999999</v>
      </c>
      <c r="BK13" s="9">
        <v>1.206</v>
      </c>
      <c r="BL13" s="9">
        <v>1.5820000000000001</v>
      </c>
      <c r="BM13" s="9">
        <v>0.78900000000000003</v>
      </c>
      <c r="BN13" s="9">
        <v>29.63</v>
      </c>
      <c r="BO13" s="9">
        <v>26.321999999999999</v>
      </c>
      <c r="BP13" s="9">
        <v>33.302999999999997</v>
      </c>
      <c r="BQ13" s="9">
        <v>26.646000000000001</v>
      </c>
      <c r="BR13" s="9">
        <v>23.218</v>
      </c>
      <c r="BS13" s="9">
        <v>30.452000000000002</v>
      </c>
      <c r="BT13" s="9">
        <v>2.984</v>
      </c>
      <c r="BU13" s="9">
        <v>3.105</v>
      </c>
      <c r="BV13" s="9">
        <v>2.851</v>
      </c>
      <c r="BW13" s="9">
        <v>57.494</v>
      </c>
      <c r="BX13" s="9">
        <v>30.962</v>
      </c>
      <c r="BY13" s="9">
        <v>26.532</v>
      </c>
      <c r="BZ13" s="9">
        <v>51.883000000000003</v>
      </c>
      <c r="CA13" s="9">
        <v>27.922999999999998</v>
      </c>
      <c r="CB13" s="9">
        <v>23.96</v>
      </c>
      <c r="CC13" s="9">
        <v>10.846</v>
      </c>
      <c r="CD13" s="9">
        <v>5.4649999999999999</v>
      </c>
      <c r="CE13" s="9">
        <v>5.3810000000000002</v>
      </c>
      <c r="CF13" s="9">
        <v>4.4720000000000004</v>
      </c>
      <c r="CG13" s="9">
        <v>2.97</v>
      </c>
      <c r="CH13" s="9">
        <v>1.502</v>
      </c>
      <c r="CI13" s="9">
        <v>4.3339999999999996</v>
      </c>
      <c r="CJ13" s="9">
        <v>2.431</v>
      </c>
      <c r="CK13" s="9">
        <v>1.9039999999999999</v>
      </c>
      <c r="CL13" s="9">
        <v>0.72099999999999997</v>
      </c>
      <c r="CM13" s="9">
        <v>0.48899999999999999</v>
      </c>
      <c r="CN13" s="9">
        <v>0.23200000000000001</v>
      </c>
      <c r="CO13" s="9">
        <v>3.613</v>
      </c>
      <c r="CP13" s="9">
        <v>1.9419999999999999</v>
      </c>
      <c r="CQ13" s="9">
        <v>1.671</v>
      </c>
      <c r="CR13" s="9">
        <v>7.5720000000000001</v>
      </c>
      <c r="CS13" s="9">
        <v>3.234</v>
      </c>
      <c r="CT13" s="9">
        <v>4.3380000000000001</v>
      </c>
      <c r="CU13" s="9">
        <v>3.0270000000000001</v>
      </c>
      <c r="CV13" s="9">
        <v>2.1019999999999999</v>
      </c>
      <c r="CW13" s="9">
        <v>0.92500000000000004</v>
      </c>
      <c r="CX13" s="9">
        <v>5.7510000000000003</v>
      </c>
      <c r="CY13" s="9">
        <v>2.21</v>
      </c>
      <c r="CZ13" s="9">
        <v>3.5409999999999999</v>
      </c>
      <c r="DA13" s="9">
        <v>1.552</v>
      </c>
      <c r="DB13" s="9">
        <v>0.75900000000000001</v>
      </c>
      <c r="DC13" s="9">
        <v>0.79300000000000004</v>
      </c>
      <c r="DD13" s="9">
        <v>4.7320000000000002</v>
      </c>
      <c r="DE13" s="9">
        <v>3.3380000000000001</v>
      </c>
      <c r="DF13" s="9">
        <v>1.3939999999999999</v>
      </c>
      <c r="DG13" s="9">
        <v>0.68600000000000005</v>
      </c>
      <c r="DH13" s="9">
        <v>0.246</v>
      </c>
      <c r="DI13" s="9">
        <v>0.44</v>
      </c>
      <c r="DJ13" s="9">
        <v>1.524</v>
      </c>
      <c r="DK13" s="9">
        <v>0.48799999999999999</v>
      </c>
      <c r="DL13" s="9">
        <v>1.036</v>
      </c>
      <c r="DM13" s="9">
        <v>0.42699999999999999</v>
      </c>
      <c r="DN13" s="9">
        <v>0</v>
      </c>
      <c r="DO13" s="9">
        <v>0.42699999999999999</v>
      </c>
      <c r="DP13" s="9">
        <v>0</v>
      </c>
      <c r="DQ13" s="9">
        <v>0</v>
      </c>
      <c r="DR13" s="9">
        <v>0</v>
      </c>
      <c r="DS13" s="9">
        <v>6.9580000000000002</v>
      </c>
      <c r="DT13" s="9">
        <v>4.68</v>
      </c>
      <c r="DU13" s="9">
        <v>2.278</v>
      </c>
      <c r="DV13" s="9">
        <v>5.6109999999999998</v>
      </c>
      <c r="DW13" s="9">
        <v>3.0390000000000001</v>
      </c>
      <c r="DX13" s="9">
        <v>2.5710000000000002</v>
      </c>
      <c r="DY13" s="9">
        <v>41.347999999999999</v>
      </c>
      <c r="DZ13" s="9">
        <v>23.021999999999998</v>
      </c>
      <c r="EA13" s="9">
        <v>18.326000000000001</v>
      </c>
      <c r="EB13" s="9">
        <v>36.335000000000001</v>
      </c>
      <c r="EC13" s="9">
        <v>19.803000000000001</v>
      </c>
      <c r="ED13" s="9">
        <v>16.532</v>
      </c>
      <c r="EE13" s="9">
        <v>4.0250000000000004</v>
      </c>
      <c r="EF13" s="9">
        <v>2.7149999999999999</v>
      </c>
      <c r="EG13" s="9">
        <v>1.31</v>
      </c>
      <c r="EH13" s="9">
        <v>0.98799999999999999</v>
      </c>
      <c r="EI13" s="9">
        <v>0.504</v>
      </c>
      <c r="EJ13" s="9">
        <v>0.48399999999999999</v>
      </c>
      <c r="EK13" s="9">
        <v>16.145</v>
      </c>
      <c r="EL13" s="9">
        <v>7.94</v>
      </c>
      <c r="EM13" s="9">
        <v>8.2050000000000001</v>
      </c>
      <c r="EN13" s="9">
        <v>14.757999999999999</v>
      </c>
      <c r="EO13" s="9">
        <v>7.6619999999999999</v>
      </c>
      <c r="EP13" s="9">
        <v>7.0960000000000001</v>
      </c>
      <c r="EQ13" s="9">
        <v>1.387</v>
      </c>
      <c r="ER13" s="9">
        <v>0.27800000000000002</v>
      </c>
      <c r="ES13" s="9">
        <v>1.109</v>
      </c>
      <c r="ET13" s="9">
        <v>90.241</v>
      </c>
      <c r="EU13" s="9">
        <v>90.183999999999997</v>
      </c>
      <c r="EV13" s="9">
        <v>90.308000000000007</v>
      </c>
      <c r="EW13" s="9">
        <v>18.864999999999998</v>
      </c>
      <c r="EX13" s="9">
        <v>17.651</v>
      </c>
      <c r="EY13" s="9">
        <v>20.282</v>
      </c>
      <c r="EZ13" s="9">
        <v>7.7779999999999996</v>
      </c>
      <c r="FA13" s="9">
        <v>9.5909999999999993</v>
      </c>
      <c r="FB13" s="9">
        <v>5.6630000000000003</v>
      </c>
      <c r="FC13" s="9">
        <v>7.5380000000000003</v>
      </c>
      <c r="FD13" s="9">
        <v>7.85</v>
      </c>
      <c r="FE13" s="9">
        <v>7.1749999999999998</v>
      </c>
      <c r="FF13" s="9">
        <v>1.254</v>
      </c>
      <c r="FG13" s="9">
        <v>1.5780000000000001</v>
      </c>
      <c r="FH13" s="9">
        <v>0.876</v>
      </c>
      <c r="FI13" s="9">
        <v>6.2839999999999998</v>
      </c>
      <c r="FJ13" s="9">
        <v>6.2720000000000002</v>
      </c>
      <c r="FK13" s="9">
        <v>6.2990000000000004</v>
      </c>
      <c r="FL13" s="9">
        <v>13.17</v>
      </c>
      <c r="FM13" s="9">
        <v>10.445</v>
      </c>
      <c r="FN13" s="9">
        <v>16.350999999999999</v>
      </c>
      <c r="FO13" s="9">
        <v>5.266</v>
      </c>
      <c r="FP13" s="9">
        <v>6.79</v>
      </c>
      <c r="FQ13" s="9">
        <v>3.4870000000000001</v>
      </c>
      <c r="FR13" s="9">
        <v>10.003</v>
      </c>
      <c r="FS13" s="9">
        <v>7.1379999999999999</v>
      </c>
      <c r="FT13" s="9">
        <v>13.347</v>
      </c>
      <c r="FU13" s="9">
        <v>2.7</v>
      </c>
      <c r="FV13" s="9">
        <v>2.4529999999999998</v>
      </c>
      <c r="FW13" s="9">
        <v>2.988</v>
      </c>
      <c r="FX13" s="9">
        <v>8.2309999999999999</v>
      </c>
      <c r="FY13" s="9">
        <v>10.782</v>
      </c>
      <c r="FZ13" s="9">
        <v>5.2539999999999996</v>
      </c>
      <c r="GA13" s="9">
        <v>1.1930000000000001</v>
      </c>
      <c r="GB13" s="9">
        <v>0.79400000000000004</v>
      </c>
      <c r="GC13" s="9">
        <v>1.659</v>
      </c>
      <c r="GD13" s="9">
        <v>2.6509999999999998</v>
      </c>
      <c r="GE13" s="9">
        <v>1.577</v>
      </c>
      <c r="GF13" s="9">
        <v>3.9039999999999999</v>
      </c>
      <c r="GG13" s="9">
        <v>0.74299999999999999</v>
      </c>
      <c r="GH13" s="9">
        <v>0</v>
      </c>
      <c r="GI13" s="9">
        <v>1.61</v>
      </c>
      <c r="GJ13" s="9">
        <v>0</v>
      </c>
      <c r="GK13" s="9">
        <v>0</v>
      </c>
      <c r="GL13" s="9">
        <v>0</v>
      </c>
      <c r="GM13" s="9">
        <v>12.102</v>
      </c>
      <c r="GN13" s="9">
        <v>15.115</v>
      </c>
      <c r="GO13" s="9">
        <v>8.5869999999999997</v>
      </c>
      <c r="GP13" s="9">
        <v>9.7590000000000003</v>
      </c>
      <c r="GQ13" s="9">
        <v>9.8160000000000007</v>
      </c>
      <c r="GR13" s="9">
        <v>9.6920000000000002</v>
      </c>
      <c r="GS13" s="9">
        <v>71.918000000000006</v>
      </c>
      <c r="GT13" s="9">
        <v>74.355999999999995</v>
      </c>
      <c r="GU13" s="9">
        <v>69.072999999999993</v>
      </c>
      <c r="GV13" s="9">
        <v>63.198999999999998</v>
      </c>
      <c r="GW13" s="9">
        <v>63.959000000000003</v>
      </c>
      <c r="GX13" s="9">
        <v>62.311</v>
      </c>
      <c r="GY13" s="9">
        <v>7.0010000000000003</v>
      </c>
      <c r="GZ13" s="9">
        <v>8.77</v>
      </c>
      <c r="HA13" s="9">
        <v>4.9359999999999999</v>
      </c>
      <c r="HB13" s="9">
        <v>1.718</v>
      </c>
      <c r="HC13" s="9">
        <v>1.627</v>
      </c>
      <c r="HD13" s="9">
        <v>1.825</v>
      </c>
      <c r="HE13" s="9">
        <v>28.082000000000001</v>
      </c>
      <c r="HF13" s="9">
        <v>25.643999999999998</v>
      </c>
      <c r="HG13" s="9">
        <v>30.927</v>
      </c>
      <c r="HH13" s="9">
        <v>25.669</v>
      </c>
      <c r="HI13" s="9">
        <v>24.747</v>
      </c>
      <c r="HJ13" s="9">
        <v>26.745000000000001</v>
      </c>
      <c r="HK13" s="9">
        <v>2.4129999999999998</v>
      </c>
      <c r="HL13" s="9">
        <v>0.89800000000000002</v>
      </c>
      <c r="HM13" s="9">
        <v>4.1820000000000004</v>
      </c>
      <c r="HN13" s="9">
        <v>83.724000000000004</v>
      </c>
      <c r="HO13" s="9">
        <v>42.195999999999998</v>
      </c>
      <c r="HP13" s="9">
        <v>41.529000000000003</v>
      </c>
      <c r="HQ13" s="9">
        <v>75.313999999999993</v>
      </c>
      <c r="HR13" s="9">
        <v>37.948</v>
      </c>
      <c r="HS13" s="9">
        <v>37.366</v>
      </c>
      <c r="HT13" s="9">
        <v>18.251000000000001</v>
      </c>
      <c r="HU13" s="9">
        <v>9.3170000000000002</v>
      </c>
      <c r="HV13" s="9">
        <v>8.9350000000000005</v>
      </c>
      <c r="HW13" s="9">
        <v>2.7639999999999998</v>
      </c>
      <c r="HX13" s="9">
        <v>1.2849999999999999</v>
      </c>
      <c r="HY13" s="9">
        <v>1.4790000000000001</v>
      </c>
      <c r="HZ13" s="9">
        <v>6.6870000000000003</v>
      </c>
      <c r="IA13" s="9">
        <v>4.0410000000000004</v>
      </c>
      <c r="IB13" s="9">
        <v>2.645</v>
      </c>
      <c r="IC13" s="9">
        <v>4.4459999999999997</v>
      </c>
      <c r="ID13" s="9">
        <v>2.5680000000000001</v>
      </c>
      <c r="IE13" s="9">
        <v>1.879</v>
      </c>
      <c r="IF13" s="9">
        <v>2.2400000000000002</v>
      </c>
      <c r="IG13" s="9">
        <v>1.474</v>
      </c>
      <c r="IH13" s="9">
        <v>0.76600000000000001</v>
      </c>
      <c r="II13" s="9">
        <v>8.1980000000000004</v>
      </c>
      <c r="IJ13" s="9">
        <v>4.8259999999999996</v>
      </c>
      <c r="IK13" s="9">
        <v>3.3719999999999999</v>
      </c>
      <c r="IL13" s="9">
        <v>7.6710000000000003</v>
      </c>
      <c r="IM13" s="9">
        <v>4.2759999999999998</v>
      </c>
      <c r="IN13" s="9">
        <v>3.395</v>
      </c>
      <c r="IO13" s="9">
        <v>8.2629999999999999</v>
      </c>
      <c r="IP13" s="9">
        <v>5.2530000000000001</v>
      </c>
      <c r="IQ13" s="9">
        <v>3.01</v>
      </c>
    </row>
    <row r="14" spans="1:251">
      <c r="A14" s="10">
        <v>43132</v>
      </c>
      <c r="B14" s="9">
        <v>1.0609999999999999</v>
      </c>
      <c r="C14" s="9">
        <v>86.932000000000002</v>
      </c>
      <c r="D14" s="9">
        <v>86.272000000000006</v>
      </c>
      <c r="E14" s="9">
        <v>87.661000000000001</v>
      </c>
      <c r="F14" s="9">
        <v>19.812999999999999</v>
      </c>
      <c r="G14" s="9">
        <v>17.635999999999999</v>
      </c>
      <c r="H14" s="9">
        <v>22.215</v>
      </c>
      <c r="I14" s="9">
        <v>7.907</v>
      </c>
      <c r="J14" s="9">
        <v>9.8770000000000007</v>
      </c>
      <c r="K14" s="9">
        <v>5.7329999999999997</v>
      </c>
      <c r="L14" s="9">
        <v>6.7709999999999999</v>
      </c>
      <c r="M14" s="9">
        <v>8.8889999999999993</v>
      </c>
      <c r="N14" s="9">
        <v>4.4340000000000002</v>
      </c>
      <c r="O14" s="9">
        <v>1.4670000000000001</v>
      </c>
      <c r="P14" s="9">
        <v>1.66</v>
      </c>
      <c r="Q14" s="9">
        <v>1.2549999999999999</v>
      </c>
      <c r="R14" s="9">
        <v>5.3029999999999999</v>
      </c>
      <c r="S14" s="9">
        <v>7.2290000000000001</v>
      </c>
      <c r="T14" s="9">
        <v>3.1789999999999998</v>
      </c>
      <c r="U14" s="9">
        <v>10.569000000000001</v>
      </c>
      <c r="V14" s="9">
        <v>8.7479999999999993</v>
      </c>
      <c r="W14" s="9">
        <v>12.579000000000001</v>
      </c>
      <c r="X14" s="9">
        <v>4.0590000000000002</v>
      </c>
      <c r="Y14" s="9">
        <v>4.1740000000000004</v>
      </c>
      <c r="Z14" s="9">
        <v>3.931</v>
      </c>
      <c r="AA14" s="9">
        <v>7.7679999999999998</v>
      </c>
      <c r="AB14" s="9">
        <v>7.8620000000000001</v>
      </c>
      <c r="AC14" s="9">
        <v>7.6630000000000003</v>
      </c>
      <c r="AD14" s="9">
        <v>5.335</v>
      </c>
      <c r="AE14" s="9">
        <v>5.2249999999999996</v>
      </c>
      <c r="AF14" s="9">
        <v>5.4560000000000004</v>
      </c>
      <c r="AG14" s="9">
        <v>9.5210000000000008</v>
      </c>
      <c r="AH14" s="9">
        <v>9.3170000000000002</v>
      </c>
      <c r="AI14" s="9">
        <v>9.7449999999999992</v>
      </c>
      <c r="AJ14" s="9">
        <v>1.232</v>
      </c>
      <c r="AK14" s="9">
        <v>1.0109999999999999</v>
      </c>
      <c r="AL14" s="9">
        <v>1.4770000000000001</v>
      </c>
      <c r="AM14" s="9">
        <v>1.8320000000000001</v>
      </c>
      <c r="AN14" s="9">
        <v>0.998</v>
      </c>
      <c r="AO14" s="9">
        <v>2.7530000000000001</v>
      </c>
      <c r="AP14" s="9">
        <v>1.597</v>
      </c>
      <c r="AQ14" s="9">
        <v>0.754</v>
      </c>
      <c r="AR14" s="9">
        <v>2.528</v>
      </c>
      <c r="AS14" s="9">
        <v>1.2969999999999999</v>
      </c>
      <c r="AT14" s="9">
        <v>1.1000000000000001</v>
      </c>
      <c r="AU14" s="9">
        <v>1.514</v>
      </c>
      <c r="AV14" s="9">
        <v>9.2309999999999999</v>
      </c>
      <c r="AW14" s="9">
        <v>10.680999999999999</v>
      </c>
      <c r="AX14" s="9">
        <v>7.6310000000000002</v>
      </c>
      <c r="AY14" s="9">
        <v>13.068</v>
      </c>
      <c r="AZ14" s="9">
        <v>13.728</v>
      </c>
      <c r="BA14" s="9">
        <v>12.339</v>
      </c>
      <c r="BB14" s="9">
        <v>74.751999999999995</v>
      </c>
      <c r="BC14" s="9">
        <v>83.078999999999994</v>
      </c>
      <c r="BD14" s="9">
        <v>65.563999999999993</v>
      </c>
      <c r="BE14" s="9">
        <v>64.623000000000005</v>
      </c>
      <c r="BF14" s="9">
        <v>70.534999999999997</v>
      </c>
      <c r="BG14" s="9">
        <v>58.098999999999997</v>
      </c>
      <c r="BH14" s="9">
        <v>8.7089999999999996</v>
      </c>
      <c r="BI14" s="9">
        <v>10.881</v>
      </c>
      <c r="BJ14" s="9">
        <v>6.3129999999999997</v>
      </c>
      <c r="BK14" s="9">
        <v>1.42</v>
      </c>
      <c r="BL14" s="9">
        <v>1.6619999999999999</v>
      </c>
      <c r="BM14" s="9">
        <v>1.153</v>
      </c>
      <c r="BN14" s="9">
        <v>25.248000000000001</v>
      </c>
      <c r="BO14" s="9">
        <v>16.920999999999999</v>
      </c>
      <c r="BP14" s="9">
        <v>34.436</v>
      </c>
      <c r="BQ14" s="9">
        <v>23.219000000000001</v>
      </c>
      <c r="BR14" s="9">
        <v>14.346</v>
      </c>
      <c r="BS14" s="9">
        <v>33.011000000000003</v>
      </c>
      <c r="BT14" s="9">
        <v>2.028</v>
      </c>
      <c r="BU14" s="9">
        <v>2.5750000000000002</v>
      </c>
      <c r="BV14" s="9">
        <v>1.425</v>
      </c>
      <c r="BW14" s="9">
        <v>51.936999999999998</v>
      </c>
      <c r="BX14" s="9">
        <v>27.532</v>
      </c>
      <c r="BY14" s="9">
        <v>24.405000000000001</v>
      </c>
      <c r="BZ14" s="9">
        <v>47.545999999999999</v>
      </c>
      <c r="CA14" s="9">
        <v>25.77</v>
      </c>
      <c r="CB14" s="9">
        <v>21.776</v>
      </c>
      <c r="CC14" s="9">
        <v>9.6150000000000002</v>
      </c>
      <c r="CD14" s="9">
        <v>6.0839999999999996</v>
      </c>
      <c r="CE14" s="9">
        <v>3.532</v>
      </c>
      <c r="CF14" s="9">
        <v>5.3970000000000002</v>
      </c>
      <c r="CG14" s="9">
        <v>1.911</v>
      </c>
      <c r="CH14" s="9">
        <v>3.4860000000000002</v>
      </c>
      <c r="CI14" s="9">
        <v>3.7069999999999999</v>
      </c>
      <c r="CJ14" s="9">
        <v>2.2749999999999999</v>
      </c>
      <c r="CK14" s="9">
        <v>1.4330000000000001</v>
      </c>
      <c r="CL14" s="9">
        <v>0.73899999999999999</v>
      </c>
      <c r="CM14" s="9">
        <v>0.22500000000000001</v>
      </c>
      <c r="CN14" s="9">
        <v>0.51300000000000001</v>
      </c>
      <c r="CO14" s="9">
        <v>2.968</v>
      </c>
      <c r="CP14" s="9">
        <v>2.0489999999999999</v>
      </c>
      <c r="CQ14" s="9">
        <v>0.91900000000000004</v>
      </c>
      <c r="CR14" s="9">
        <v>4.8159999999999998</v>
      </c>
      <c r="CS14" s="9">
        <v>2.71</v>
      </c>
      <c r="CT14" s="9">
        <v>2.105</v>
      </c>
      <c r="CU14" s="9">
        <v>3.5379999999999998</v>
      </c>
      <c r="CV14" s="9">
        <v>1.522</v>
      </c>
      <c r="CW14" s="9">
        <v>2.016</v>
      </c>
      <c r="CX14" s="9">
        <v>4.2510000000000003</v>
      </c>
      <c r="CY14" s="9">
        <v>2.8969999999999998</v>
      </c>
      <c r="CZ14" s="9">
        <v>1.3540000000000001</v>
      </c>
      <c r="DA14" s="9">
        <v>1.026</v>
      </c>
      <c r="DB14" s="9">
        <v>0.54700000000000004</v>
      </c>
      <c r="DC14" s="9">
        <v>0.47899999999999998</v>
      </c>
      <c r="DD14" s="9">
        <v>4.8129999999999997</v>
      </c>
      <c r="DE14" s="9">
        <v>3.13</v>
      </c>
      <c r="DF14" s="9">
        <v>1.6830000000000001</v>
      </c>
      <c r="DG14" s="9">
        <v>0.74</v>
      </c>
      <c r="DH14" s="9">
        <v>0.28699999999999998</v>
      </c>
      <c r="DI14" s="9">
        <v>0.45300000000000001</v>
      </c>
      <c r="DJ14" s="9">
        <v>1.617</v>
      </c>
      <c r="DK14" s="9">
        <v>1.115</v>
      </c>
      <c r="DL14" s="9">
        <v>0.502</v>
      </c>
      <c r="DM14" s="9">
        <v>2.6890000000000001</v>
      </c>
      <c r="DN14" s="9">
        <v>0.95399999999999996</v>
      </c>
      <c r="DO14" s="9">
        <v>1.7350000000000001</v>
      </c>
      <c r="DP14" s="9">
        <v>1.1459999999999999</v>
      </c>
      <c r="DQ14" s="9">
        <v>0.79200000000000004</v>
      </c>
      <c r="DR14" s="9">
        <v>0.35399999999999998</v>
      </c>
      <c r="DS14" s="9">
        <v>4.1900000000000004</v>
      </c>
      <c r="DT14" s="9">
        <v>1.548</v>
      </c>
      <c r="DU14" s="9">
        <v>2.6419999999999999</v>
      </c>
      <c r="DV14" s="9">
        <v>4.391</v>
      </c>
      <c r="DW14" s="9">
        <v>1.762</v>
      </c>
      <c r="DX14" s="9">
        <v>2.629</v>
      </c>
      <c r="DY14" s="9">
        <v>34.576999999999998</v>
      </c>
      <c r="DZ14" s="9">
        <v>19.940000000000001</v>
      </c>
      <c r="EA14" s="9">
        <v>14.637</v>
      </c>
      <c r="EB14" s="9">
        <v>31.251999999999999</v>
      </c>
      <c r="EC14" s="9">
        <v>17.388999999999999</v>
      </c>
      <c r="ED14" s="9">
        <v>13.863</v>
      </c>
      <c r="EE14" s="9">
        <v>3.07</v>
      </c>
      <c r="EF14" s="9">
        <v>2.5510000000000002</v>
      </c>
      <c r="EG14" s="9">
        <v>0.52</v>
      </c>
      <c r="EH14" s="9">
        <v>0.254</v>
      </c>
      <c r="EI14" s="9">
        <v>0</v>
      </c>
      <c r="EJ14" s="9">
        <v>0.254</v>
      </c>
      <c r="EK14" s="9">
        <v>17.36</v>
      </c>
      <c r="EL14" s="9">
        <v>7.5919999999999996</v>
      </c>
      <c r="EM14" s="9">
        <v>9.7680000000000007</v>
      </c>
      <c r="EN14" s="9">
        <v>16.096</v>
      </c>
      <c r="EO14" s="9">
        <v>6.6840000000000002</v>
      </c>
      <c r="EP14" s="9">
        <v>9.4120000000000008</v>
      </c>
      <c r="EQ14" s="9">
        <v>1.264</v>
      </c>
      <c r="ER14" s="9">
        <v>0.90900000000000003</v>
      </c>
      <c r="ES14" s="9">
        <v>0.35599999999999998</v>
      </c>
      <c r="ET14" s="9">
        <v>91.546000000000006</v>
      </c>
      <c r="EU14" s="9">
        <v>93.6</v>
      </c>
      <c r="EV14" s="9">
        <v>89.227999999999994</v>
      </c>
      <c r="EW14" s="9">
        <v>18.513999999999999</v>
      </c>
      <c r="EX14" s="9">
        <v>22.096</v>
      </c>
      <c r="EY14" s="9">
        <v>14.472</v>
      </c>
      <c r="EZ14" s="9">
        <v>10.391999999999999</v>
      </c>
      <c r="FA14" s="9">
        <v>6.94</v>
      </c>
      <c r="FB14" s="9">
        <v>14.286</v>
      </c>
      <c r="FC14" s="9">
        <v>7.1379999999999999</v>
      </c>
      <c r="FD14" s="9">
        <v>8.2620000000000005</v>
      </c>
      <c r="FE14" s="9">
        <v>5.87</v>
      </c>
      <c r="FF14" s="9">
        <v>1.423</v>
      </c>
      <c r="FG14" s="9">
        <v>0.81899999999999995</v>
      </c>
      <c r="FH14" s="9">
        <v>2.1040000000000001</v>
      </c>
      <c r="FI14" s="9">
        <v>5.7149999999999999</v>
      </c>
      <c r="FJ14" s="9">
        <v>7.4429999999999996</v>
      </c>
      <c r="FK14" s="9">
        <v>3.7669999999999999</v>
      </c>
      <c r="FL14" s="9">
        <v>9.2720000000000002</v>
      </c>
      <c r="FM14" s="9">
        <v>9.8439999999999994</v>
      </c>
      <c r="FN14" s="9">
        <v>8.6270000000000007</v>
      </c>
      <c r="FO14" s="9">
        <v>6.8120000000000003</v>
      </c>
      <c r="FP14" s="9">
        <v>5.5270000000000001</v>
      </c>
      <c r="FQ14" s="9">
        <v>8.2620000000000005</v>
      </c>
      <c r="FR14" s="9">
        <v>8.1850000000000005</v>
      </c>
      <c r="FS14" s="9">
        <v>10.522</v>
      </c>
      <c r="FT14" s="9">
        <v>5.5490000000000004</v>
      </c>
      <c r="FU14" s="9">
        <v>1.976</v>
      </c>
      <c r="FV14" s="9">
        <v>1.988</v>
      </c>
      <c r="FW14" s="9">
        <v>1.9630000000000001</v>
      </c>
      <c r="FX14" s="9">
        <v>9.2669999999999995</v>
      </c>
      <c r="FY14" s="9">
        <v>11.369</v>
      </c>
      <c r="FZ14" s="9">
        <v>6.8959999999999999</v>
      </c>
      <c r="GA14" s="9">
        <v>1.4239999999999999</v>
      </c>
      <c r="GB14" s="9">
        <v>1.0409999999999999</v>
      </c>
      <c r="GC14" s="9">
        <v>1.857</v>
      </c>
      <c r="GD14" s="9">
        <v>3.1139999999999999</v>
      </c>
      <c r="GE14" s="9">
        <v>4.0490000000000004</v>
      </c>
      <c r="GF14" s="9">
        <v>2.0590000000000002</v>
      </c>
      <c r="GG14" s="9">
        <v>5.1779999999999999</v>
      </c>
      <c r="GH14" s="9">
        <v>3.464</v>
      </c>
      <c r="GI14" s="9">
        <v>7.1109999999999998</v>
      </c>
      <c r="GJ14" s="9">
        <v>2.2069999999999999</v>
      </c>
      <c r="GK14" s="9">
        <v>2.8769999999999998</v>
      </c>
      <c r="GL14" s="9">
        <v>1.4510000000000001</v>
      </c>
      <c r="GM14" s="9">
        <v>8.0679999999999996</v>
      </c>
      <c r="GN14" s="9">
        <v>5.6230000000000002</v>
      </c>
      <c r="GO14" s="9">
        <v>10.827</v>
      </c>
      <c r="GP14" s="9">
        <v>8.4540000000000006</v>
      </c>
      <c r="GQ14" s="9">
        <v>6.4</v>
      </c>
      <c r="GR14" s="9">
        <v>10.772</v>
      </c>
      <c r="GS14" s="9">
        <v>66.575000000000003</v>
      </c>
      <c r="GT14" s="9">
        <v>72.424000000000007</v>
      </c>
      <c r="GU14" s="9">
        <v>59.975999999999999</v>
      </c>
      <c r="GV14" s="9">
        <v>60.173000000000002</v>
      </c>
      <c r="GW14" s="9">
        <v>63.16</v>
      </c>
      <c r="GX14" s="9">
        <v>56.802999999999997</v>
      </c>
      <c r="GY14" s="9">
        <v>5.9119999999999999</v>
      </c>
      <c r="GZ14" s="9">
        <v>9.2639999999999993</v>
      </c>
      <c r="HA14" s="9">
        <v>2.13</v>
      </c>
      <c r="HB14" s="9">
        <v>0.49</v>
      </c>
      <c r="HC14" s="9">
        <v>0</v>
      </c>
      <c r="HD14" s="9">
        <v>1.0429999999999999</v>
      </c>
      <c r="HE14" s="9">
        <v>33.424999999999997</v>
      </c>
      <c r="HF14" s="9">
        <v>27.576000000000001</v>
      </c>
      <c r="HG14" s="9">
        <v>40.024000000000001</v>
      </c>
      <c r="HH14" s="9">
        <v>30.991</v>
      </c>
      <c r="HI14" s="9">
        <v>24.274999999999999</v>
      </c>
      <c r="HJ14" s="9">
        <v>38.567</v>
      </c>
      <c r="HK14" s="9">
        <v>2.4340000000000002</v>
      </c>
      <c r="HL14" s="9">
        <v>3.3</v>
      </c>
      <c r="HM14" s="9">
        <v>1.4570000000000001</v>
      </c>
      <c r="HN14" s="9">
        <v>83.71</v>
      </c>
      <c r="HO14" s="9">
        <v>45.13</v>
      </c>
      <c r="HP14" s="9">
        <v>38.58</v>
      </c>
      <c r="HQ14" s="9">
        <v>77.725999999999999</v>
      </c>
      <c r="HR14" s="9">
        <v>43.917999999999999</v>
      </c>
      <c r="HS14" s="9">
        <v>33.808</v>
      </c>
      <c r="HT14" s="9">
        <v>19.231999999999999</v>
      </c>
      <c r="HU14" s="9">
        <v>12.926</v>
      </c>
      <c r="HV14" s="9">
        <v>6.3049999999999997</v>
      </c>
      <c r="HW14" s="9">
        <v>5.6520000000000001</v>
      </c>
      <c r="HX14" s="9">
        <v>3.6459999999999999</v>
      </c>
      <c r="HY14" s="9">
        <v>2.0059999999999998</v>
      </c>
      <c r="HZ14" s="9">
        <v>6.5869999999999997</v>
      </c>
      <c r="IA14" s="9">
        <v>4.1840000000000002</v>
      </c>
      <c r="IB14" s="9">
        <v>2.403</v>
      </c>
      <c r="IC14" s="9">
        <v>1.7010000000000001</v>
      </c>
      <c r="ID14" s="9">
        <v>0.39800000000000002</v>
      </c>
      <c r="IE14" s="9">
        <v>1.3029999999999999</v>
      </c>
      <c r="IF14" s="9">
        <v>4.8849999999999998</v>
      </c>
      <c r="IG14" s="9">
        <v>3.7850000000000001</v>
      </c>
      <c r="IH14" s="9">
        <v>1.1000000000000001</v>
      </c>
      <c r="II14" s="9">
        <v>12.951000000000001</v>
      </c>
      <c r="IJ14" s="9">
        <v>8.4570000000000007</v>
      </c>
      <c r="IK14" s="9">
        <v>4.4930000000000003</v>
      </c>
      <c r="IL14" s="9">
        <v>6.7469999999999999</v>
      </c>
      <c r="IM14" s="9">
        <v>3.0089999999999999</v>
      </c>
      <c r="IN14" s="9">
        <v>3.7370000000000001</v>
      </c>
      <c r="IO14" s="9">
        <v>8.6280000000000001</v>
      </c>
      <c r="IP14" s="9">
        <v>5.1390000000000002</v>
      </c>
      <c r="IQ14" s="9">
        <v>3.488</v>
      </c>
    </row>
    <row r="15" spans="1:251">
      <c r="A15" s="10">
        <v>43497</v>
      </c>
      <c r="B15" s="9">
        <v>2.8679999999999999</v>
      </c>
      <c r="C15" s="9">
        <v>88.643000000000001</v>
      </c>
      <c r="D15" s="9">
        <v>85.822999999999993</v>
      </c>
      <c r="E15" s="9">
        <v>91.525999999999996</v>
      </c>
      <c r="F15" s="9">
        <v>17.446000000000002</v>
      </c>
      <c r="G15" s="9">
        <v>17.097999999999999</v>
      </c>
      <c r="H15" s="9">
        <v>17.802</v>
      </c>
      <c r="I15" s="9">
        <v>7.2969999999999997</v>
      </c>
      <c r="J15" s="9">
        <v>8.8919999999999995</v>
      </c>
      <c r="K15" s="9">
        <v>5.6660000000000004</v>
      </c>
      <c r="L15" s="9">
        <v>8.2319999999999993</v>
      </c>
      <c r="M15" s="9">
        <v>7.7510000000000003</v>
      </c>
      <c r="N15" s="9">
        <v>8.7240000000000002</v>
      </c>
      <c r="O15" s="9">
        <v>2.1520000000000001</v>
      </c>
      <c r="P15" s="9">
        <v>1.502</v>
      </c>
      <c r="Q15" s="9">
        <v>2.8170000000000002</v>
      </c>
      <c r="R15" s="9">
        <v>6.08</v>
      </c>
      <c r="S15" s="9">
        <v>6.2489999999999997</v>
      </c>
      <c r="T15" s="9">
        <v>5.907</v>
      </c>
      <c r="U15" s="9">
        <v>6.3070000000000004</v>
      </c>
      <c r="V15" s="9">
        <v>7.6070000000000002</v>
      </c>
      <c r="W15" s="9">
        <v>4.9779999999999998</v>
      </c>
      <c r="X15" s="9">
        <v>3.5950000000000002</v>
      </c>
      <c r="Y15" s="9">
        <v>4.6360000000000001</v>
      </c>
      <c r="Z15" s="9">
        <v>2.5310000000000001</v>
      </c>
      <c r="AA15" s="9">
        <v>6.8449999999999998</v>
      </c>
      <c r="AB15" s="9">
        <v>4.7519999999999998</v>
      </c>
      <c r="AC15" s="9">
        <v>8.9849999999999994</v>
      </c>
      <c r="AD15" s="9">
        <v>4.6820000000000004</v>
      </c>
      <c r="AE15" s="9">
        <v>5.6520000000000001</v>
      </c>
      <c r="AF15" s="9">
        <v>3.6890000000000001</v>
      </c>
      <c r="AG15" s="9">
        <v>7.4009999999999998</v>
      </c>
      <c r="AH15" s="9">
        <v>6.7869999999999999</v>
      </c>
      <c r="AI15" s="9">
        <v>8.0289999999999999</v>
      </c>
      <c r="AJ15" s="9">
        <v>1.28</v>
      </c>
      <c r="AK15" s="9">
        <v>0</v>
      </c>
      <c r="AL15" s="9">
        <v>2.5880000000000001</v>
      </c>
      <c r="AM15" s="9">
        <v>3.327</v>
      </c>
      <c r="AN15" s="9">
        <v>1.5629999999999999</v>
      </c>
      <c r="AO15" s="9">
        <v>5.13</v>
      </c>
      <c r="AP15" s="9">
        <v>3.9340000000000002</v>
      </c>
      <c r="AQ15" s="9">
        <v>2.83</v>
      </c>
      <c r="AR15" s="9">
        <v>5.0640000000000001</v>
      </c>
      <c r="AS15" s="9">
        <v>4.2699999999999996</v>
      </c>
      <c r="AT15" s="9">
        <v>4.0940000000000003</v>
      </c>
      <c r="AU15" s="9">
        <v>4.45</v>
      </c>
      <c r="AV15" s="9">
        <v>14.026999999999999</v>
      </c>
      <c r="AW15" s="9">
        <v>14.16</v>
      </c>
      <c r="AX15" s="9">
        <v>13.891</v>
      </c>
      <c r="AY15" s="9">
        <v>11.356999999999999</v>
      </c>
      <c r="AZ15" s="9">
        <v>14.177</v>
      </c>
      <c r="BA15" s="9">
        <v>8.4740000000000002</v>
      </c>
      <c r="BB15" s="9">
        <v>71.046999999999997</v>
      </c>
      <c r="BC15" s="9">
        <v>79.278999999999996</v>
      </c>
      <c r="BD15" s="9">
        <v>62.628999999999998</v>
      </c>
      <c r="BE15" s="9">
        <v>57.779000000000003</v>
      </c>
      <c r="BF15" s="9">
        <v>62.808</v>
      </c>
      <c r="BG15" s="9">
        <v>52.637</v>
      </c>
      <c r="BH15" s="9">
        <v>11.942</v>
      </c>
      <c r="BI15" s="9">
        <v>14.38</v>
      </c>
      <c r="BJ15" s="9">
        <v>9.4480000000000004</v>
      </c>
      <c r="BK15" s="9">
        <v>1.3260000000000001</v>
      </c>
      <c r="BL15" s="9">
        <v>2.0920000000000001</v>
      </c>
      <c r="BM15" s="9">
        <v>0.54300000000000004</v>
      </c>
      <c r="BN15" s="9">
        <v>28.952999999999999</v>
      </c>
      <c r="BO15" s="9">
        <v>20.721</v>
      </c>
      <c r="BP15" s="9">
        <v>37.371000000000002</v>
      </c>
      <c r="BQ15" s="9">
        <v>26.706</v>
      </c>
      <c r="BR15" s="9">
        <v>20.029</v>
      </c>
      <c r="BS15" s="9">
        <v>33.533000000000001</v>
      </c>
      <c r="BT15" s="9">
        <v>2.2480000000000002</v>
      </c>
      <c r="BU15" s="9">
        <v>0.69199999999999995</v>
      </c>
      <c r="BV15" s="9">
        <v>3.839</v>
      </c>
      <c r="BW15" s="9">
        <v>52.405999999999999</v>
      </c>
      <c r="BX15" s="9">
        <v>29.044</v>
      </c>
      <c r="BY15" s="9">
        <v>23.361999999999998</v>
      </c>
      <c r="BZ15" s="9">
        <v>47.884</v>
      </c>
      <c r="CA15" s="9">
        <v>25.042999999999999</v>
      </c>
      <c r="CB15" s="9">
        <v>22.841000000000001</v>
      </c>
      <c r="CC15" s="9">
        <v>10.077999999999999</v>
      </c>
      <c r="CD15" s="9">
        <v>5.5789999999999997</v>
      </c>
      <c r="CE15" s="9">
        <v>4.4980000000000002</v>
      </c>
      <c r="CF15" s="9">
        <v>5.141</v>
      </c>
      <c r="CG15" s="9">
        <v>2.4020000000000001</v>
      </c>
      <c r="CH15" s="9">
        <v>2.7389999999999999</v>
      </c>
      <c r="CI15" s="9">
        <v>1.5449999999999999</v>
      </c>
      <c r="CJ15" s="9">
        <v>0.48599999999999999</v>
      </c>
      <c r="CK15" s="9">
        <v>1.0589999999999999</v>
      </c>
      <c r="CL15" s="9">
        <v>0.72499999999999998</v>
      </c>
      <c r="CM15" s="9">
        <v>0</v>
      </c>
      <c r="CN15" s="9">
        <v>0.72499999999999998</v>
      </c>
      <c r="CO15" s="9">
        <v>0.82</v>
      </c>
      <c r="CP15" s="9">
        <v>0.48599999999999999</v>
      </c>
      <c r="CQ15" s="9">
        <v>0.33400000000000002</v>
      </c>
      <c r="CR15" s="9">
        <v>7.56</v>
      </c>
      <c r="CS15" s="9">
        <v>4.2859999999999996</v>
      </c>
      <c r="CT15" s="9">
        <v>3.2730000000000001</v>
      </c>
      <c r="CU15" s="9">
        <v>3.73</v>
      </c>
      <c r="CV15" s="9">
        <v>2.5459999999999998</v>
      </c>
      <c r="CW15" s="9">
        <v>1.1839999999999999</v>
      </c>
      <c r="CX15" s="9">
        <v>3.3029999999999999</v>
      </c>
      <c r="CY15" s="9">
        <v>1.7390000000000001</v>
      </c>
      <c r="CZ15" s="9">
        <v>1.5640000000000001</v>
      </c>
      <c r="DA15" s="9">
        <v>3.657</v>
      </c>
      <c r="DB15" s="9">
        <v>2.8690000000000002</v>
      </c>
      <c r="DC15" s="9">
        <v>0.78800000000000003</v>
      </c>
      <c r="DD15" s="9">
        <v>3.7549999999999999</v>
      </c>
      <c r="DE15" s="9">
        <v>1.887</v>
      </c>
      <c r="DF15" s="9">
        <v>1.8680000000000001</v>
      </c>
      <c r="DG15" s="9">
        <v>0.82899999999999996</v>
      </c>
      <c r="DH15" s="9">
        <v>0.25600000000000001</v>
      </c>
      <c r="DI15" s="9">
        <v>0.57299999999999995</v>
      </c>
      <c r="DJ15" s="9">
        <v>1.161</v>
      </c>
      <c r="DK15" s="9">
        <v>0.247</v>
      </c>
      <c r="DL15" s="9">
        <v>0.91400000000000003</v>
      </c>
      <c r="DM15" s="9">
        <v>2.1120000000000001</v>
      </c>
      <c r="DN15" s="9">
        <v>0</v>
      </c>
      <c r="DO15" s="9">
        <v>2.1120000000000001</v>
      </c>
      <c r="DP15" s="9">
        <v>0.55300000000000005</v>
      </c>
      <c r="DQ15" s="9">
        <v>0.55300000000000005</v>
      </c>
      <c r="DR15" s="9">
        <v>0</v>
      </c>
      <c r="DS15" s="9">
        <v>4.4619999999999997</v>
      </c>
      <c r="DT15" s="9">
        <v>2.1930000000000001</v>
      </c>
      <c r="DU15" s="9">
        <v>2.2679999999999998</v>
      </c>
      <c r="DV15" s="9">
        <v>4.5220000000000002</v>
      </c>
      <c r="DW15" s="9">
        <v>4.0010000000000003</v>
      </c>
      <c r="DX15" s="9">
        <v>0.52200000000000002</v>
      </c>
      <c r="DY15" s="9">
        <v>37.229999999999997</v>
      </c>
      <c r="DZ15" s="9">
        <v>22.452000000000002</v>
      </c>
      <c r="EA15" s="9">
        <v>14.778</v>
      </c>
      <c r="EB15" s="9">
        <v>33.051000000000002</v>
      </c>
      <c r="EC15" s="9">
        <v>19.794</v>
      </c>
      <c r="ED15" s="9">
        <v>13.257999999999999</v>
      </c>
      <c r="EE15" s="9">
        <v>3.85</v>
      </c>
      <c r="EF15" s="9">
        <v>2.6579999999999999</v>
      </c>
      <c r="EG15" s="9">
        <v>1.1919999999999999</v>
      </c>
      <c r="EH15" s="9">
        <v>0.32800000000000001</v>
      </c>
      <c r="EI15" s="9">
        <v>0</v>
      </c>
      <c r="EJ15" s="9">
        <v>0.32800000000000001</v>
      </c>
      <c r="EK15" s="9">
        <v>15.176</v>
      </c>
      <c r="EL15" s="9">
        <v>6.5919999999999996</v>
      </c>
      <c r="EM15" s="9">
        <v>8.5839999999999996</v>
      </c>
      <c r="EN15" s="9">
        <v>13.227</v>
      </c>
      <c r="EO15" s="9">
        <v>6.0060000000000002</v>
      </c>
      <c r="EP15" s="9">
        <v>7.2210000000000001</v>
      </c>
      <c r="EQ15" s="9">
        <v>1.9490000000000001</v>
      </c>
      <c r="ER15" s="9">
        <v>0.58599999999999997</v>
      </c>
      <c r="ES15" s="9">
        <v>1.363</v>
      </c>
      <c r="ET15" s="9">
        <v>91.37</v>
      </c>
      <c r="EU15" s="9">
        <v>86.225999999999999</v>
      </c>
      <c r="EV15" s="9">
        <v>97.766000000000005</v>
      </c>
      <c r="EW15" s="9">
        <v>19.23</v>
      </c>
      <c r="EX15" s="9">
        <v>19.21</v>
      </c>
      <c r="EY15" s="9">
        <v>19.254000000000001</v>
      </c>
      <c r="EZ15" s="9">
        <v>9.81</v>
      </c>
      <c r="FA15" s="9">
        <v>8.27</v>
      </c>
      <c r="FB15" s="9">
        <v>11.725</v>
      </c>
      <c r="FC15" s="9">
        <v>2.948</v>
      </c>
      <c r="FD15" s="9">
        <v>1.6739999999999999</v>
      </c>
      <c r="FE15" s="9">
        <v>4.5309999999999997</v>
      </c>
      <c r="FF15" s="9">
        <v>1.383</v>
      </c>
      <c r="FG15" s="9">
        <v>0</v>
      </c>
      <c r="FH15" s="9">
        <v>3.101</v>
      </c>
      <c r="FI15" s="9">
        <v>1.5649999999999999</v>
      </c>
      <c r="FJ15" s="9">
        <v>1.6739999999999999</v>
      </c>
      <c r="FK15" s="9">
        <v>1.43</v>
      </c>
      <c r="FL15" s="9">
        <v>14.425000000000001</v>
      </c>
      <c r="FM15" s="9">
        <v>14.757999999999999</v>
      </c>
      <c r="FN15" s="9">
        <v>14.010999999999999</v>
      </c>
      <c r="FO15" s="9">
        <v>7.117</v>
      </c>
      <c r="FP15" s="9">
        <v>8.7650000000000006</v>
      </c>
      <c r="FQ15" s="9">
        <v>5.0679999999999996</v>
      </c>
      <c r="FR15" s="9">
        <v>6.3029999999999999</v>
      </c>
      <c r="FS15" s="9">
        <v>5.9870000000000001</v>
      </c>
      <c r="FT15" s="9">
        <v>6.6959999999999997</v>
      </c>
      <c r="FU15" s="9">
        <v>6.9790000000000001</v>
      </c>
      <c r="FV15" s="9">
        <v>9.8780000000000001</v>
      </c>
      <c r="FW15" s="9">
        <v>3.375</v>
      </c>
      <c r="FX15" s="9">
        <v>7.1639999999999997</v>
      </c>
      <c r="FY15" s="9">
        <v>6.4960000000000004</v>
      </c>
      <c r="FZ15" s="9">
        <v>7.9960000000000004</v>
      </c>
      <c r="GA15" s="9">
        <v>1.5820000000000001</v>
      </c>
      <c r="GB15" s="9">
        <v>0.88200000000000001</v>
      </c>
      <c r="GC15" s="9">
        <v>2.452</v>
      </c>
      <c r="GD15" s="9">
        <v>2.2149999999999999</v>
      </c>
      <c r="GE15" s="9">
        <v>0.85099999999999998</v>
      </c>
      <c r="GF15" s="9">
        <v>3.91</v>
      </c>
      <c r="GG15" s="9">
        <v>4.03</v>
      </c>
      <c r="GH15" s="9">
        <v>0</v>
      </c>
      <c r="GI15" s="9">
        <v>9.0389999999999997</v>
      </c>
      <c r="GJ15" s="9">
        <v>1.054</v>
      </c>
      <c r="GK15" s="9">
        <v>1.903</v>
      </c>
      <c r="GL15" s="9">
        <v>0</v>
      </c>
      <c r="GM15" s="9">
        <v>8.5129999999999999</v>
      </c>
      <c r="GN15" s="9">
        <v>7.5519999999999996</v>
      </c>
      <c r="GO15" s="9">
        <v>9.7089999999999996</v>
      </c>
      <c r="GP15" s="9">
        <v>8.6300000000000008</v>
      </c>
      <c r="GQ15" s="9">
        <v>13.773999999999999</v>
      </c>
      <c r="GR15" s="9">
        <v>2.234</v>
      </c>
      <c r="GS15" s="9">
        <v>71.040999999999997</v>
      </c>
      <c r="GT15" s="9">
        <v>77.302999999999997</v>
      </c>
      <c r="GU15" s="9">
        <v>63.255000000000003</v>
      </c>
      <c r="GV15" s="9">
        <v>63.067999999999998</v>
      </c>
      <c r="GW15" s="9">
        <v>68.152000000000001</v>
      </c>
      <c r="GX15" s="9">
        <v>56.747</v>
      </c>
      <c r="GY15" s="9">
        <v>7.3470000000000004</v>
      </c>
      <c r="GZ15" s="9">
        <v>9.1519999999999992</v>
      </c>
      <c r="HA15" s="9">
        <v>5.1040000000000001</v>
      </c>
      <c r="HB15" s="9">
        <v>0.626</v>
      </c>
      <c r="HC15" s="9">
        <v>0</v>
      </c>
      <c r="HD15" s="9">
        <v>1.4039999999999999</v>
      </c>
      <c r="HE15" s="9">
        <v>28.959</v>
      </c>
      <c r="HF15" s="9">
        <v>22.696999999999999</v>
      </c>
      <c r="HG15" s="9">
        <v>36.744999999999997</v>
      </c>
      <c r="HH15" s="9">
        <v>25.24</v>
      </c>
      <c r="HI15" s="9">
        <v>20.68</v>
      </c>
      <c r="HJ15" s="9">
        <v>30.908000000000001</v>
      </c>
      <c r="HK15" s="9">
        <v>3.72</v>
      </c>
      <c r="HL15" s="9">
        <v>2.0169999999999999</v>
      </c>
      <c r="HM15" s="9">
        <v>5.8360000000000003</v>
      </c>
      <c r="HN15" s="9">
        <v>86.25</v>
      </c>
      <c r="HO15" s="9">
        <v>48.417000000000002</v>
      </c>
      <c r="HP15" s="9">
        <v>37.832999999999998</v>
      </c>
      <c r="HQ15" s="9">
        <v>75.349000000000004</v>
      </c>
      <c r="HR15" s="9">
        <v>43.578000000000003</v>
      </c>
      <c r="HS15" s="9">
        <v>31.771999999999998</v>
      </c>
      <c r="HT15" s="9">
        <v>16.757999999999999</v>
      </c>
      <c r="HU15" s="9">
        <v>10.441000000000001</v>
      </c>
      <c r="HV15" s="9">
        <v>6.3159999999999998</v>
      </c>
      <c r="HW15" s="9">
        <v>8.1</v>
      </c>
      <c r="HX15" s="9">
        <v>5.96</v>
      </c>
      <c r="HY15" s="9">
        <v>2.141</v>
      </c>
      <c r="HZ15" s="9">
        <v>8.8810000000000002</v>
      </c>
      <c r="IA15" s="9">
        <v>4.923</v>
      </c>
      <c r="IB15" s="9">
        <v>3.9580000000000002</v>
      </c>
      <c r="IC15" s="9">
        <v>2.468</v>
      </c>
      <c r="ID15" s="9">
        <v>1.357</v>
      </c>
      <c r="IE15" s="9">
        <v>1.1100000000000001</v>
      </c>
      <c r="IF15" s="9">
        <v>6.4130000000000003</v>
      </c>
      <c r="IG15" s="9">
        <v>3.5659999999999998</v>
      </c>
      <c r="IH15" s="9">
        <v>2.8479999999999999</v>
      </c>
      <c r="II15" s="9">
        <v>8.9580000000000002</v>
      </c>
      <c r="IJ15" s="9">
        <v>4.9379999999999997</v>
      </c>
      <c r="IK15" s="9">
        <v>4.0199999999999996</v>
      </c>
      <c r="IL15" s="9">
        <v>2.9620000000000002</v>
      </c>
      <c r="IM15" s="9">
        <v>1.784</v>
      </c>
      <c r="IN15" s="9">
        <v>1.1779999999999999</v>
      </c>
      <c r="IO15" s="9">
        <v>7.54</v>
      </c>
      <c r="IP15" s="9">
        <v>4.0270000000000001</v>
      </c>
      <c r="IQ15" s="9">
        <v>3.5129999999999999</v>
      </c>
    </row>
    <row r="16" spans="1:251">
      <c r="A16" s="10">
        <v>43862</v>
      </c>
      <c r="B16" s="9">
        <v>1.621</v>
      </c>
      <c r="C16" s="9">
        <v>86.186999999999998</v>
      </c>
      <c r="D16" s="9">
        <v>84.643000000000001</v>
      </c>
      <c r="E16" s="9">
        <v>88.221000000000004</v>
      </c>
      <c r="F16" s="9">
        <v>18.649999999999999</v>
      </c>
      <c r="G16" s="9">
        <v>19.756</v>
      </c>
      <c r="H16" s="9">
        <v>17.192</v>
      </c>
      <c r="I16" s="9">
        <v>8.4090000000000007</v>
      </c>
      <c r="J16" s="9">
        <v>8.89</v>
      </c>
      <c r="K16" s="9">
        <v>7.774</v>
      </c>
      <c r="L16" s="9">
        <v>7.3540000000000001</v>
      </c>
      <c r="M16" s="9">
        <v>6.8559999999999999</v>
      </c>
      <c r="N16" s="9">
        <v>8.01</v>
      </c>
      <c r="O16" s="9">
        <v>1.7370000000000001</v>
      </c>
      <c r="P16" s="9">
        <v>2.4529999999999998</v>
      </c>
      <c r="Q16" s="9">
        <v>0.79400000000000004</v>
      </c>
      <c r="R16" s="9">
        <v>5.617</v>
      </c>
      <c r="S16" s="9">
        <v>4.4029999999999996</v>
      </c>
      <c r="T16" s="9">
        <v>7.2160000000000002</v>
      </c>
      <c r="U16" s="9">
        <v>9.01</v>
      </c>
      <c r="V16" s="9">
        <v>8.9130000000000003</v>
      </c>
      <c r="W16" s="9">
        <v>9.1379999999999999</v>
      </c>
      <c r="X16" s="9">
        <v>4.1059999999999999</v>
      </c>
      <c r="Y16" s="9">
        <v>3.1970000000000001</v>
      </c>
      <c r="Z16" s="9">
        <v>5.3029999999999999</v>
      </c>
      <c r="AA16" s="9">
        <v>5.6040000000000001</v>
      </c>
      <c r="AB16" s="9">
        <v>6.5439999999999996</v>
      </c>
      <c r="AC16" s="9">
        <v>4.3659999999999997</v>
      </c>
      <c r="AD16" s="9">
        <v>2.6179999999999999</v>
      </c>
      <c r="AE16" s="9">
        <v>4.1760000000000002</v>
      </c>
      <c r="AF16" s="9">
        <v>0.56399999999999995</v>
      </c>
      <c r="AG16" s="9">
        <v>8.7769999999999992</v>
      </c>
      <c r="AH16" s="9">
        <v>8.4359999999999999</v>
      </c>
      <c r="AI16" s="9">
        <v>9.2260000000000009</v>
      </c>
      <c r="AJ16" s="9">
        <v>0.71599999999999997</v>
      </c>
      <c r="AK16" s="9">
        <v>0</v>
      </c>
      <c r="AL16" s="9">
        <v>1.66</v>
      </c>
      <c r="AM16" s="9">
        <v>3.6</v>
      </c>
      <c r="AN16" s="9">
        <v>3.6139999999999999</v>
      </c>
      <c r="AO16" s="9">
        <v>3.581</v>
      </c>
      <c r="AP16" s="9">
        <v>3.0819999999999999</v>
      </c>
      <c r="AQ16" s="9">
        <v>1.905</v>
      </c>
      <c r="AR16" s="9">
        <v>4.633</v>
      </c>
      <c r="AS16" s="9">
        <v>2.2829999999999999</v>
      </c>
      <c r="AT16" s="9">
        <v>3.48</v>
      </c>
      <c r="AU16" s="9">
        <v>0.70499999999999996</v>
      </c>
      <c r="AV16" s="9">
        <v>11.978999999999999</v>
      </c>
      <c r="AW16" s="9">
        <v>8.8740000000000006</v>
      </c>
      <c r="AX16" s="9">
        <v>16.071000000000002</v>
      </c>
      <c r="AY16" s="9">
        <v>13.813000000000001</v>
      </c>
      <c r="AZ16" s="9">
        <v>15.356999999999999</v>
      </c>
      <c r="BA16" s="9">
        <v>11.779</v>
      </c>
      <c r="BB16" s="9">
        <v>66.293999999999997</v>
      </c>
      <c r="BC16" s="9">
        <v>67.968999999999994</v>
      </c>
      <c r="BD16" s="9">
        <v>64.084999999999994</v>
      </c>
      <c r="BE16" s="9">
        <v>52.018999999999998</v>
      </c>
      <c r="BF16" s="9">
        <v>48.73</v>
      </c>
      <c r="BG16" s="9">
        <v>56.353999999999999</v>
      </c>
      <c r="BH16" s="9">
        <v>10.451000000000001</v>
      </c>
      <c r="BI16" s="9">
        <v>13.946999999999999</v>
      </c>
      <c r="BJ16" s="9">
        <v>5.843</v>
      </c>
      <c r="BK16" s="9">
        <v>3.8239999999999998</v>
      </c>
      <c r="BL16" s="9">
        <v>5.2930000000000001</v>
      </c>
      <c r="BM16" s="9">
        <v>1.8879999999999999</v>
      </c>
      <c r="BN16" s="9">
        <v>33.706000000000003</v>
      </c>
      <c r="BO16" s="9">
        <v>32.030999999999999</v>
      </c>
      <c r="BP16" s="9">
        <v>35.914999999999999</v>
      </c>
      <c r="BQ16" s="9">
        <v>30.931000000000001</v>
      </c>
      <c r="BR16" s="9">
        <v>29.085000000000001</v>
      </c>
      <c r="BS16" s="9">
        <v>33.363999999999997</v>
      </c>
      <c r="BT16" s="9">
        <v>2.7749999999999999</v>
      </c>
      <c r="BU16" s="9">
        <v>2.9449999999999998</v>
      </c>
      <c r="BV16" s="9">
        <v>2.5510000000000002</v>
      </c>
      <c r="BW16" s="9">
        <v>54.116999999999997</v>
      </c>
      <c r="BX16" s="9">
        <v>30.695</v>
      </c>
      <c r="BY16" s="9">
        <v>23.422000000000001</v>
      </c>
      <c r="BZ16" s="9">
        <v>48.999000000000002</v>
      </c>
      <c r="CA16" s="9">
        <v>27.8</v>
      </c>
      <c r="CB16" s="9">
        <v>21.199000000000002</v>
      </c>
      <c r="CC16" s="9">
        <v>8.5980000000000008</v>
      </c>
      <c r="CD16" s="9">
        <v>4.3810000000000002</v>
      </c>
      <c r="CE16" s="9">
        <v>4.2169999999999996</v>
      </c>
      <c r="CF16" s="9">
        <v>5.4</v>
      </c>
      <c r="CG16" s="9">
        <v>3.3860000000000001</v>
      </c>
      <c r="CH16" s="9">
        <v>2.0139999999999998</v>
      </c>
      <c r="CI16" s="9">
        <v>2.4889999999999999</v>
      </c>
      <c r="CJ16" s="9">
        <v>0.58499999999999996</v>
      </c>
      <c r="CK16" s="9">
        <v>1.9039999999999999</v>
      </c>
      <c r="CL16" s="9">
        <v>0.222</v>
      </c>
      <c r="CM16" s="9">
        <v>0</v>
      </c>
      <c r="CN16" s="9">
        <v>0.222</v>
      </c>
      <c r="CO16" s="9">
        <v>2.2669999999999999</v>
      </c>
      <c r="CP16" s="9">
        <v>0.58499999999999996</v>
      </c>
      <c r="CQ16" s="9">
        <v>1.6819999999999999</v>
      </c>
      <c r="CR16" s="9">
        <v>6.6740000000000004</v>
      </c>
      <c r="CS16" s="9">
        <v>4.4359999999999999</v>
      </c>
      <c r="CT16" s="9">
        <v>2.2389999999999999</v>
      </c>
      <c r="CU16" s="9">
        <v>2.3450000000000002</v>
      </c>
      <c r="CV16" s="9">
        <v>1.5880000000000001</v>
      </c>
      <c r="CW16" s="9">
        <v>0.75700000000000001</v>
      </c>
      <c r="CX16" s="9">
        <v>3.1589999999999998</v>
      </c>
      <c r="CY16" s="9">
        <v>2.3039999999999998</v>
      </c>
      <c r="CZ16" s="9">
        <v>0.85599999999999998</v>
      </c>
      <c r="DA16" s="9">
        <v>2.956</v>
      </c>
      <c r="DB16" s="9">
        <v>2.161</v>
      </c>
      <c r="DC16" s="9">
        <v>0.79500000000000004</v>
      </c>
      <c r="DD16" s="9">
        <v>7.1020000000000003</v>
      </c>
      <c r="DE16" s="9">
        <v>4.6059999999999999</v>
      </c>
      <c r="DF16" s="9">
        <v>2.496</v>
      </c>
      <c r="DG16" s="9">
        <v>0.23300000000000001</v>
      </c>
      <c r="DH16" s="9">
        <v>0</v>
      </c>
      <c r="DI16" s="9">
        <v>0.23300000000000001</v>
      </c>
      <c r="DJ16" s="9">
        <v>2.165</v>
      </c>
      <c r="DK16" s="9">
        <v>0.26700000000000002</v>
      </c>
      <c r="DL16" s="9">
        <v>1.897</v>
      </c>
      <c r="DM16" s="9">
        <v>0.54400000000000004</v>
      </c>
      <c r="DN16" s="9">
        <v>0</v>
      </c>
      <c r="DO16" s="9">
        <v>0.54400000000000004</v>
      </c>
      <c r="DP16" s="9">
        <v>0.60399999999999998</v>
      </c>
      <c r="DQ16" s="9">
        <v>0.26200000000000001</v>
      </c>
      <c r="DR16" s="9">
        <v>0.34100000000000003</v>
      </c>
      <c r="DS16" s="9">
        <v>6.7290000000000001</v>
      </c>
      <c r="DT16" s="9">
        <v>3.8239999999999998</v>
      </c>
      <c r="DU16" s="9">
        <v>2.9049999999999998</v>
      </c>
      <c r="DV16" s="9">
        <v>5.1180000000000003</v>
      </c>
      <c r="DW16" s="9">
        <v>2.895</v>
      </c>
      <c r="DX16" s="9">
        <v>2.2240000000000002</v>
      </c>
      <c r="DY16" s="9">
        <v>36.427</v>
      </c>
      <c r="DZ16" s="9">
        <v>22.495000000000001</v>
      </c>
      <c r="EA16" s="9">
        <v>13.932</v>
      </c>
      <c r="EB16" s="9">
        <v>32.529000000000003</v>
      </c>
      <c r="EC16" s="9">
        <v>20.045000000000002</v>
      </c>
      <c r="ED16" s="9">
        <v>12.484</v>
      </c>
      <c r="EE16" s="9">
        <v>3.6619999999999999</v>
      </c>
      <c r="EF16" s="9">
        <v>2.4500000000000002</v>
      </c>
      <c r="EG16" s="9">
        <v>1.212</v>
      </c>
      <c r="EH16" s="9">
        <v>0.23599999999999999</v>
      </c>
      <c r="EI16" s="9">
        <v>0</v>
      </c>
      <c r="EJ16" s="9">
        <v>0.23599999999999999</v>
      </c>
      <c r="EK16" s="9">
        <v>17.690000000000001</v>
      </c>
      <c r="EL16" s="9">
        <v>8.1999999999999993</v>
      </c>
      <c r="EM16" s="9">
        <v>9.49</v>
      </c>
      <c r="EN16" s="9">
        <v>15.643000000000001</v>
      </c>
      <c r="EO16" s="9">
        <v>7.5339999999999998</v>
      </c>
      <c r="EP16" s="9">
        <v>8.109</v>
      </c>
      <c r="EQ16" s="9">
        <v>2.0459999999999998</v>
      </c>
      <c r="ER16" s="9">
        <v>0.66500000000000004</v>
      </c>
      <c r="ES16" s="9">
        <v>1.381</v>
      </c>
      <c r="ET16" s="9">
        <v>90.542000000000002</v>
      </c>
      <c r="EU16" s="9">
        <v>90.57</v>
      </c>
      <c r="EV16" s="9">
        <v>90.506</v>
      </c>
      <c r="EW16" s="9">
        <v>15.888</v>
      </c>
      <c r="EX16" s="9">
        <v>14.273</v>
      </c>
      <c r="EY16" s="9">
        <v>18.004999999999999</v>
      </c>
      <c r="EZ16" s="9">
        <v>9.9779999999999998</v>
      </c>
      <c r="FA16" s="9">
        <v>11.03</v>
      </c>
      <c r="FB16" s="9">
        <v>8.6</v>
      </c>
      <c r="FC16" s="9">
        <v>4.5999999999999996</v>
      </c>
      <c r="FD16" s="9">
        <v>1.907</v>
      </c>
      <c r="FE16" s="9">
        <v>8.1289999999999996</v>
      </c>
      <c r="FF16" s="9">
        <v>0.41</v>
      </c>
      <c r="FG16" s="9">
        <v>0</v>
      </c>
      <c r="FH16" s="9">
        <v>0.94699999999999995</v>
      </c>
      <c r="FI16" s="9">
        <v>4.1900000000000004</v>
      </c>
      <c r="FJ16" s="9">
        <v>1.907</v>
      </c>
      <c r="FK16" s="9">
        <v>7.1820000000000004</v>
      </c>
      <c r="FL16" s="9">
        <v>12.333</v>
      </c>
      <c r="FM16" s="9">
        <v>14.451000000000001</v>
      </c>
      <c r="FN16" s="9">
        <v>9.5589999999999993</v>
      </c>
      <c r="FO16" s="9">
        <v>4.3339999999999996</v>
      </c>
      <c r="FP16" s="9">
        <v>5.1749999999999998</v>
      </c>
      <c r="FQ16" s="9">
        <v>3.2320000000000002</v>
      </c>
      <c r="FR16" s="9">
        <v>5.8380000000000001</v>
      </c>
      <c r="FS16" s="9">
        <v>7.5049999999999999</v>
      </c>
      <c r="FT16" s="9">
        <v>3.653</v>
      </c>
      <c r="FU16" s="9">
        <v>5.4619999999999997</v>
      </c>
      <c r="FV16" s="9">
        <v>7.04</v>
      </c>
      <c r="FW16" s="9">
        <v>3.395</v>
      </c>
      <c r="FX16" s="9">
        <v>13.122999999999999</v>
      </c>
      <c r="FY16" s="9">
        <v>15.005000000000001</v>
      </c>
      <c r="FZ16" s="9">
        <v>10.657</v>
      </c>
      <c r="GA16" s="9">
        <v>0.43</v>
      </c>
      <c r="GB16" s="9">
        <v>0</v>
      </c>
      <c r="GC16" s="9">
        <v>0.99399999999999999</v>
      </c>
      <c r="GD16" s="9">
        <v>4</v>
      </c>
      <c r="GE16" s="9">
        <v>0.871</v>
      </c>
      <c r="GF16" s="9">
        <v>8.1010000000000009</v>
      </c>
      <c r="GG16" s="9">
        <v>1.0049999999999999</v>
      </c>
      <c r="GH16" s="9">
        <v>0</v>
      </c>
      <c r="GI16" s="9">
        <v>2.323</v>
      </c>
      <c r="GJ16" s="9">
        <v>1.115</v>
      </c>
      <c r="GK16" s="9">
        <v>0.85399999999999998</v>
      </c>
      <c r="GL16" s="9">
        <v>1.458</v>
      </c>
      <c r="GM16" s="9">
        <v>12.433999999999999</v>
      </c>
      <c r="GN16" s="9">
        <v>12.458</v>
      </c>
      <c r="GO16" s="9">
        <v>12.401999999999999</v>
      </c>
      <c r="GP16" s="9">
        <v>9.4580000000000002</v>
      </c>
      <c r="GQ16" s="9">
        <v>9.43</v>
      </c>
      <c r="GR16" s="9">
        <v>9.4939999999999998</v>
      </c>
      <c r="GS16" s="9">
        <v>67.311999999999998</v>
      </c>
      <c r="GT16" s="9">
        <v>73.286000000000001</v>
      </c>
      <c r="GU16" s="9">
        <v>59.481999999999999</v>
      </c>
      <c r="GV16" s="9">
        <v>60.109000000000002</v>
      </c>
      <c r="GW16" s="9">
        <v>65.305000000000007</v>
      </c>
      <c r="GX16" s="9">
        <v>53.298999999999999</v>
      </c>
      <c r="GY16" s="9">
        <v>6.7670000000000003</v>
      </c>
      <c r="GZ16" s="9">
        <v>7.9809999999999999</v>
      </c>
      <c r="HA16" s="9">
        <v>5.1760000000000002</v>
      </c>
      <c r="HB16" s="9">
        <v>0.436</v>
      </c>
      <c r="HC16" s="9">
        <v>0</v>
      </c>
      <c r="HD16" s="9">
        <v>1.0069999999999999</v>
      </c>
      <c r="HE16" s="9">
        <v>32.688000000000002</v>
      </c>
      <c r="HF16" s="9">
        <v>26.713999999999999</v>
      </c>
      <c r="HG16" s="9">
        <v>40.518000000000001</v>
      </c>
      <c r="HH16" s="9">
        <v>28.907</v>
      </c>
      <c r="HI16" s="9">
        <v>24.547000000000001</v>
      </c>
      <c r="HJ16" s="9">
        <v>34.621000000000002</v>
      </c>
      <c r="HK16" s="9">
        <v>3.782</v>
      </c>
      <c r="HL16" s="9">
        <v>2.1669999999999998</v>
      </c>
      <c r="HM16" s="9">
        <v>5.8970000000000002</v>
      </c>
      <c r="HN16" s="9">
        <v>77.86</v>
      </c>
      <c r="HO16" s="9">
        <v>40.151000000000003</v>
      </c>
      <c r="HP16" s="9">
        <v>37.71</v>
      </c>
      <c r="HQ16" s="9">
        <v>70.745000000000005</v>
      </c>
      <c r="HR16" s="9">
        <v>35.963999999999999</v>
      </c>
      <c r="HS16" s="9">
        <v>34.780999999999999</v>
      </c>
      <c r="HT16" s="9">
        <v>12.666</v>
      </c>
      <c r="HU16" s="9">
        <v>7.9729999999999999</v>
      </c>
      <c r="HV16" s="9">
        <v>4.694</v>
      </c>
      <c r="HW16" s="9">
        <v>5.5190000000000001</v>
      </c>
      <c r="HX16" s="9">
        <v>2.6269999999999998</v>
      </c>
      <c r="HY16" s="9">
        <v>2.8919999999999999</v>
      </c>
      <c r="HZ16" s="9">
        <v>7.8040000000000003</v>
      </c>
      <c r="IA16" s="9">
        <v>4.4119999999999999</v>
      </c>
      <c r="IB16" s="9">
        <v>3.3919999999999999</v>
      </c>
      <c r="IC16" s="9">
        <v>1.7010000000000001</v>
      </c>
      <c r="ID16" s="9">
        <v>0</v>
      </c>
      <c r="IE16" s="9">
        <v>1.7010000000000001</v>
      </c>
      <c r="IF16" s="9">
        <v>6.1029999999999998</v>
      </c>
      <c r="IG16" s="9">
        <v>4.4119999999999999</v>
      </c>
      <c r="IH16" s="9">
        <v>1.6919999999999999</v>
      </c>
      <c r="II16" s="9">
        <v>12.446</v>
      </c>
      <c r="IJ16" s="9">
        <v>5.5940000000000003</v>
      </c>
      <c r="IK16" s="9">
        <v>6.8529999999999998</v>
      </c>
      <c r="IL16" s="9">
        <v>3.2970000000000002</v>
      </c>
      <c r="IM16" s="9">
        <v>2.3650000000000002</v>
      </c>
      <c r="IN16" s="9">
        <v>0.93200000000000005</v>
      </c>
      <c r="IO16" s="9">
        <v>2.4369999999999998</v>
      </c>
      <c r="IP16" s="9">
        <v>1.468</v>
      </c>
      <c r="IQ16" s="9">
        <v>0.96899999999999997</v>
      </c>
    </row>
    <row r="17" spans="1:251">
      <c r="A17" s="10">
        <v>44228</v>
      </c>
      <c r="B17" s="9">
        <v>1.599</v>
      </c>
      <c r="C17" s="9">
        <v>88.528000000000006</v>
      </c>
      <c r="D17" s="9">
        <v>88.539000000000001</v>
      </c>
      <c r="E17" s="9">
        <v>88.515000000000001</v>
      </c>
      <c r="F17" s="9">
        <v>22.355</v>
      </c>
      <c r="G17" s="9">
        <v>23.785</v>
      </c>
      <c r="H17" s="9">
        <v>20.466999999999999</v>
      </c>
      <c r="I17" s="9">
        <v>5.4160000000000004</v>
      </c>
      <c r="J17" s="9">
        <v>4.4470000000000001</v>
      </c>
      <c r="K17" s="9">
        <v>6.694</v>
      </c>
      <c r="L17" s="9">
        <v>5.6390000000000002</v>
      </c>
      <c r="M17" s="9">
        <v>4.7779999999999996</v>
      </c>
      <c r="N17" s="9">
        <v>6.7759999999999998</v>
      </c>
      <c r="O17" s="9">
        <v>1.849</v>
      </c>
      <c r="P17" s="9">
        <v>0.59299999999999997</v>
      </c>
      <c r="Q17" s="9">
        <v>3.5059999999999998</v>
      </c>
      <c r="R17" s="9">
        <v>3.7909999999999999</v>
      </c>
      <c r="S17" s="9">
        <v>4.1849999999999996</v>
      </c>
      <c r="T17" s="9">
        <v>3.2709999999999999</v>
      </c>
      <c r="U17" s="9">
        <v>10.489000000000001</v>
      </c>
      <c r="V17" s="9">
        <v>11.914999999999999</v>
      </c>
      <c r="W17" s="9">
        <v>8.609</v>
      </c>
      <c r="X17" s="9">
        <v>4.2240000000000002</v>
      </c>
      <c r="Y17" s="9">
        <v>4.6059999999999999</v>
      </c>
      <c r="Z17" s="9">
        <v>3.718</v>
      </c>
      <c r="AA17" s="9">
        <v>7.673</v>
      </c>
      <c r="AB17" s="9">
        <v>9.4529999999999994</v>
      </c>
      <c r="AC17" s="9">
        <v>5.3230000000000004</v>
      </c>
      <c r="AD17" s="9">
        <v>3.82</v>
      </c>
      <c r="AE17" s="9">
        <v>4.01</v>
      </c>
      <c r="AF17" s="9">
        <v>3.57</v>
      </c>
      <c r="AG17" s="9">
        <v>11.254</v>
      </c>
      <c r="AH17" s="9">
        <v>11.345000000000001</v>
      </c>
      <c r="AI17" s="9">
        <v>11.132999999999999</v>
      </c>
      <c r="AJ17" s="9">
        <v>2.2370000000000001</v>
      </c>
      <c r="AK17" s="9">
        <v>2.62</v>
      </c>
      <c r="AL17" s="9">
        <v>1.732</v>
      </c>
      <c r="AM17" s="9">
        <v>3.0950000000000002</v>
      </c>
      <c r="AN17" s="9">
        <v>0.52100000000000002</v>
      </c>
      <c r="AO17" s="9">
        <v>6.4930000000000003</v>
      </c>
      <c r="AP17" s="9">
        <v>2.9159999999999999</v>
      </c>
      <c r="AQ17" s="9">
        <v>0.61099999999999999</v>
      </c>
      <c r="AR17" s="9">
        <v>5.9580000000000002</v>
      </c>
      <c r="AS17" s="9">
        <v>2.7469999999999999</v>
      </c>
      <c r="AT17" s="9">
        <v>3.7240000000000002</v>
      </c>
      <c r="AU17" s="9">
        <v>1.458</v>
      </c>
      <c r="AV17" s="9">
        <v>6.6639999999999997</v>
      </c>
      <c r="AW17" s="9">
        <v>6.7240000000000002</v>
      </c>
      <c r="AX17" s="9">
        <v>6.5839999999999996</v>
      </c>
      <c r="AY17" s="9">
        <v>11.472</v>
      </c>
      <c r="AZ17" s="9">
        <v>11.461</v>
      </c>
      <c r="BA17" s="9">
        <v>11.484999999999999</v>
      </c>
      <c r="BB17" s="9">
        <v>74.040999999999997</v>
      </c>
      <c r="BC17" s="9">
        <v>80.744</v>
      </c>
      <c r="BD17" s="9">
        <v>65.194000000000003</v>
      </c>
      <c r="BE17" s="9">
        <v>63.473999999999997</v>
      </c>
      <c r="BF17" s="9">
        <v>67.09</v>
      </c>
      <c r="BG17" s="9">
        <v>58.701999999999998</v>
      </c>
      <c r="BH17" s="9">
        <v>7.7510000000000003</v>
      </c>
      <c r="BI17" s="9">
        <v>10.923999999999999</v>
      </c>
      <c r="BJ17" s="9">
        <v>3.5640000000000001</v>
      </c>
      <c r="BK17" s="9">
        <v>2.8159999999999998</v>
      </c>
      <c r="BL17" s="9">
        <v>2.73</v>
      </c>
      <c r="BM17" s="9">
        <v>2.9289999999999998</v>
      </c>
      <c r="BN17" s="9">
        <v>25.959</v>
      </c>
      <c r="BO17" s="9">
        <v>19.256</v>
      </c>
      <c r="BP17" s="9">
        <v>34.805999999999997</v>
      </c>
      <c r="BQ17" s="9">
        <v>23.957999999999998</v>
      </c>
      <c r="BR17" s="9">
        <v>17.45</v>
      </c>
      <c r="BS17" s="9">
        <v>32.545999999999999</v>
      </c>
      <c r="BT17" s="9">
        <v>2.0009999999999999</v>
      </c>
      <c r="BU17" s="9">
        <v>1.8049999999999999</v>
      </c>
      <c r="BV17" s="9">
        <v>2.2589999999999999</v>
      </c>
      <c r="BW17" s="9">
        <v>58.600999999999999</v>
      </c>
      <c r="BX17" s="9">
        <v>31.277000000000001</v>
      </c>
      <c r="BY17" s="9">
        <v>27.324999999999999</v>
      </c>
      <c r="BZ17" s="9">
        <v>52.317</v>
      </c>
      <c r="CA17" s="9">
        <v>27.754999999999999</v>
      </c>
      <c r="CB17" s="9">
        <v>24.562999999999999</v>
      </c>
      <c r="CC17" s="9">
        <v>10.768000000000001</v>
      </c>
      <c r="CD17" s="9">
        <v>4.0549999999999997</v>
      </c>
      <c r="CE17" s="9">
        <v>6.7140000000000004</v>
      </c>
      <c r="CF17" s="9">
        <v>4.0650000000000004</v>
      </c>
      <c r="CG17" s="9">
        <v>2.6230000000000002</v>
      </c>
      <c r="CH17" s="9">
        <v>1.4419999999999999</v>
      </c>
      <c r="CI17" s="9">
        <v>3.278</v>
      </c>
      <c r="CJ17" s="9">
        <v>2.1280000000000001</v>
      </c>
      <c r="CK17" s="9">
        <v>1.149</v>
      </c>
      <c r="CL17" s="9">
        <v>0.50600000000000001</v>
      </c>
      <c r="CM17" s="9">
        <v>0.50600000000000001</v>
      </c>
      <c r="CN17" s="9">
        <v>0</v>
      </c>
      <c r="CO17" s="9">
        <v>2.7719999999999998</v>
      </c>
      <c r="CP17" s="9">
        <v>1.623</v>
      </c>
      <c r="CQ17" s="9">
        <v>1.149</v>
      </c>
      <c r="CR17" s="9">
        <v>5.899</v>
      </c>
      <c r="CS17" s="9">
        <v>3.2989999999999999</v>
      </c>
      <c r="CT17" s="9">
        <v>2.6</v>
      </c>
      <c r="CU17" s="9">
        <v>3.7530000000000001</v>
      </c>
      <c r="CV17" s="9">
        <v>2.4660000000000002</v>
      </c>
      <c r="CW17" s="9">
        <v>1.2869999999999999</v>
      </c>
      <c r="CX17" s="9">
        <v>2.8820000000000001</v>
      </c>
      <c r="CY17" s="9">
        <v>2.0950000000000002</v>
      </c>
      <c r="CZ17" s="9">
        <v>0.78700000000000003</v>
      </c>
      <c r="DA17" s="9">
        <v>4.28</v>
      </c>
      <c r="DB17" s="9">
        <v>2.4470000000000001</v>
      </c>
      <c r="DC17" s="9">
        <v>1.833</v>
      </c>
      <c r="DD17" s="9">
        <v>7.2039999999999997</v>
      </c>
      <c r="DE17" s="9">
        <v>4.968</v>
      </c>
      <c r="DF17" s="9">
        <v>2.2360000000000002</v>
      </c>
      <c r="DG17" s="9">
        <v>1.2569999999999999</v>
      </c>
      <c r="DH17" s="9">
        <v>0.30499999999999999</v>
      </c>
      <c r="DI17" s="9">
        <v>0.95199999999999996</v>
      </c>
      <c r="DJ17" s="9">
        <v>1.81</v>
      </c>
      <c r="DK17" s="9">
        <v>0.51900000000000002</v>
      </c>
      <c r="DL17" s="9">
        <v>1.2909999999999999</v>
      </c>
      <c r="DM17" s="9">
        <v>2.7480000000000002</v>
      </c>
      <c r="DN17" s="9">
        <v>0.44500000000000001</v>
      </c>
      <c r="DO17" s="9">
        <v>2.3029999999999999</v>
      </c>
      <c r="DP17" s="9">
        <v>0.63800000000000001</v>
      </c>
      <c r="DQ17" s="9">
        <v>0.42499999999999999</v>
      </c>
      <c r="DR17" s="9">
        <v>0.21299999999999999</v>
      </c>
      <c r="DS17" s="9">
        <v>3.7370000000000001</v>
      </c>
      <c r="DT17" s="9">
        <v>1.98</v>
      </c>
      <c r="DU17" s="9">
        <v>1.7569999999999999</v>
      </c>
      <c r="DV17" s="9">
        <v>6.2839999999999998</v>
      </c>
      <c r="DW17" s="9">
        <v>3.5219999999999998</v>
      </c>
      <c r="DX17" s="9">
        <v>2.762</v>
      </c>
      <c r="DY17" s="9">
        <v>41.884999999999998</v>
      </c>
      <c r="DZ17" s="9">
        <v>24.071000000000002</v>
      </c>
      <c r="EA17" s="9">
        <v>17.814</v>
      </c>
      <c r="EB17" s="9">
        <v>35.195999999999998</v>
      </c>
      <c r="EC17" s="9">
        <v>18.439</v>
      </c>
      <c r="ED17" s="9">
        <v>16.757000000000001</v>
      </c>
      <c r="EE17" s="9">
        <v>5.8620000000000001</v>
      </c>
      <c r="EF17" s="9">
        <v>4.8049999999999997</v>
      </c>
      <c r="EG17" s="9">
        <v>1.056</v>
      </c>
      <c r="EH17" s="9">
        <v>0.82699999999999996</v>
      </c>
      <c r="EI17" s="9">
        <v>0.82699999999999996</v>
      </c>
      <c r="EJ17" s="9">
        <v>0</v>
      </c>
      <c r="EK17" s="9">
        <v>16.716999999999999</v>
      </c>
      <c r="EL17" s="9">
        <v>7.2060000000000004</v>
      </c>
      <c r="EM17" s="9">
        <v>9.5109999999999992</v>
      </c>
      <c r="EN17" s="9">
        <v>15.205</v>
      </c>
      <c r="EO17" s="9">
        <v>6.0709999999999997</v>
      </c>
      <c r="EP17" s="9">
        <v>9.1340000000000003</v>
      </c>
      <c r="EQ17" s="9">
        <v>1.512</v>
      </c>
      <c r="ER17" s="9">
        <v>1.135</v>
      </c>
      <c r="ES17" s="9">
        <v>0.377</v>
      </c>
      <c r="ET17" s="9">
        <v>89.277000000000001</v>
      </c>
      <c r="EU17" s="9">
        <v>88.74</v>
      </c>
      <c r="EV17" s="9">
        <v>89.891000000000005</v>
      </c>
      <c r="EW17" s="9">
        <v>18.376000000000001</v>
      </c>
      <c r="EX17" s="9">
        <v>12.964</v>
      </c>
      <c r="EY17" s="9">
        <v>24.57</v>
      </c>
      <c r="EZ17" s="9">
        <v>6.9370000000000003</v>
      </c>
      <c r="FA17" s="9">
        <v>8.3870000000000005</v>
      </c>
      <c r="FB17" s="9">
        <v>5.2779999999999996</v>
      </c>
      <c r="FC17" s="9">
        <v>5.593</v>
      </c>
      <c r="FD17" s="9">
        <v>6.8049999999999997</v>
      </c>
      <c r="FE17" s="9">
        <v>4.2050000000000001</v>
      </c>
      <c r="FF17" s="9">
        <v>0.86299999999999999</v>
      </c>
      <c r="FG17" s="9">
        <v>1.617</v>
      </c>
      <c r="FH17" s="9">
        <v>0</v>
      </c>
      <c r="FI17" s="9">
        <v>4.7300000000000004</v>
      </c>
      <c r="FJ17" s="9">
        <v>5.1879999999999997</v>
      </c>
      <c r="FK17" s="9">
        <v>4.2050000000000001</v>
      </c>
      <c r="FL17" s="9">
        <v>10.066000000000001</v>
      </c>
      <c r="FM17" s="9">
        <v>10.547000000000001</v>
      </c>
      <c r="FN17" s="9">
        <v>9.5150000000000006</v>
      </c>
      <c r="FO17" s="9">
        <v>6.4039999999999999</v>
      </c>
      <c r="FP17" s="9">
        <v>7.8860000000000001</v>
      </c>
      <c r="FQ17" s="9">
        <v>4.7080000000000002</v>
      </c>
      <c r="FR17" s="9">
        <v>4.9169999999999998</v>
      </c>
      <c r="FS17" s="9">
        <v>6.6970000000000001</v>
      </c>
      <c r="FT17" s="9">
        <v>2.88</v>
      </c>
      <c r="FU17" s="9">
        <v>7.3029999999999999</v>
      </c>
      <c r="FV17" s="9">
        <v>7.8230000000000004</v>
      </c>
      <c r="FW17" s="9">
        <v>6.7080000000000002</v>
      </c>
      <c r="FX17" s="9">
        <v>12.292999999999999</v>
      </c>
      <c r="FY17" s="9">
        <v>15.882999999999999</v>
      </c>
      <c r="FZ17" s="9">
        <v>8.1839999999999993</v>
      </c>
      <c r="GA17" s="9">
        <v>2.145</v>
      </c>
      <c r="GB17" s="9">
        <v>0.97599999999999998</v>
      </c>
      <c r="GC17" s="9">
        <v>3.4830000000000001</v>
      </c>
      <c r="GD17" s="9">
        <v>3.089</v>
      </c>
      <c r="GE17" s="9">
        <v>1.661</v>
      </c>
      <c r="GF17" s="9">
        <v>4.7229999999999999</v>
      </c>
      <c r="GG17" s="9">
        <v>4.6890000000000001</v>
      </c>
      <c r="GH17" s="9">
        <v>1.4219999999999999</v>
      </c>
      <c r="GI17" s="9">
        <v>8.4280000000000008</v>
      </c>
      <c r="GJ17" s="9">
        <v>1.089</v>
      </c>
      <c r="GK17" s="9">
        <v>1.359</v>
      </c>
      <c r="GL17" s="9">
        <v>0.77900000000000003</v>
      </c>
      <c r="GM17" s="9">
        <v>6.3769999999999998</v>
      </c>
      <c r="GN17" s="9">
        <v>6.33</v>
      </c>
      <c r="GO17" s="9">
        <v>6.43</v>
      </c>
      <c r="GP17" s="9">
        <v>10.723000000000001</v>
      </c>
      <c r="GQ17" s="9">
        <v>11.26</v>
      </c>
      <c r="GR17" s="9">
        <v>10.109</v>
      </c>
      <c r="GS17" s="9">
        <v>71.474000000000004</v>
      </c>
      <c r="GT17" s="9">
        <v>76.960999999999999</v>
      </c>
      <c r="GU17" s="9">
        <v>65.192999999999998</v>
      </c>
      <c r="GV17" s="9">
        <v>60.06</v>
      </c>
      <c r="GW17" s="9">
        <v>58.954000000000001</v>
      </c>
      <c r="GX17" s="9">
        <v>61.326000000000001</v>
      </c>
      <c r="GY17" s="9">
        <v>10.003</v>
      </c>
      <c r="GZ17" s="9">
        <v>15.364000000000001</v>
      </c>
      <c r="HA17" s="9">
        <v>3.8660000000000001</v>
      </c>
      <c r="HB17" s="9">
        <v>1.411</v>
      </c>
      <c r="HC17" s="9">
        <v>2.6429999999999998</v>
      </c>
      <c r="HD17" s="9">
        <v>0</v>
      </c>
      <c r="HE17" s="9">
        <v>28.526</v>
      </c>
      <c r="HF17" s="9">
        <v>23.039000000000001</v>
      </c>
      <c r="HG17" s="9">
        <v>34.807000000000002</v>
      </c>
      <c r="HH17" s="9">
        <v>25.946000000000002</v>
      </c>
      <c r="HI17" s="9">
        <v>19.411000000000001</v>
      </c>
      <c r="HJ17" s="9">
        <v>33.427</v>
      </c>
      <c r="HK17" s="9">
        <v>2.58</v>
      </c>
      <c r="HL17" s="9">
        <v>3.6280000000000001</v>
      </c>
      <c r="HM17" s="9">
        <v>1.38</v>
      </c>
      <c r="HN17" s="9">
        <v>85.995999999999995</v>
      </c>
      <c r="HO17" s="9">
        <v>49.595999999999997</v>
      </c>
      <c r="HP17" s="9">
        <v>36.4</v>
      </c>
      <c r="HQ17" s="9">
        <v>74.006</v>
      </c>
      <c r="HR17" s="9">
        <v>43.012</v>
      </c>
      <c r="HS17" s="9">
        <v>30.992999999999999</v>
      </c>
      <c r="HT17" s="9">
        <v>15.666</v>
      </c>
      <c r="HU17" s="9">
        <v>8.5090000000000003</v>
      </c>
      <c r="HV17" s="9">
        <v>7.157</v>
      </c>
      <c r="HW17" s="9">
        <v>5.3710000000000004</v>
      </c>
      <c r="HX17" s="9">
        <v>4.7329999999999997</v>
      </c>
      <c r="HY17" s="9">
        <v>0.63800000000000001</v>
      </c>
      <c r="HZ17" s="9">
        <v>6.2519999999999998</v>
      </c>
      <c r="IA17" s="9">
        <v>3.2410000000000001</v>
      </c>
      <c r="IB17" s="9">
        <v>3.0110000000000001</v>
      </c>
      <c r="IC17" s="9">
        <v>1.306</v>
      </c>
      <c r="ID17" s="9">
        <v>0.70699999999999996</v>
      </c>
      <c r="IE17" s="9">
        <v>0.59899999999999998</v>
      </c>
      <c r="IF17" s="9">
        <v>4.9459999999999997</v>
      </c>
      <c r="IG17" s="9">
        <v>2.5339999999999998</v>
      </c>
      <c r="IH17" s="9">
        <v>2.4119999999999999</v>
      </c>
      <c r="II17" s="9">
        <v>12.819000000000001</v>
      </c>
      <c r="IJ17" s="9">
        <v>8.7690000000000001</v>
      </c>
      <c r="IK17" s="9">
        <v>4.05</v>
      </c>
      <c r="IL17" s="9">
        <v>1.861</v>
      </c>
      <c r="IM17" s="9">
        <v>0.85</v>
      </c>
      <c r="IN17" s="9">
        <v>1.0109999999999999</v>
      </c>
      <c r="IO17" s="9">
        <v>7.4560000000000004</v>
      </c>
      <c r="IP17" s="9">
        <v>5.1079999999999997</v>
      </c>
      <c r="IQ17" s="9">
        <v>2.347</v>
      </c>
    </row>
    <row r="18" spans="1:251">
      <c r="A18" s="10">
        <v>44593</v>
      </c>
      <c r="B18" s="9">
        <v>4.9219999999999997</v>
      </c>
      <c r="C18" s="9">
        <v>81.316000000000003</v>
      </c>
      <c r="D18" s="9">
        <v>78.299000000000007</v>
      </c>
      <c r="E18" s="9">
        <v>84.847999999999999</v>
      </c>
      <c r="F18" s="9">
        <v>16.399999999999999</v>
      </c>
      <c r="G18" s="9">
        <v>12.875999999999999</v>
      </c>
      <c r="H18" s="9">
        <v>20.524000000000001</v>
      </c>
      <c r="I18" s="9">
        <v>3.7480000000000002</v>
      </c>
      <c r="J18" s="9">
        <v>3.8239999999999998</v>
      </c>
      <c r="K18" s="9">
        <v>3.66</v>
      </c>
      <c r="L18" s="9">
        <v>5.0599999999999996</v>
      </c>
      <c r="M18" s="9">
        <v>4.6909999999999998</v>
      </c>
      <c r="N18" s="9">
        <v>5.492</v>
      </c>
      <c r="O18" s="9">
        <v>1.351</v>
      </c>
      <c r="P18" s="9">
        <v>1.43</v>
      </c>
      <c r="Q18" s="9">
        <v>1.2589999999999999</v>
      </c>
      <c r="R18" s="9">
        <v>3.7090000000000001</v>
      </c>
      <c r="S18" s="9">
        <v>3.26</v>
      </c>
      <c r="T18" s="9">
        <v>4.2329999999999997</v>
      </c>
      <c r="U18" s="9">
        <v>8.3290000000000006</v>
      </c>
      <c r="V18" s="9">
        <v>8.8140000000000001</v>
      </c>
      <c r="W18" s="9">
        <v>7.7610000000000001</v>
      </c>
      <c r="X18" s="9">
        <v>4.008</v>
      </c>
      <c r="Y18" s="9">
        <v>0</v>
      </c>
      <c r="Z18" s="9">
        <v>8.6980000000000004</v>
      </c>
      <c r="AA18" s="9">
        <v>2.8980000000000001</v>
      </c>
      <c r="AB18" s="9">
        <v>2.6190000000000002</v>
      </c>
      <c r="AC18" s="9">
        <v>3.2250000000000001</v>
      </c>
      <c r="AD18" s="9">
        <v>7.7409999999999997</v>
      </c>
      <c r="AE18" s="9">
        <v>12.08</v>
      </c>
      <c r="AF18" s="9">
        <v>2.6619999999999999</v>
      </c>
      <c r="AG18" s="9">
        <v>13.582000000000001</v>
      </c>
      <c r="AH18" s="9">
        <v>17.489000000000001</v>
      </c>
      <c r="AI18" s="9">
        <v>9.01</v>
      </c>
      <c r="AJ18" s="9">
        <v>0</v>
      </c>
      <c r="AK18" s="9">
        <v>0</v>
      </c>
      <c r="AL18" s="9">
        <v>0</v>
      </c>
      <c r="AM18" s="9">
        <v>3.4159999999999999</v>
      </c>
      <c r="AN18" s="9">
        <v>1.8979999999999999</v>
      </c>
      <c r="AO18" s="9">
        <v>5.1929999999999996</v>
      </c>
      <c r="AP18" s="9">
        <v>1.9319999999999999</v>
      </c>
      <c r="AQ18" s="9">
        <v>0</v>
      </c>
      <c r="AR18" s="9">
        <v>4.1929999999999996</v>
      </c>
      <c r="AS18" s="9">
        <v>3.1019999999999999</v>
      </c>
      <c r="AT18" s="9">
        <v>2.4990000000000001</v>
      </c>
      <c r="AU18" s="9">
        <v>3.8069999999999999</v>
      </c>
      <c r="AV18" s="9">
        <v>11.1</v>
      </c>
      <c r="AW18" s="9">
        <v>11.509</v>
      </c>
      <c r="AX18" s="9">
        <v>10.622</v>
      </c>
      <c r="AY18" s="9">
        <v>18.684000000000001</v>
      </c>
      <c r="AZ18" s="9">
        <v>21.701000000000001</v>
      </c>
      <c r="BA18" s="9">
        <v>15.151999999999999</v>
      </c>
      <c r="BB18" s="9">
        <v>64.244</v>
      </c>
      <c r="BC18" s="9">
        <v>70.697000000000003</v>
      </c>
      <c r="BD18" s="9">
        <v>56.691000000000003</v>
      </c>
      <c r="BE18" s="9">
        <v>51.892000000000003</v>
      </c>
      <c r="BF18" s="9">
        <v>50.488</v>
      </c>
      <c r="BG18" s="9">
        <v>53.536000000000001</v>
      </c>
      <c r="BH18" s="9">
        <v>10.135999999999999</v>
      </c>
      <c r="BI18" s="9">
        <v>16.099</v>
      </c>
      <c r="BJ18" s="9">
        <v>3.1549999999999998</v>
      </c>
      <c r="BK18" s="9">
        <v>2.2160000000000002</v>
      </c>
      <c r="BL18" s="9">
        <v>4.109</v>
      </c>
      <c r="BM18" s="9">
        <v>0</v>
      </c>
      <c r="BN18" s="9">
        <v>35.756</v>
      </c>
      <c r="BO18" s="9">
        <v>29.303000000000001</v>
      </c>
      <c r="BP18" s="9">
        <v>43.308999999999997</v>
      </c>
      <c r="BQ18" s="9">
        <v>30.792000000000002</v>
      </c>
      <c r="BR18" s="9">
        <v>27.920999999999999</v>
      </c>
      <c r="BS18" s="9">
        <v>34.152000000000001</v>
      </c>
      <c r="BT18" s="9">
        <v>4.9640000000000004</v>
      </c>
      <c r="BU18" s="9">
        <v>1.3819999999999999</v>
      </c>
      <c r="BV18" s="9">
        <v>9.157</v>
      </c>
      <c r="BW18" s="9">
        <v>44.298000000000002</v>
      </c>
      <c r="BX18" s="9">
        <v>26.341999999999999</v>
      </c>
      <c r="BY18" s="9">
        <v>17.956</v>
      </c>
      <c r="BZ18" s="9">
        <v>38.462000000000003</v>
      </c>
      <c r="CA18" s="9">
        <v>23.28</v>
      </c>
      <c r="CB18" s="9">
        <v>15.182</v>
      </c>
      <c r="CC18" s="9">
        <v>6.3090000000000002</v>
      </c>
      <c r="CD18" s="9">
        <v>4.2939999999999996</v>
      </c>
      <c r="CE18" s="9">
        <v>2.0150000000000001</v>
      </c>
      <c r="CF18" s="9">
        <v>1.0329999999999999</v>
      </c>
      <c r="CG18" s="9">
        <v>1.0329999999999999</v>
      </c>
      <c r="CH18" s="9">
        <v>0</v>
      </c>
      <c r="CI18" s="9">
        <v>2.8359999999999999</v>
      </c>
      <c r="CJ18" s="9">
        <v>1.679</v>
      </c>
      <c r="CK18" s="9">
        <v>1.157</v>
      </c>
      <c r="CL18" s="9">
        <v>0.39200000000000002</v>
      </c>
      <c r="CM18" s="9">
        <v>0.223</v>
      </c>
      <c r="CN18" s="9">
        <v>0.16900000000000001</v>
      </c>
      <c r="CO18" s="9">
        <v>2.444</v>
      </c>
      <c r="CP18" s="9">
        <v>1.4550000000000001</v>
      </c>
      <c r="CQ18" s="9">
        <v>0.98799999999999999</v>
      </c>
      <c r="CR18" s="9">
        <v>4.6529999999999996</v>
      </c>
      <c r="CS18" s="9">
        <v>2.0670000000000002</v>
      </c>
      <c r="CT18" s="9">
        <v>2.5870000000000002</v>
      </c>
      <c r="CU18" s="9">
        <v>2.2530000000000001</v>
      </c>
      <c r="CV18" s="9">
        <v>1.349</v>
      </c>
      <c r="CW18" s="9">
        <v>0.90400000000000003</v>
      </c>
      <c r="CX18" s="9">
        <v>2.1800000000000002</v>
      </c>
      <c r="CY18" s="9">
        <v>1.081</v>
      </c>
      <c r="CZ18" s="9">
        <v>1.099</v>
      </c>
      <c r="DA18" s="9">
        <v>3.0430000000000001</v>
      </c>
      <c r="DB18" s="9">
        <v>2.5720000000000001</v>
      </c>
      <c r="DC18" s="9">
        <v>0.47199999999999998</v>
      </c>
      <c r="DD18" s="9">
        <v>6.2039999999999997</v>
      </c>
      <c r="DE18" s="9">
        <v>3.476</v>
      </c>
      <c r="DF18" s="9">
        <v>2.7269999999999999</v>
      </c>
      <c r="DG18" s="9">
        <v>1.111</v>
      </c>
      <c r="DH18" s="9">
        <v>0.497</v>
      </c>
      <c r="DI18" s="9">
        <v>0.61399999999999999</v>
      </c>
      <c r="DJ18" s="9">
        <v>1.9610000000000001</v>
      </c>
      <c r="DK18" s="9">
        <v>1.7130000000000001</v>
      </c>
      <c r="DL18" s="9">
        <v>0.248</v>
      </c>
      <c r="DM18" s="9">
        <v>0.55300000000000005</v>
      </c>
      <c r="DN18" s="9">
        <v>0</v>
      </c>
      <c r="DO18" s="9">
        <v>0.55300000000000005</v>
      </c>
      <c r="DP18" s="9">
        <v>0.42399999999999999</v>
      </c>
      <c r="DQ18" s="9">
        <v>0.42399999999999999</v>
      </c>
      <c r="DR18" s="9">
        <v>0</v>
      </c>
      <c r="DS18" s="9">
        <v>5.9009999999999998</v>
      </c>
      <c r="DT18" s="9">
        <v>3.0939999999999999</v>
      </c>
      <c r="DU18" s="9">
        <v>2.8069999999999999</v>
      </c>
      <c r="DV18" s="9">
        <v>5.8360000000000003</v>
      </c>
      <c r="DW18" s="9">
        <v>3.0619999999999998</v>
      </c>
      <c r="DX18" s="9">
        <v>2.774</v>
      </c>
      <c r="DY18" s="9">
        <v>30.79</v>
      </c>
      <c r="DZ18" s="9">
        <v>18.484000000000002</v>
      </c>
      <c r="EA18" s="9">
        <v>12.305999999999999</v>
      </c>
      <c r="EB18" s="9">
        <v>25.733000000000001</v>
      </c>
      <c r="EC18" s="9">
        <v>14.741</v>
      </c>
      <c r="ED18" s="9">
        <v>10.992000000000001</v>
      </c>
      <c r="EE18" s="9">
        <v>4.0949999999999998</v>
      </c>
      <c r="EF18" s="9">
        <v>3.14</v>
      </c>
      <c r="EG18" s="9">
        <v>0.95499999999999996</v>
      </c>
      <c r="EH18" s="9">
        <v>0.96199999999999997</v>
      </c>
      <c r="EI18" s="9">
        <v>0.60299999999999998</v>
      </c>
      <c r="EJ18" s="9">
        <v>0.35899999999999999</v>
      </c>
      <c r="EK18" s="9">
        <v>13.507</v>
      </c>
      <c r="EL18" s="9">
        <v>7.8579999999999997</v>
      </c>
      <c r="EM18" s="9">
        <v>5.65</v>
      </c>
      <c r="EN18" s="9">
        <v>12.013999999999999</v>
      </c>
      <c r="EO18" s="9">
        <v>7.4160000000000004</v>
      </c>
      <c r="EP18" s="9">
        <v>4.5979999999999999</v>
      </c>
      <c r="EQ18" s="9">
        <v>1.494</v>
      </c>
      <c r="ER18" s="9">
        <v>0.442</v>
      </c>
      <c r="ES18" s="9">
        <v>1.052</v>
      </c>
      <c r="ET18" s="9">
        <v>86.825000000000003</v>
      </c>
      <c r="EU18" s="9">
        <v>88.373999999999995</v>
      </c>
      <c r="EV18" s="9">
        <v>84.552999999999997</v>
      </c>
      <c r="EW18" s="9">
        <v>14.243</v>
      </c>
      <c r="EX18" s="9">
        <v>16.302</v>
      </c>
      <c r="EY18" s="9">
        <v>11.223000000000001</v>
      </c>
      <c r="EZ18" s="9">
        <v>2.3319999999999999</v>
      </c>
      <c r="FA18" s="9">
        <v>3.9220000000000002</v>
      </c>
      <c r="FB18" s="9">
        <v>0</v>
      </c>
      <c r="FC18" s="9">
        <v>6.4020000000000001</v>
      </c>
      <c r="FD18" s="9">
        <v>6.3730000000000002</v>
      </c>
      <c r="FE18" s="9">
        <v>6.4450000000000003</v>
      </c>
      <c r="FF18" s="9">
        <v>0.88600000000000001</v>
      </c>
      <c r="FG18" s="9">
        <v>0.84799999999999998</v>
      </c>
      <c r="FH18" s="9">
        <v>0.94099999999999995</v>
      </c>
      <c r="FI18" s="9">
        <v>5.516</v>
      </c>
      <c r="FJ18" s="9">
        <v>5.5250000000000004</v>
      </c>
      <c r="FK18" s="9">
        <v>5.5039999999999996</v>
      </c>
      <c r="FL18" s="9">
        <v>10.504</v>
      </c>
      <c r="FM18" s="9">
        <v>7.8449999999999998</v>
      </c>
      <c r="FN18" s="9">
        <v>14.404999999999999</v>
      </c>
      <c r="FO18" s="9">
        <v>5.0869999999999997</v>
      </c>
      <c r="FP18" s="9">
        <v>5.1230000000000002</v>
      </c>
      <c r="FQ18" s="9">
        <v>5.0339999999999998</v>
      </c>
      <c r="FR18" s="9">
        <v>4.92</v>
      </c>
      <c r="FS18" s="9">
        <v>4.1029999999999998</v>
      </c>
      <c r="FT18" s="9">
        <v>6.12</v>
      </c>
      <c r="FU18" s="9">
        <v>6.8710000000000004</v>
      </c>
      <c r="FV18" s="9">
        <v>9.7639999999999993</v>
      </c>
      <c r="FW18" s="9">
        <v>2.6259999999999999</v>
      </c>
      <c r="FX18" s="9">
        <v>14.005000000000001</v>
      </c>
      <c r="FY18" s="9">
        <v>13.196999999999999</v>
      </c>
      <c r="FZ18" s="9">
        <v>15.19</v>
      </c>
      <c r="GA18" s="9">
        <v>2.508</v>
      </c>
      <c r="GB18" s="9">
        <v>1.8879999999999999</v>
      </c>
      <c r="GC18" s="9">
        <v>3.419</v>
      </c>
      <c r="GD18" s="9">
        <v>4.4269999999999996</v>
      </c>
      <c r="GE18" s="9">
        <v>6.5039999999999996</v>
      </c>
      <c r="GF18" s="9">
        <v>1.3819999999999999</v>
      </c>
      <c r="GG18" s="9">
        <v>1.2470000000000001</v>
      </c>
      <c r="GH18" s="9">
        <v>0</v>
      </c>
      <c r="GI18" s="9">
        <v>3.077</v>
      </c>
      <c r="GJ18" s="9">
        <v>0.95799999999999996</v>
      </c>
      <c r="GK18" s="9">
        <v>1.61</v>
      </c>
      <c r="GL18" s="9">
        <v>0</v>
      </c>
      <c r="GM18" s="9">
        <v>13.321</v>
      </c>
      <c r="GN18" s="9">
        <v>11.744999999999999</v>
      </c>
      <c r="GO18" s="9">
        <v>15.632999999999999</v>
      </c>
      <c r="GP18" s="9">
        <v>13.175000000000001</v>
      </c>
      <c r="GQ18" s="9">
        <v>11.625999999999999</v>
      </c>
      <c r="GR18" s="9">
        <v>15.446999999999999</v>
      </c>
      <c r="GS18" s="9">
        <v>69.507000000000005</v>
      </c>
      <c r="GT18" s="9">
        <v>70.17</v>
      </c>
      <c r="GU18" s="9">
        <v>68.536000000000001</v>
      </c>
      <c r="GV18" s="9">
        <v>58.091000000000001</v>
      </c>
      <c r="GW18" s="9">
        <v>55.96</v>
      </c>
      <c r="GX18" s="9">
        <v>61.216999999999999</v>
      </c>
      <c r="GY18" s="9">
        <v>9.2449999999999992</v>
      </c>
      <c r="GZ18" s="9">
        <v>11.920999999999999</v>
      </c>
      <c r="HA18" s="9">
        <v>5.3179999999999996</v>
      </c>
      <c r="HB18" s="9">
        <v>2.1720000000000002</v>
      </c>
      <c r="HC18" s="9">
        <v>2.2890000000000001</v>
      </c>
      <c r="HD18" s="9">
        <v>2.0009999999999999</v>
      </c>
      <c r="HE18" s="9">
        <v>30.492999999999999</v>
      </c>
      <c r="HF18" s="9">
        <v>29.83</v>
      </c>
      <c r="HG18" s="9">
        <v>31.463999999999999</v>
      </c>
      <c r="HH18" s="9">
        <v>27.12</v>
      </c>
      <c r="HI18" s="9">
        <v>28.151</v>
      </c>
      <c r="HJ18" s="9">
        <v>25.606999999999999</v>
      </c>
      <c r="HK18" s="9">
        <v>3.3730000000000002</v>
      </c>
      <c r="HL18" s="9">
        <v>1.679</v>
      </c>
      <c r="HM18" s="9">
        <v>5.8570000000000002</v>
      </c>
      <c r="HN18" s="9">
        <v>55.895000000000003</v>
      </c>
      <c r="HO18" s="9">
        <v>28.332999999999998</v>
      </c>
      <c r="HP18" s="9">
        <v>27.562000000000001</v>
      </c>
      <c r="HQ18" s="9">
        <v>46.805999999999997</v>
      </c>
      <c r="HR18" s="9">
        <v>23.515999999999998</v>
      </c>
      <c r="HS18" s="9">
        <v>23.29</v>
      </c>
      <c r="HT18" s="9">
        <v>4.7240000000000002</v>
      </c>
      <c r="HU18" s="9">
        <v>1.65</v>
      </c>
      <c r="HV18" s="9">
        <v>3.0739999999999998</v>
      </c>
      <c r="HW18" s="9">
        <v>3.5009999999999999</v>
      </c>
      <c r="HX18" s="9">
        <v>1.4590000000000001</v>
      </c>
      <c r="HY18" s="9">
        <v>2.0409999999999999</v>
      </c>
      <c r="HZ18" s="9">
        <v>2.1800000000000002</v>
      </c>
      <c r="IA18" s="9">
        <v>1.175</v>
      </c>
      <c r="IB18" s="9">
        <v>1.006</v>
      </c>
      <c r="IC18" s="9">
        <v>0.80600000000000005</v>
      </c>
      <c r="ID18" s="9">
        <v>0.224</v>
      </c>
      <c r="IE18" s="9">
        <v>0.58199999999999996</v>
      </c>
      <c r="IF18" s="9">
        <v>1.375</v>
      </c>
      <c r="IG18" s="9">
        <v>0.95099999999999996</v>
      </c>
      <c r="IH18" s="9">
        <v>0.42399999999999999</v>
      </c>
      <c r="II18" s="9">
        <v>6.375</v>
      </c>
      <c r="IJ18" s="9">
        <v>2.3250000000000002</v>
      </c>
      <c r="IK18" s="9">
        <v>4.05</v>
      </c>
      <c r="IL18" s="9">
        <v>1.1299999999999999</v>
      </c>
      <c r="IM18" s="9">
        <v>0.32500000000000001</v>
      </c>
      <c r="IN18" s="9">
        <v>0.80500000000000005</v>
      </c>
      <c r="IO18" s="9">
        <v>4.2380000000000004</v>
      </c>
      <c r="IP18" s="9">
        <v>2.117</v>
      </c>
      <c r="IQ18" s="9">
        <v>2.1219999999999999</v>
      </c>
    </row>
    <row r="19" spans="1:251">
      <c r="A19" s="10">
        <v>44958</v>
      </c>
      <c r="B19" s="9">
        <v>3.7610000000000001</v>
      </c>
      <c r="C19" s="9">
        <v>79.262</v>
      </c>
      <c r="D19" s="9">
        <v>81.096000000000004</v>
      </c>
      <c r="E19" s="9">
        <v>77.248000000000005</v>
      </c>
      <c r="F19" s="9">
        <v>10.834</v>
      </c>
      <c r="G19" s="9">
        <v>11.164</v>
      </c>
      <c r="H19" s="9">
        <v>10.473000000000001</v>
      </c>
      <c r="I19" s="9">
        <v>5.649</v>
      </c>
      <c r="J19" s="9">
        <v>4.766</v>
      </c>
      <c r="K19" s="9">
        <v>6.617</v>
      </c>
      <c r="L19" s="9">
        <v>5.4189999999999996</v>
      </c>
      <c r="M19" s="9">
        <v>5.8659999999999997</v>
      </c>
      <c r="N19" s="9">
        <v>4.93</v>
      </c>
      <c r="O19" s="9">
        <v>0.38700000000000001</v>
      </c>
      <c r="P19" s="9">
        <v>0.73899999999999999</v>
      </c>
      <c r="Q19" s="9">
        <v>0</v>
      </c>
      <c r="R19" s="9">
        <v>5.0330000000000004</v>
      </c>
      <c r="S19" s="9">
        <v>5.1269999999999998</v>
      </c>
      <c r="T19" s="9">
        <v>4.93</v>
      </c>
      <c r="U19" s="9">
        <v>8.3320000000000007</v>
      </c>
      <c r="V19" s="9">
        <v>8.4469999999999992</v>
      </c>
      <c r="W19" s="9">
        <v>8.2050000000000001</v>
      </c>
      <c r="X19" s="9">
        <v>2.4870000000000001</v>
      </c>
      <c r="Y19" s="9">
        <v>2.0270000000000001</v>
      </c>
      <c r="Z19" s="9">
        <v>2.9910000000000001</v>
      </c>
      <c r="AA19" s="9">
        <v>4.4530000000000003</v>
      </c>
      <c r="AB19" s="9">
        <v>4.4279999999999999</v>
      </c>
      <c r="AC19" s="9">
        <v>4.4820000000000002</v>
      </c>
      <c r="AD19" s="9">
        <v>8.9779999999999998</v>
      </c>
      <c r="AE19" s="9">
        <v>8.2959999999999994</v>
      </c>
      <c r="AF19" s="9">
        <v>9.7270000000000003</v>
      </c>
      <c r="AG19" s="9">
        <v>12.308</v>
      </c>
      <c r="AH19" s="9">
        <v>14.301</v>
      </c>
      <c r="AI19" s="9">
        <v>10.119</v>
      </c>
      <c r="AJ19" s="9">
        <v>1.3520000000000001</v>
      </c>
      <c r="AK19" s="9">
        <v>0</v>
      </c>
      <c r="AL19" s="9">
        <v>2.8359999999999999</v>
      </c>
      <c r="AM19" s="9">
        <v>3.0590000000000002</v>
      </c>
      <c r="AN19" s="9">
        <v>2.2799999999999998</v>
      </c>
      <c r="AO19" s="9">
        <v>3.915</v>
      </c>
      <c r="AP19" s="9">
        <v>1.69</v>
      </c>
      <c r="AQ19" s="9">
        <v>1.373</v>
      </c>
      <c r="AR19" s="9">
        <v>2.0369999999999999</v>
      </c>
      <c r="AS19" s="9">
        <v>3.4849999999999999</v>
      </c>
      <c r="AT19" s="9">
        <v>2.8079999999999998</v>
      </c>
      <c r="AU19" s="9">
        <v>4.2290000000000001</v>
      </c>
      <c r="AV19" s="9">
        <v>11.215</v>
      </c>
      <c r="AW19" s="9">
        <v>15.340999999999999</v>
      </c>
      <c r="AX19" s="9">
        <v>6.6859999999999999</v>
      </c>
      <c r="AY19" s="9">
        <v>20.738</v>
      </c>
      <c r="AZ19" s="9">
        <v>18.904</v>
      </c>
      <c r="BA19" s="9">
        <v>22.751999999999999</v>
      </c>
      <c r="BB19" s="9">
        <v>65.516000000000005</v>
      </c>
      <c r="BC19" s="9">
        <v>71.122</v>
      </c>
      <c r="BD19" s="9">
        <v>59.362000000000002</v>
      </c>
      <c r="BE19" s="9">
        <v>48.107999999999997</v>
      </c>
      <c r="BF19" s="9">
        <v>51.116999999999997</v>
      </c>
      <c r="BG19" s="9">
        <v>44.805</v>
      </c>
      <c r="BH19" s="9">
        <v>12.391</v>
      </c>
      <c r="BI19" s="9">
        <v>15.173</v>
      </c>
      <c r="BJ19" s="9">
        <v>9.3379999999999992</v>
      </c>
      <c r="BK19" s="9">
        <v>5.016</v>
      </c>
      <c r="BL19" s="9">
        <v>4.8319999999999999</v>
      </c>
      <c r="BM19" s="9">
        <v>5.2190000000000003</v>
      </c>
      <c r="BN19" s="9">
        <v>34.484000000000002</v>
      </c>
      <c r="BO19" s="9">
        <v>28.878</v>
      </c>
      <c r="BP19" s="9">
        <v>40.637999999999998</v>
      </c>
      <c r="BQ19" s="9">
        <v>29.074000000000002</v>
      </c>
      <c r="BR19" s="9">
        <v>25.327999999999999</v>
      </c>
      <c r="BS19" s="9">
        <v>33.186999999999998</v>
      </c>
      <c r="BT19" s="9">
        <v>5.41</v>
      </c>
      <c r="BU19" s="9">
        <v>3.55</v>
      </c>
      <c r="BV19" s="9">
        <v>7.452</v>
      </c>
      <c r="BW19" s="9">
        <v>37.606999999999999</v>
      </c>
      <c r="BX19" s="9">
        <v>20.396000000000001</v>
      </c>
      <c r="BY19" s="9">
        <v>17.210999999999999</v>
      </c>
      <c r="BZ19" s="9">
        <v>28.058</v>
      </c>
      <c r="CA19" s="9">
        <v>14.932</v>
      </c>
      <c r="CB19" s="9">
        <v>13.125999999999999</v>
      </c>
      <c r="CC19" s="9">
        <v>5.819</v>
      </c>
      <c r="CD19" s="9">
        <v>2.9750000000000001</v>
      </c>
      <c r="CE19" s="9">
        <v>2.8439999999999999</v>
      </c>
      <c r="CF19" s="9">
        <v>1.5429999999999999</v>
      </c>
      <c r="CG19" s="9">
        <v>0.96699999999999997</v>
      </c>
      <c r="CH19" s="9">
        <v>0.57499999999999996</v>
      </c>
      <c r="CI19" s="9">
        <v>1.4670000000000001</v>
      </c>
      <c r="CJ19" s="9">
        <v>0.69199999999999995</v>
      </c>
      <c r="CK19" s="9">
        <v>0.77400000000000002</v>
      </c>
      <c r="CL19" s="9">
        <v>0</v>
      </c>
      <c r="CM19" s="9">
        <v>0</v>
      </c>
      <c r="CN19" s="9">
        <v>0</v>
      </c>
      <c r="CO19" s="9">
        <v>1.4670000000000001</v>
      </c>
      <c r="CP19" s="9">
        <v>0.69199999999999995</v>
      </c>
      <c r="CQ19" s="9">
        <v>0.77400000000000002</v>
      </c>
      <c r="CR19" s="9">
        <v>2.714</v>
      </c>
      <c r="CS19" s="9">
        <v>0.79500000000000004</v>
      </c>
      <c r="CT19" s="9">
        <v>1.919</v>
      </c>
      <c r="CU19" s="9">
        <v>1.0660000000000001</v>
      </c>
      <c r="CV19" s="9">
        <v>1.0660000000000001</v>
      </c>
      <c r="CW19" s="9">
        <v>0</v>
      </c>
      <c r="CX19" s="9">
        <v>1.095</v>
      </c>
      <c r="CY19" s="9">
        <v>0.85599999999999998</v>
      </c>
      <c r="CZ19" s="9">
        <v>0.23899999999999999</v>
      </c>
      <c r="DA19" s="9">
        <v>1.8240000000000001</v>
      </c>
      <c r="DB19" s="9">
        <v>1.5620000000000001</v>
      </c>
      <c r="DC19" s="9">
        <v>0.26300000000000001</v>
      </c>
      <c r="DD19" s="9">
        <v>2.72</v>
      </c>
      <c r="DE19" s="9">
        <v>1.347</v>
      </c>
      <c r="DF19" s="9">
        <v>1.373</v>
      </c>
      <c r="DG19" s="9">
        <v>0.33500000000000002</v>
      </c>
      <c r="DH19" s="9">
        <v>0.33500000000000002</v>
      </c>
      <c r="DI19" s="9">
        <v>0</v>
      </c>
      <c r="DJ19" s="9">
        <v>1.804</v>
      </c>
      <c r="DK19" s="9">
        <v>0.29299999999999998</v>
      </c>
      <c r="DL19" s="9">
        <v>1.5109999999999999</v>
      </c>
      <c r="DM19" s="9">
        <v>1.887</v>
      </c>
      <c r="DN19" s="9">
        <v>0.69499999999999995</v>
      </c>
      <c r="DO19" s="9">
        <v>1.1919999999999999</v>
      </c>
      <c r="DP19" s="9">
        <v>0</v>
      </c>
      <c r="DQ19" s="9">
        <v>0</v>
      </c>
      <c r="DR19" s="9">
        <v>0</v>
      </c>
      <c r="DS19" s="9">
        <v>5.7839999999999998</v>
      </c>
      <c r="DT19" s="9">
        <v>3.3490000000000002</v>
      </c>
      <c r="DU19" s="9">
        <v>2.4359999999999999</v>
      </c>
      <c r="DV19" s="9">
        <v>9.5489999999999995</v>
      </c>
      <c r="DW19" s="9">
        <v>5.4640000000000004</v>
      </c>
      <c r="DX19" s="9">
        <v>4.085</v>
      </c>
      <c r="DY19" s="9">
        <v>23.154</v>
      </c>
      <c r="DZ19" s="9">
        <v>14.106999999999999</v>
      </c>
      <c r="EA19" s="9">
        <v>9.048</v>
      </c>
      <c r="EB19" s="9">
        <v>18.957999999999998</v>
      </c>
      <c r="EC19" s="9">
        <v>11.814</v>
      </c>
      <c r="ED19" s="9">
        <v>7.1440000000000001</v>
      </c>
      <c r="EE19" s="9">
        <v>2.3039999999999998</v>
      </c>
      <c r="EF19" s="9">
        <v>1.3420000000000001</v>
      </c>
      <c r="EG19" s="9">
        <v>0.96199999999999997</v>
      </c>
      <c r="EH19" s="9">
        <v>1.893</v>
      </c>
      <c r="EI19" s="9">
        <v>0.95099999999999996</v>
      </c>
      <c r="EJ19" s="9">
        <v>0.94199999999999995</v>
      </c>
      <c r="EK19" s="9">
        <v>14.452</v>
      </c>
      <c r="EL19" s="9">
        <v>6.2889999999999997</v>
      </c>
      <c r="EM19" s="9">
        <v>8.1630000000000003</v>
      </c>
      <c r="EN19" s="9">
        <v>12.159000000000001</v>
      </c>
      <c r="EO19" s="9">
        <v>5.9260000000000002</v>
      </c>
      <c r="EP19" s="9">
        <v>6.2329999999999997</v>
      </c>
      <c r="EQ19" s="9">
        <v>2.2930000000000001</v>
      </c>
      <c r="ER19" s="9">
        <v>0.36299999999999999</v>
      </c>
      <c r="ES19" s="9">
        <v>1.93</v>
      </c>
      <c r="ET19" s="9">
        <v>74.608999999999995</v>
      </c>
      <c r="EU19" s="9">
        <v>73.212000000000003</v>
      </c>
      <c r="EV19" s="9">
        <v>76.265000000000001</v>
      </c>
      <c r="EW19" s="9">
        <v>15.474</v>
      </c>
      <c r="EX19" s="9">
        <v>14.589</v>
      </c>
      <c r="EY19" s="9">
        <v>16.521999999999998</v>
      </c>
      <c r="EZ19" s="9">
        <v>4.1020000000000003</v>
      </c>
      <c r="FA19" s="9">
        <v>4.742</v>
      </c>
      <c r="FB19" s="9">
        <v>3.3439999999999999</v>
      </c>
      <c r="FC19" s="9">
        <v>3.9</v>
      </c>
      <c r="FD19" s="9">
        <v>3.3940000000000001</v>
      </c>
      <c r="FE19" s="9">
        <v>4.5</v>
      </c>
      <c r="FF19" s="9">
        <v>0</v>
      </c>
      <c r="FG19" s="9">
        <v>0</v>
      </c>
      <c r="FH19" s="9">
        <v>0</v>
      </c>
      <c r="FI19" s="9">
        <v>3.9</v>
      </c>
      <c r="FJ19" s="9">
        <v>3.3940000000000001</v>
      </c>
      <c r="FK19" s="9">
        <v>4.5</v>
      </c>
      <c r="FL19" s="9">
        <v>7.2169999999999996</v>
      </c>
      <c r="FM19" s="9">
        <v>3.8959999999999999</v>
      </c>
      <c r="FN19" s="9">
        <v>11.153</v>
      </c>
      <c r="FO19" s="9">
        <v>2.8340000000000001</v>
      </c>
      <c r="FP19" s="9">
        <v>5.226</v>
      </c>
      <c r="FQ19" s="9">
        <v>0</v>
      </c>
      <c r="FR19" s="9">
        <v>2.911</v>
      </c>
      <c r="FS19" s="9">
        <v>4.1970000000000001</v>
      </c>
      <c r="FT19" s="9">
        <v>1.3859999999999999</v>
      </c>
      <c r="FU19" s="9">
        <v>4.851</v>
      </c>
      <c r="FV19" s="9">
        <v>7.6580000000000004</v>
      </c>
      <c r="FW19" s="9">
        <v>1.526</v>
      </c>
      <c r="FX19" s="9">
        <v>7.2329999999999997</v>
      </c>
      <c r="FY19" s="9">
        <v>6.6020000000000003</v>
      </c>
      <c r="FZ19" s="9">
        <v>7.98</v>
      </c>
      <c r="GA19" s="9">
        <v>0.89100000000000001</v>
      </c>
      <c r="GB19" s="9">
        <v>1.643</v>
      </c>
      <c r="GC19" s="9">
        <v>0</v>
      </c>
      <c r="GD19" s="9">
        <v>4.7960000000000003</v>
      </c>
      <c r="GE19" s="9">
        <v>1.4370000000000001</v>
      </c>
      <c r="GF19" s="9">
        <v>8.7780000000000005</v>
      </c>
      <c r="GG19" s="9">
        <v>5.0190000000000001</v>
      </c>
      <c r="GH19" s="9">
        <v>3.4089999999999998</v>
      </c>
      <c r="GI19" s="9">
        <v>6.9260000000000002</v>
      </c>
      <c r="GJ19" s="9">
        <v>0</v>
      </c>
      <c r="GK19" s="9">
        <v>0</v>
      </c>
      <c r="GL19" s="9">
        <v>0</v>
      </c>
      <c r="GM19" s="9">
        <v>15.381</v>
      </c>
      <c r="GN19" s="9">
        <v>16.419</v>
      </c>
      <c r="GO19" s="9">
        <v>14.151</v>
      </c>
      <c r="GP19" s="9">
        <v>25.390999999999998</v>
      </c>
      <c r="GQ19" s="9">
        <v>26.788</v>
      </c>
      <c r="GR19" s="9">
        <v>23.734999999999999</v>
      </c>
      <c r="GS19" s="9">
        <v>61.57</v>
      </c>
      <c r="GT19" s="9">
        <v>69.164000000000001</v>
      </c>
      <c r="GU19" s="9">
        <v>52.57</v>
      </c>
      <c r="GV19" s="9">
        <v>50.411000000000001</v>
      </c>
      <c r="GW19" s="9">
        <v>57.921999999999997</v>
      </c>
      <c r="GX19" s="9">
        <v>41.511000000000003</v>
      </c>
      <c r="GY19" s="9">
        <v>6.125</v>
      </c>
      <c r="GZ19" s="9">
        <v>6.58</v>
      </c>
      <c r="HA19" s="9">
        <v>5.5869999999999997</v>
      </c>
      <c r="HB19" s="9">
        <v>5.0330000000000004</v>
      </c>
      <c r="HC19" s="9">
        <v>4.6630000000000003</v>
      </c>
      <c r="HD19" s="9">
        <v>5.4720000000000004</v>
      </c>
      <c r="HE19" s="9">
        <v>38.43</v>
      </c>
      <c r="HF19" s="9">
        <v>30.835999999999999</v>
      </c>
      <c r="HG19" s="9">
        <v>47.43</v>
      </c>
      <c r="HH19" s="9">
        <v>32.332999999999998</v>
      </c>
      <c r="HI19" s="9">
        <v>29.056999999999999</v>
      </c>
      <c r="HJ19" s="9">
        <v>36.215000000000003</v>
      </c>
      <c r="HK19" s="9">
        <v>6.0970000000000004</v>
      </c>
      <c r="HL19" s="9">
        <v>1.7789999999999999</v>
      </c>
      <c r="HM19" s="9">
        <v>11.215</v>
      </c>
      <c r="HN19" s="9">
        <v>55.893999999999998</v>
      </c>
      <c r="HO19" s="9">
        <v>31.295000000000002</v>
      </c>
      <c r="HP19" s="9">
        <v>24.599</v>
      </c>
      <c r="HQ19" s="9">
        <v>46.189</v>
      </c>
      <c r="HR19" s="9">
        <v>25.629000000000001</v>
      </c>
      <c r="HS19" s="9">
        <v>20.56</v>
      </c>
      <c r="HT19" s="9">
        <v>4.6509999999999998</v>
      </c>
      <c r="HU19" s="9">
        <v>2.238</v>
      </c>
      <c r="HV19" s="9">
        <v>2.4119999999999999</v>
      </c>
      <c r="HW19" s="9">
        <v>3.302</v>
      </c>
      <c r="HX19" s="9">
        <v>1.5860000000000001</v>
      </c>
      <c r="HY19" s="9">
        <v>1.716</v>
      </c>
      <c r="HZ19" s="9">
        <v>2.1459999999999999</v>
      </c>
      <c r="IA19" s="9">
        <v>1.161</v>
      </c>
      <c r="IB19" s="9">
        <v>0.98399999999999999</v>
      </c>
      <c r="IC19" s="9">
        <v>1.1439999999999999</v>
      </c>
      <c r="ID19" s="9">
        <v>0.73399999999999999</v>
      </c>
      <c r="IE19" s="9">
        <v>0.41</v>
      </c>
      <c r="IF19" s="9">
        <v>1.002</v>
      </c>
      <c r="IG19" s="9">
        <v>0.42699999999999999</v>
      </c>
      <c r="IH19" s="9">
        <v>0.57499999999999996</v>
      </c>
      <c r="II19" s="9">
        <v>4.1630000000000003</v>
      </c>
      <c r="IJ19" s="9">
        <v>2.0129999999999999</v>
      </c>
      <c r="IK19" s="9">
        <v>2.15</v>
      </c>
      <c r="IL19" s="9">
        <v>0.871</v>
      </c>
      <c r="IM19" s="9">
        <v>0</v>
      </c>
      <c r="IN19" s="9">
        <v>0.871</v>
      </c>
      <c r="IO19" s="9">
        <v>2.2320000000000002</v>
      </c>
      <c r="IP19" s="9">
        <v>0.91600000000000004</v>
      </c>
      <c r="IQ19" s="9">
        <v>1.3160000000000001</v>
      </c>
    </row>
    <row r="20" spans="1:251">
      <c r="A20" s="10">
        <v>45323</v>
      </c>
      <c r="B20" s="9">
        <v>2.597</v>
      </c>
      <c r="C20" s="9">
        <v>81.596000000000004</v>
      </c>
      <c r="D20" s="9">
        <v>78.120999999999995</v>
      </c>
      <c r="E20" s="9">
        <v>85.347999999999999</v>
      </c>
      <c r="F20" s="9">
        <v>9.6809999999999992</v>
      </c>
      <c r="G20" s="9">
        <v>9.0890000000000004</v>
      </c>
      <c r="H20" s="9">
        <v>10.32</v>
      </c>
      <c r="I20" s="9">
        <v>7.4820000000000002</v>
      </c>
      <c r="J20" s="9">
        <v>7.7160000000000002</v>
      </c>
      <c r="K20" s="9">
        <v>7.2290000000000001</v>
      </c>
      <c r="L20" s="9">
        <v>2.2570000000000001</v>
      </c>
      <c r="M20" s="9">
        <v>2.4950000000000001</v>
      </c>
      <c r="N20" s="9">
        <v>2</v>
      </c>
      <c r="O20" s="9">
        <v>0</v>
      </c>
      <c r="P20" s="9">
        <v>0</v>
      </c>
      <c r="Q20" s="9">
        <v>0</v>
      </c>
      <c r="R20" s="9">
        <v>2.2570000000000001</v>
      </c>
      <c r="S20" s="9">
        <v>2.4950000000000001</v>
      </c>
      <c r="T20" s="9">
        <v>2</v>
      </c>
      <c r="U20" s="9">
        <v>9.8119999999999994</v>
      </c>
      <c r="V20" s="9">
        <v>8.6839999999999993</v>
      </c>
      <c r="W20" s="9">
        <v>11.029</v>
      </c>
      <c r="X20" s="9">
        <v>4.2169999999999996</v>
      </c>
      <c r="Y20" s="9">
        <v>4.1890000000000001</v>
      </c>
      <c r="Z20" s="9">
        <v>4.2469999999999999</v>
      </c>
      <c r="AA20" s="9">
        <v>1.988</v>
      </c>
      <c r="AB20" s="9">
        <v>3.83</v>
      </c>
      <c r="AC20" s="9">
        <v>0</v>
      </c>
      <c r="AD20" s="9">
        <v>7.617</v>
      </c>
      <c r="AE20" s="9">
        <v>7.2430000000000003</v>
      </c>
      <c r="AF20" s="9">
        <v>8.02</v>
      </c>
      <c r="AG20" s="9">
        <v>15.696999999999999</v>
      </c>
      <c r="AH20" s="9">
        <v>14.964</v>
      </c>
      <c r="AI20" s="9">
        <v>16.486999999999998</v>
      </c>
      <c r="AJ20" s="9">
        <v>1.8979999999999999</v>
      </c>
      <c r="AK20" s="9">
        <v>0</v>
      </c>
      <c r="AL20" s="9">
        <v>3.9470000000000001</v>
      </c>
      <c r="AM20" s="9">
        <v>4.4119999999999999</v>
      </c>
      <c r="AN20" s="9">
        <v>2.3279999999999998</v>
      </c>
      <c r="AO20" s="9">
        <v>6.6619999999999999</v>
      </c>
      <c r="AP20" s="9">
        <v>4.1900000000000004</v>
      </c>
      <c r="AQ20" s="9">
        <v>4.6059999999999999</v>
      </c>
      <c r="AR20" s="9">
        <v>3.74</v>
      </c>
      <c r="AS20" s="9">
        <v>1.5840000000000001</v>
      </c>
      <c r="AT20" s="9">
        <v>0.60799999999999998</v>
      </c>
      <c r="AU20" s="9">
        <v>2.6379999999999999</v>
      </c>
      <c r="AV20" s="9">
        <v>10.762</v>
      </c>
      <c r="AW20" s="9">
        <v>12.37</v>
      </c>
      <c r="AX20" s="9">
        <v>9.0269999999999992</v>
      </c>
      <c r="AY20" s="9">
        <v>18.404</v>
      </c>
      <c r="AZ20" s="9">
        <v>21.879000000000001</v>
      </c>
      <c r="BA20" s="9">
        <v>14.651999999999999</v>
      </c>
      <c r="BB20" s="9">
        <v>61.31</v>
      </c>
      <c r="BC20" s="9">
        <v>68.281999999999996</v>
      </c>
      <c r="BD20" s="9">
        <v>53.781999999999996</v>
      </c>
      <c r="BE20" s="9">
        <v>48.866</v>
      </c>
      <c r="BF20" s="9">
        <v>51.741999999999997</v>
      </c>
      <c r="BG20" s="9">
        <v>45.761000000000003</v>
      </c>
      <c r="BH20" s="9">
        <v>10.250999999999999</v>
      </c>
      <c r="BI20" s="9">
        <v>13.352</v>
      </c>
      <c r="BJ20" s="9">
        <v>6.9020000000000001</v>
      </c>
      <c r="BK20" s="9">
        <v>2.194</v>
      </c>
      <c r="BL20" s="9">
        <v>3.1890000000000001</v>
      </c>
      <c r="BM20" s="9">
        <v>1.119</v>
      </c>
      <c r="BN20" s="9">
        <v>38.69</v>
      </c>
      <c r="BO20" s="9">
        <v>31.718</v>
      </c>
      <c r="BP20" s="9">
        <v>46.218000000000004</v>
      </c>
      <c r="BQ20" s="9">
        <v>34.006</v>
      </c>
      <c r="BR20" s="9">
        <v>26.931999999999999</v>
      </c>
      <c r="BS20" s="9">
        <v>41.645000000000003</v>
      </c>
      <c r="BT20" s="9">
        <v>4.6840000000000002</v>
      </c>
      <c r="BU20" s="9">
        <v>4.7859999999999996</v>
      </c>
      <c r="BV20" s="9">
        <v>4.5730000000000004</v>
      </c>
      <c r="BW20" s="9">
        <v>35.698</v>
      </c>
      <c r="BX20" s="9">
        <v>18.521000000000001</v>
      </c>
      <c r="BY20" s="9">
        <v>17.177</v>
      </c>
      <c r="BZ20" s="9">
        <v>29.18</v>
      </c>
      <c r="CA20" s="9">
        <v>14.702</v>
      </c>
      <c r="CB20" s="9">
        <v>14.477</v>
      </c>
      <c r="CC20" s="9">
        <v>4.0350000000000001</v>
      </c>
      <c r="CD20" s="9">
        <v>3.0529999999999999</v>
      </c>
      <c r="CE20" s="9">
        <v>0.98199999999999998</v>
      </c>
      <c r="CF20" s="9">
        <v>1.708</v>
      </c>
      <c r="CG20" s="9">
        <v>0.83</v>
      </c>
      <c r="CH20" s="9">
        <v>0.878</v>
      </c>
      <c r="CI20" s="9">
        <v>0.625</v>
      </c>
      <c r="CJ20" s="9">
        <v>0.37</v>
      </c>
      <c r="CK20" s="9">
        <v>0.255</v>
      </c>
      <c r="CL20" s="9">
        <v>0</v>
      </c>
      <c r="CM20" s="9">
        <v>0</v>
      </c>
      <c r="CN20" s="9">
        <v>0</v>
      </c>
      <c r="CO20" s="9">
        <v>0.625</v>
      </c>
      <c r="CP20" s="9">
        <v>0.37</v>
      </c>
      <c r="CQ20" s="9">
        <v>0.255</v>
      </c>
      <c r="CR20" s="9">
        <v>3.359</v>
      </c>
      <c r="CS20" s="9">
        <v>1.4750000000000001</v>
      </c>
      <c r="CT20" s="9">
        <v>1.8839999999999999</v>
      </c>
      <c r="CU20" s="9">
        <v>1.5369999999999999</v>
      </c>
      <c r="CV20" s="9">
        <v>0.71899999999999997</v>
      </c>
      <c r="CW20" s="9">
        <v>0.81799999999999995</v>
      </c>
      <c r="CX20" s="9">
        <v>2.722</v>
      </c>
      <c r="CY20" s="9">
        <v>1.536</v>
      </c>
      <c r="CZ20" s="9">
        <v>1.1870000000000001</v>
      </c>
      <c r="DA20" s="9">
        <v>1.7509999999999999</v>
      </c>
      <c r="DB20" s="9">
        <v>0.68100000000000005</v>
      </c>
      <c r="DC20" s="9">
        <v>1.07</v>
      </c>
      <c r="DD20" s="9">
        <v>5.484</v>
      </c>
      <c r="DE20" s="9">
        <v>1.71</v>
      </c>
      <c r="DF20" s="9">
        <v>3.774</v>
      </c>
      <c r="DG20" s="9">
        <v>0.32100000000000001</v>
      </c>
      <c r="DH20" s="9">
        <v>0.32100000000000001</v>
      </c>
      <c r="DI20" s="9">
        <v>0</v>
      </c>
      <c r="DJ20" s="9">
        <v>1.6819999999999999</v>
      </c>
      <c r="DK20" s="9">
        <v>0.73899999999999999</v>
      </c>
      <c r="DL20" s="9">
        <v>0.94199999999999995</v>
      </c>
      <c r="DM20" s="9">
        <v>0.49099999999999999</v>
      </c>
      <c r="DN20" s="9">
        <v>0</v>
      </c>
      <c r="DO20" s="9">
        <v>0.49099999999999999</v>
      </c>
      <c r="DP20" s="9">
        <v>0.66600000000000004</v>
      </c>
      <c r="DQ20" s="9">
        <v>0.66600000000000004</v>
      </c>
      <c r="DR20" s="9">
        <v>0</v>
      </c>
      <c r="DS20" s="9">
        <v>4.798</v>
      </c>
      <c r="DT20" s="9">
        <v>2.6019999999999999</v>
      </c>
      <c r="DU20" s="9">
        <v>2.1960000000000002</v>
      </c>
      <c r="DV20" s="9">
        <v>6.5179999999999998</v>
      </c>
      <c r="DW20" s="9">
        <v>3.819</v>
      </c>
      <c r="DX20" s="9">
        <v>2.7</v>
      </c>
      <c r="DY20" s="9">
        <v>21.847000000000001</v>
      </c>
      <c r="DZ20" s="9">
        <v>11.722</v>
      </c>
      <c r="EA20" s="9">
        <v>10.124000000000001</v>
      </c>
      <c r="EB20" s="9">
        <v>17.760999999999999</v>
      </c>
      <c r="EC20" s="9">
        <v>9.2189999999999994</v>
      </c>
      <c r="ED20" s="9">
        <v>8.5410000000000004</v>
      </c>
      <c r="EE20" s="9">
        <v>3.2080000000000002</v>
      </c>
      <c r="EF20" s="9">
        <v>2.194</v>
      </c>
      <c r="EG20" s="9">
        <v>1.014</v>
      </c>
      <c r="EH20" s="9">
        <v>0.878</v>
      </c>
      <c r="EI20" s="9">
        <v>0.309</v>
      </c>
      <c r="EJ20" s="9">
        <v>0.56899999999999995</v>
      </c>
      <c r="EK20" s="9">
        <v>13.851000000000001</v>
      </c>
      <c r="EL20" s="9">
        <v>6.7990000000000004</v>
      </c>
      <c r="EM20" s="9">
        <v>7.0529999999999999</v>
      </c>
      <c r="EN20" s="9">
        <v>11.87</v>
      </c>
      <c r="EO20" s="9">
        <v>5.8609999999999998</v>
      </c>
      <c r="EP20" s="9">
        <v>6.0090000000000003</v>
      </c>
      <c r="EQ20" s="9">
        <v>1.9810000000000001</v>
      </c>
      <c r="ER20" s="9">
        <v>0.93700000000000006</v>
      </c>
      <c r="ES20" s="9">
        <v>1.044</v>
      </c>
      <c r="ET20" s="9">
        <v>81.741</v>
      </c>
      <c r="EU20" s="9">
        <v>79.382999999999996</v>
      </c>
      <c r="EV20" s="9">
        <v>84.283000000000001</v>
      </c>
      <c r="EW20" s="9">
        <v>11.304</v>
      </c>
      <c r="EX20" s="9">
        <v>16.484000000000002</v>
      </c>
      <c r="EY20" s="9">
        <v>5.7190000000000003</v>
      </c>
      <c r="EZ20" s="9">
        <v>4.7859999999999996</v>
      </c>
      <c r="FA20" s="9">
        <v>4.4820000000000002</v>
      </c>
      <c r="FB20" s="9">
        <v>5.1130000000000004</v>
      </c>
      <c r="FC20" s="9">
        <v>1.752</v>
      </c>
      <c r="FD20" s="9">
        <v>1.998</v>
      </c>
      <c r="FE20" s="9">
        <v>1.486</v>
      </c>
      <c r="FF20" s="9">
        <v>0</v>
      </c>
      <c r="FG20" s="9">
        <v>0</v>
      </c>
      <c r="FH20" s="9">
        <v>0</v>
      </c>
      <c r="FI20" s="9">
        <v>1.752</v>
      </c>
      <c r="FJ20" s="9">
        <v>1.998</v>
      </c>
      <c r="FK20" s="9">
        <v>1.486</v>
      </c>
      <c r="FL20" s="9">
        <v>9.4079999999999995</v>
      </c>
      <c r="FM20" s="9">
        <v>7.9640000000000004</v>
      </c>
      <c r="FN20" s="9">
        <v>10.965999999999999</v>
      </c>
      <c r="FO20" s="9">
        <v>4.306</v>
      </c>
      <c r="FP20" s="9">
        <v>3.8809999999999998</v>
      </c>
      <c r="FQ20" s="9">
        <v>4.7640000000000002</v>
      </c>
      <c r="FR20" s="9">
        <v>7.6260000000000003</v>
      </c>
      <c r="FS20" s="9">
        <v>8.2910000000000004</v>
      </c>
      <c r="FT20" s="9">
        <v>6.9080000000000004</v>
      </c>
      <c r="FU20" s="9">
        <v>4.9050000000000002</v>
      </c>
      <c r="FV20" s="9">
        <v>3.677</v>
      </c>
      <c r="FW20" s="9">
        <v>6.2290000000000001</v>
      </c>
      <c r="FX20" s="9">
        <v>15.363</v>
      </c>
      <c r="FY20" s="9">
        <v>9.234</v>
      </c>
      <c r="FZ20" s="9">
        <v>21.971</v>
      </c>
      <c r="GA20" s="9">
        <v>0.9</v>
      </c>
      <c r="GB20" s="9">
        <v>1.7350000000000001</v>
      </c>
      <c r="GC20" s="9">
        <v>0</v>
      </c>
      <c r="GD20" s="9">
        <v>4.71</v>
      </c>
      <c r="GE20" s="9">
        <v>3.9910000000000001</v>
      </c>
      <c r="GF20" s="9">
        <v>5.4859999999999998</v>
      </c>
      <c r="GG20" s="9">
        <v>1.375</v>
      </c>
      <c r="GH20" s="9">
        <v>0</v>
      </c>
      <c r="GI20" s="9">
        <v>2.8570000000000002</v>
      </c>
      <c r="GJ20" s="9">
        <v>1.8660000000000001</v>
      </c>
      <c r="GK20" s="9">
        <v>3.597</v>
      </c>
      <c r="GL20" s="9">
        <v>0</v>
      </c>
      <c r="GM20" s="9">
        <v>13.44</v>
      </c>
      <c r="GN20" s="9">
        <v>14.048999999999999</v>
      </c>
      <c r="GO20" s="9">
        <v>12.782999999999999</v>
      </c>
      <c r="GP20" s="9">
        <v>18.259</v>
      </c>
      <c r="GQ20" s="9">
        <v>20.617000000000001</v>
      </c>
      <c r="GR20" s="9">
        <v>15.717000000000001</v>
      </c>
      <c r="GS20" s="9">
        <v>61.198999999999998</v>
      </c>
      <c r="GT20" s="9">
        <v>63.292999999999999</v>
      </c>
      <c r="GU20" s="9">
        <v>58.94</v>
      </c>
      <c r="GV20" s="9">
        <v>49.753</v>
      </c>
      <c r="GW20" s="9">
        <v>49.779000000000003</v>
      </c>
      <c r="GX20" s="9">
        <v>49.725999999999999</v>
      </c>
      <c r="GY20" s="9">
        <v>8.9860000000000007</v>
      </c>
      <c r="GZ20" s="9">
        <v>11.846</v>
      </c>
      <c r="HA20" s="9">
        <v>5.9020000000000001</v>
      </c>
      <c r="HB20" s="9">
        <v>2.4590000000000001</v>
      </c>
      <c r="HC20" s="9">
        <v>1.669</v>
      </c>
      <c r="HD20" s="9">
        <v>3.3119999999999998</v>
      </c>
      <c r="HE20" s="9">
        <v>38.801000000000002</v>
      </c>
      <c r="HF20" s="9">
        <v>36.707000000000001</v>
      </c>
      <c r="HG20" s="9">
        <v>41.06</v>
      </c>
      <c r="HH20" s="9">
        <v>33.250999999999998</v>
      </c>
      <c r="HI20" s="9">
        <v>31.646000000000001</v>
      </c>
      <c r="HJ20" s="9">
        <v>34.981999999999999</v>
      </c>
      <c r="HK20" s="9">
        <v>5.55</v>
      </c>
      <c r="HL20" s="9">
        <v>5.0609999999999999</v>
      </c>
      <c r="HM20" s="9">
        <v>6.0780000000000003</v>
      </c>
      <c r="HN20" s="9">
        <v>60.633000000000003</v>
      </c>
      <c r="HO20" s="9">
        <v>30.329000000000001</v>
      </c>
      <c r="HP20" s="9">
        <v>30.303999999999998</v>
      </c>
      <c r="HQ20" s="9">
        <v>49.308</v>
      </c>
      <c r="HR20" s="9">
        <v>24.417999999999999</v>
      </c>
      <c r="HS20" s="9">
        <v>24.89</v>
      </c>
      <c r="HT20" s="9">
        <v>9.3249999999999993</v>
      </c>
      <c r="HU20" s="9">
        <v>4.556</v>
      </c>
      <c r="HV20" s="9">
        <v>4.7699999999999996</v>
      </c>
      <c r="HW20" s="9">
        <v>3.153</v>
      </c>
      <c r="HX20" s="9">
        <v>1.7270000000000001</v>
      </c>
      <c r="HY20" s="9">
        <v>1.425</v>
      </c>
      <c r="HZ20" s="9">
        <v>2.9209999999999998</v>
      </c>
      <c r="IA20" s="9">
        <v>1.47</v>
      </c>
      <c r="IB20" s="9">
        <v>1.4510000000000001</v>
      </c>
      <c r="IC20" s="9">
        <v>1.3</v>
      </c>
      <c r="ID20" s="9">
        <v>0.499</v>
      </c>
      <c r="IE20" s="9">
        <v>0.80100000000000005</v>
      </c>
      <c r="IF20" s="9">
        <v>1.621</v>
      </c>
      <c r="IG20" s="9">
        <v>0.97</v>
      </c>
      <c r="IH20" s="9">
        <v>0.65</v>
      </c>
      <c r="II20" s="9">
        <v>9.8670000000000009</v>
      </c>
      <c r="IJ20" s="9">
        <v>5.4729999999999999</v>
      </c>
      <c r="IK20" s="9">
        <v>4.3940000000000001</v>
      </c>
      <c r="IL20" s="9">
        <v>0.57799999999999996</v>
      </c>
      <c r="IM20" s="9">
        <v>0</v>
      </c>
      <c r="IN20" s="9">
        <v>0.57799999999999996</v>
      </c>
      <c r="IO20" s="9">
        <v>1.39</v>
      </c>
      <c r="IP20" s="9">
        <v>0.64500000000000002</v>
      </c>
      <c r="IQ20" s="9">
        <v>0.745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3014</v>
      </c>
      <c r="C1" s="3" t="s">
        <v>3015</v>
      </c>
      <c r="D1" s="3" t="s">
        <v>3016</v>
      </c>
      <c r="E1" s="3" t="s">
        <v>3017</v>
      </c>
      <c r="F1" s="3" t="s">
        <v>3018</v>
      </c>
      <c r="G1" s="3" t="s">
        <v>3019</v>
      </c>
      <c r="H1" s="3" t="s">
        <v>3020</v>
      </c>
      <c r="I1" s="3" t="s">
        <v>3021</v>
      </c>
      <c r="J1" s="3" t="s">
        <v>3022</v>
      </c>
      <c r="K1" s="3" t="s">
        <v>3023</v>
      </c>
      <c r="L1" s="3" t="s">
        <v>3024</v>
      </c>
      <c r="M1" s="3" t="s">
        <v>3025</v>
      </c>
      <c r="N1" s="3" t="s">
        <v>3026</v>
      </c>
      <c r="O1" s="3" t="s">
        <v>3027</v>
      </c>
      <c r="P1" s="3" t="s">
        <v>3028</v>
      </c>
      <c r="Q1" s="3" t="s">
        <v>3029</v>
      </c>
      <c r="R1" s="3" t="s">
        <v>3030</v>
      </c>
      <c r="S1" s="3" t="s">
        <v>3031</v>
      </c>
      <c r="T1" s="3" t="s">
        <v>3032</v>
      </c>
      <c r="U1" s="3" t="s">
        <v>3033</v>
      </c>
      <c r="V1" s="3" t="s">
        <v>3034</v>
      </c>
      <c r="W1" s="3" t="s">
        <v>3035</v>
      </c>
      <c r="X1" s="3" t="s">
        <v>3036</v>
      </c>
      <c r="Y1" s="3" t="s">
        <v>3037</v>
      </c>
      <c r="Z1" s="3" t="s">
        <v>3038</v>
      </c>
      <c r="AA1" s="3" t="s">
        <v>3039</v>
      </c>
      <c r="AB1" s="3" t="s">
        <v>3040</v>
      </c>
      <c r="AC1" s="3" t="s">
        <v>3041</v>
      </c>
      <c r="AD1" s="3" t="s">
        <v>3042</v>
      </c>
      <c r="AE1" s="3" t="s">
        <v>3043</v>
      </c>
      <c r="AF1" s="3" t="s">
        <v>3044</v>
      </c>
      <c r="AG1" s="3" t="s">
        <v>3045</v>
      </c>
      <c r="AH1" s="3" t="s">
        <v>3046</v>
      </c>
      <c r="AI1" s="3" t="s">
        <v>3047</v>
      </c>
      <c r="AJ1" s="3" t="s">
        <v>3048</v>
      </c>
      <c r="AK1" s="3" t="s">
        <v>3049</v>
      </c>
      <c r="AL1" s="3" t="s">
        <v>3050</v>
      </c>
      <c r="AM1" s="3" t="s">
        <v>3051</v>
      </c>
      <c r="AN1" s="3" t="s">
        <v>3052</v>
      </c>
      <c r="AO1" s="3" t="s">
        <v>3053</v>
      </c>
      <c r="AP1" s="3" t="s">
        <v>3054</v>
      </c>
      <c r="AQ1" s="3" t="s">
        <v>3055</v>
      </c>
      <c r="AR1" s="3" t="s">
        <v>3056</v>
      </c>
      <c r="AS1" s="3" t="s">
        <v>3057</v>
      </c>
      <c r="AT1" s="3" t="s">
        <v>3058</v>
      </c>
      <c r="AU1" s="3" t="s">
        <v>3059</v>
      </c>
      <c r="AV1" s="3" t="s">
        <v>3060</v>
      </c>
      <c r="AW1" s="3" t="s">
        <v>3061</v>
      </c>
      <c r="AX1" s="3" t="s">
        <v>3062</v>
      </c>
      <c r="AY1" s="3" t="s">
        <v>3063</v>
      </c>
      <c r="AZ1" s="3" t="s">
        <v>3064</v>
      </c>
      <c r="BA1" s="3" t="s">
        <v>3065</v>
      </c>
      <c r="BB1" s="3" t="s">
        <v>3066</v>
      </c>
      <c r="BC1" s="3" t="s">
        <v>3067</v>
      </c>
      <c r="BD1" s="3" t="s">
        <v>3068</v>
      </c>
      <c r="BE1" s="3" t="s">
        <v>3069</v>
      </c>
      <c r="BF1" s="3" t="s">
        <v>3070</v>
      </c>
      <c r="BG1" s="3" t="s">
        <v>3071</v>
      </c>
      <c r="BH1" s="3" t="s">
        <v>3072</v>
      </c>
      <c r="BI1" s="3" t="s">
        <v>3073</v>
      </c>
      <c r="BJ1" s="3" t="s">
        <v>3074</v>
      </c>
      <c r="BK1" s="3" t="s">
        <v>3075</v>
      </c>
      <c r="BL1" s="3" t="s">
        <v>3076</v>
      </c>
      <c r="BM1" s="3" t="s">
        <v>3077</v>
      </c>
      <c r="BN1" s="3" t="s">
        <v>3078</v>
      </c>
      <c r="BO1" s="3" t="s">
        <v>3079</v>
      </c>
      <c r="BP1" s="3" t="s">
        <v>3080</v>
      </c>
      <c r="BQ1" s="3" t="s">
        <v>3081</v>
      </c>
      <c r="BR1" s="3" t="s">
        <v>3082</v>
      </c>
      <c r="BS1" s="3" t="s">
        <v>3083</v>
      </c>
      <c r="BT1" s="3" t="s">
        <v>3084</v>
      </c>
      <c r="BU1" s="3" t="s">
        <v>3085</v>
      </c>
      <c r="BV1" s="3" t="s">
        <v>3086</v>
      </c>
      <c r="BW1" s="3" t="s">
        <v>3087</v>
      </c>
      <c r="BX1" s="3" t="s">
        <v>3088</v>
      </c>
      <c r="BY1" s="3" t="s">
        <v>3089</v>
      </c>
      <c r="BZ1" s="3" t="s">
        <v>3090</v>
      </c>
      <c r="CA1" s="3" t="s">
        <v>3091</v>
      </c>
      <c r="CB1" s="3" t="s">
        <v>3092</v>
      </c>
      <c r="CC1" s="3" t="s">
        <v>3093</v>
      </c>
      <c r="CD1" s="3" t="s">
        <v>3094</v>
      </c>
      <c r="CE1" s="3" t="s">
        <v>3095</v>
      </c>
      <c r="CF1" s="3" t="s">
        <v>3096</v>
      </c>
      <c r="CG1" s="3" t="s">
        <v>3097</v>
      </c>
      <c r="CH1" s="3" t="s">
        <v>3098</v>
      </c>
      <c r="CI1" s="3" t="s">
        <v>3099</v>
      </c>
      <c r="CJ1" s="3" t="s">
        <v>3100</v>
      </c>
      <c r="CK1" s="3" t="s">
        <v>3101</v>
      </c>
      <c r="CL1" s="3" t="s">
        <v>3102</v>
      </c>
      <c r="CM1" s="3" t="s">
        <v>3103</v>
      </c>
      <c r="CN1" s="3" t="s">
        <v>3104</v>
      </c>
      <c r="CO1" s="3" t="s">
        <v>3105</v>
      </c>
      <c r="CP1" s="3" t="s">
        <v>3106</v>
      </c>
      <c r="CQ1" s="3" t="s">
        <v>3107</v>
      </c>
      <c r="CR1" s="3" t="s">
        <v>3108</v>
      </c>
      <c r="CS1" s="3" t="s">
        <v>3109</v>
      </c>
      <c r="CT1" s="3" t="s">
        <v>3110</v>
      </c>
      <c r="CU1" s="3" t="s">
        <v>3111</v>
      </c>
      <c r="CV1" s="3" t="s">
        <v>3112</v>
      </c>
      <c r="CW1" s="3" t="s">
        <v>3113</v>
      </c>
      <c r="CX1" s="3" t="s">
        <v>3114</v>
      </c>
      <c r="CY1" s="3" t="s">
        <v>3115</v>
      </c>
      <c r="CZ1" s="3" t="s">
        <v>3116</v>
      </c>
      <c r="DA1" s="3" t="s">
        <v>3117</v>
      </c>
      <c r="DB1" s="3" t="s">
        <v>3118</v>
      </c>
      <c r="DC1" s="3" t="s">
        <v>3119</v>
      </c>
      <c r="DD1" s="3" t="s">
        <v>3120</v>
      </c>
      <c r="DE1" s="3" t="s">
        <v>3121</v>
      </c>
      <c r="DF1" s="3" t="s">
        <v>3122</v>
      </c>
      <c r="DG1" s="3" t="s">
        <v>3123</v>
      </c>
      <c r="DH1" s="3" t="s">
        <v>3124</v>
      </c>
      <c r="DI1" s="3" t="s">
        <v>3125</v>
      </c>
      <c r="DJ1" s="3" t="s">
        <v>3126</v>
      </c>
      <c r="DK1" s="3" t="s">
        <v>3127</v>
      </c>
      <c r="DL1" s="3" t="s">
        <v>3128</v>
      </c>
      <c r="DM1" s="3" t="s">
        <v>3129</v>
      </c>
      <c r="DN1" s="3" t="s">
        <v>3130</v>
      </c>
      <c r="DO1" s="3" t="s">
        <v>3131</v>
      </c>
      <c r="DP1" s="3" t="s">
        <v>3132</v>
      </c>
      <c r="DQ1" s="3" t="s">
        <v>3133</v>
      </c>
      <c r="DR1" s="3" t="s">
        <v>3134</v>
      </c>
      <c r="DS1" s="3" t="s">
        <v>3135</v>
      </c>
      <c r="DT1" s="3" t="s">
        <v>3136</v>
      </c>
      <c r="DU1" s="3" t="s">
        <v>3137</v>
      </c>
      <c r="DV1" s="3" t="s">
        <v>3138</v>
      </c>
      <c r="DW1" s="3" t="s">
        <v>3139</v>
      </c>
      <c r="DX1" s="3" t="s">
        <v>3140</v>
      </c>
      <c r="DY1" s="3" t="s">
        <v>3141</v>
      </c>
      <c r="DZ1" s="3" t="s">
        <v>3142</v>
      </c>
      <c r="EA1" s="3" t="s">
        <v>3143</v>
      </c>
      <c r="EB1" s="3" t="s">
        <v>3144</v>
      </c>
      <c r="EC1" s="3" t="s">
        <v>3145</v>
      </c>
      <c r="ED1" s="3" t="s">
        <v>3146</v>
      </c>
      <c r="EE1" s="3" t="s">
        <v>3147</v>
      </c>
      <c r="EF1" s="3" t="s">
        <v>3148</v>
      </c>
      <c r="EG1" s="3" t="s">
        <v>3149</v>
      </c>
      <c r="EH1" s="3" t="s">
        <v>3150</v>
      </c>
      <c r="EI1" s="3" t="s">
        <v>3151</v>
      </c>
      <c r="EJ1" s="3" t="s">
        <v>3152</v>
      </c>
      <c r="EK1" s="3" t="s">
        <v>3153</v>
      </c>
      <c r="EL1" s="3" t="s">
        <v>3154</v>
      </c>
      <c r="EM1" s="3" t="s">
        <v>3155</v>
      </c>
      <c r="EN1" s="3" t="s">
        <v>3156</v>
      </c>
      <c r="EO1" s="3" t="s">
        <v>3157</v>
      </c>
      <c r="EP1" s="3" t="s">
        <v>3158</v>
      </c>
      <c r="EQ1" s="3" t="s">
        <v>3159</v>
      </c>
      <c r="ER1" s="3" t="s">
        <v>3160</v>
      </c>
      <c r="ES1" s="3" t="s">
        <v>3161</v>
      </c>
      <c r="ET1" s="3" t="s">
        <v>3162</v>
      </c>
      <c r="EU1" s="3" t="s">
        <v>3163</v>
      </c>
      <c r="EV1" s="3" t="s">
        <v>3164</v>
      </c>
      <c r="EW1" s="3" t="s">
        <v>3165</v>
      </c>
      <c r="EX1" s="3" t="s">
        <v>3166</v>
      </c>
      <c r="EY1" s="3" t="s">
        <v>3167</v>
      </c>
      <c r="EZ1" s="3" t="s">
        <v>3168</v>
      </c>
      <c r="FA1" s="3" t="s">
        <v>3169</v>
      </c>
      <c r="FB1" s="3" t="s">
        <v>3170</v>
      </c>
      <c r="FC1" s="3" t="s">
        <v>3171</v>
      </c>
      <c r="FD1" s="3" t="s">
        <v>3172</v>
      </c>
      <c r="FE1" s="3" t="s">
        <v>3173</v>
      </c>
      <c r="FF1" s="3" t="s">
        <v>3174</v>
      </c>
      <c r="FG1" s="3" t="s">
        <v>3175</v>
      </c>
      <c r="FH1" s="3" t="s">
        <v>3176</v>
      </c>
      <c r="FI1" s="3" t="s">
        <v>3177</v>
      </c>
      <c r="FJ1" s="3" t="s">
        <v>3178</v>
      </c>
      <c r="FK1" s="3" t="s">
        <v>3179</v>
      </c>
      <c r="FL1" s="3" t="s">
        <v>3180</v>
      </c>
      <c r="FM1" s="3" t="s">
        <v>3181</v>
      </c>
      <c r="FN1" s="3" t="s">
        <v>3182</v>
      </c>
      <c r="FO1" s="3" t="s">
        <v>3183</v>
      </c>
      <c r="FP1" s="3" t="s">
        <v>3184</v>
      </c>
      <c r="FQ1" s="3" t="s">
        <v>3185</v>
      </c>
      <c r="FR1" s="3" t="s">
        <v>3186</v>
      </c>
      <c r="FS1" s="3" t="s">
        <v>3187</v>
      </c>
      <c r="FT1" s="3" t="s">
        <v>3188</v>
      </c>
      <c r="FU1" s="3" t="s">
        <v>3189</v>
      </c>
      <c r="FV1" s="3" t="s">
        <v>3190</v>
      </c>
      <c r="FW1" s="3" t="s">
        <v>3191</v>
      </c>
      <c r="FX1" s="3" t="s">
        <v>3192</v>
      </c>
      <c r="FY1" s="3" t="s">
        <v>3193</v>
      </c>
      <c r="FZ1" s="3" t="s">
        <v>3194</v>
      </c>
      <c r="GA1" s="3" t="s">
        <v>3195</v>
      </c>
      <c r="GB1" s="3" t="s">
        <v>3196</v>
      </c>
      <c r="GC1" s="3" t="s">
        <v>3197</v>
      </c>
      <c r="GD1" s="3" t="s">
        <v>3198</v>
      </c>
      <c r="GE1" s="3" t="s">
        <v>3199</v>
      </c>
      <c r="GF1" s="3" t="s">
        <v>3200</v>
      </c>
      <c r="GG1" s="3" t="s">
        <v>3201</v>
      </c>
      <c r="GH1" s="3" t="s">
        <v>3202</v>
      </c>
      <c r="GI1" s="3" t="s">
        <v>3203</v>
      </c>
      <c r="GJ1" s="3" t="s">
        <v>3204</v>
      </c>
      <c r="GK1" s="3" t="s">
        <v>3205</v>
      </c>
      <c r="GL1" s="3" t="s">
        <v>3206</v>
      </c>
      <c r="GM1" s="3" t="s">
        <v>3207</v>
      </c>
      <c r="GN1" s="3" t="s">
        <v>3208</v>
      </c>
      <c r="GO1" s="3" t="s">
        <v>3209</v>
      </c>
      <c r="GP1" s="3" t="s">
        <v>3210</v>
      </c>
      <c r="GQ1" s="3" t="s">
        <v>3211</v>
      </c>
      <c r="GR1" s="3" t="s">
        <v>3212</v>
      </c>
      <c r="GS1" s="3" t="s">
        <v>3213</v>
      </c>
      <c r="GT1" s="3" t="s">
        <v>3214</v>
      </c>
      <c r="GU1" s="3" t="s">
        <v>3215</v>
      </c>
      <c r="GV1" s="3" t="s">
        <v>3216</v>
      </c>
      <c r="GW1" s="3" t="s">
        <v>3217</v>
      </c>
      <c r="GX1" s="3" t="s">
        <v>3218</v>
      </c>
      <c r="GY1" s="3" t="s">
        <v>3219</v>
      </c>
      <c r="GZ1" s="3" t="s">
        <v>3220</v>
      </c>
      <c r="HA1" s="3" t="s">
        <v>3221</v>
      </c>
      <c r="HB1" s="3" t="s">
        <v>3222</v>
      </c>
      <c r="HC1" s="3" t="s">
        <v>3223</v>
      </c>
      <c r="HD1" s="3" t="s">
        <v>3224</v>
      </c>
      <c r="HE1" s="3" t="s">
        <v>3225</v>
      </c>
      <c r="HF1" s="3" t="s">
        <v>3226</v>
      </c>
      <c r="HG1" s="3" t="s">
        <v>3227</v>
      </c>
      <c r="HH1" s="3" t="s">
        <v>3228</v>
      </c>
      <c r="HI1" s="3" t="s">
        <v>3229</v>
      </c>
      <c r="HJ1" s="3" t="s">
        <v>3230</v>
      </c>
      <c r="HK1" s="3" t="s">
        <v>3231</v>
      </c>
      <c r="HL1" s="3" t="s">
        <v>3232</v>
      </c>
      <c r="HM1" s="3" t="s">
        <v>3233</v>
      </c>
      <c r="HN1" s="3" t="s">
        <v>3234</v>
      </c>
      <c r="HO1" s="3" t="s">
        <v>3235</v>
      </c>
      <c r="HP1" s="3" t="s">
        <v>3236</v>
      </c>
      <c r="HQ1" s="3" t="s">
        <v>3237</v>
      </c>
      <c r="HR1" s="3" t="s">
        <v>3238</v>
      </c>
      <c r="HS1" s="3" t="s">
        <v>3239</v>
      </c>
      <c r="HT1" s="3" t="s">
        <v>3240</v>
      </c>
      <c r="HU1" s="3" t="s">
        <v>3241</v>
      </c>
      <c r="HV1" s="3" t="s">
        <v>3242</v>
      </c>
      <c r="HW1" s="3" t="s">
        <v>3243</v>
      </c>
      <c r="HX1" s="3" t="s">
        <v>3244</v>
      </c>
      <c r="HY1" s="3" t="s">
        <v>3245</v>
      </c>
      <c r="HZ1" s="3" t="s">
        <v>3246</v>
      </c>
      <c r="IA1" s="3" t="s">
        <v>3247</v>
      </c>
      <c r="IB1" s="3" t="s">
        <v>3248</v>
      </c>
      <c r="IC1" s="3" t="s">
        <v>3249</v>
      </c>
      <c r="ID1" s="3" t="s">
        <v>3250</v>
      </c>
      <c r="IE1" s="3" t="s">
        <v>3251</v>
      </c>
      <c r="IF1" s="3" t="s">
        <v>3252</v>
      </c>
      <c r="IG1" s="3" t="s">
        <v>3253</v>
      </c>
      <c r="IH1" s="3" t="s">
        <v>3254</v>
      </c>
      <c r="II1" s="3" t="s">
        <v>3255</v>
      </c>
      <c r="IJ1" s="3" t="s">
        <v>3256</v>
      </c>
      <c r="IK1" s="3" t="s">
        <v>3257</v>
      </c>
      <c r="IL1" s="3" t="s">
        <v>3258</v>
      </c>
      <c r="IM1" s="3" t="s">
        <v>3259</v>
      </c>
      <c r="IN1" s="3" t="s">
        <v>3260</v>
      </c>
      <c r="IO1" s="3" t="s">
        <v>3261</v>
      </c>
      <c r="IP1" s="3" t="s">
        <v>3262</v>
      </c>
      <c r="IQ1" s="3" t="s">
        <v>3263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337</v>
      </c>
      <c r="AV2" s="8" t="s">
        <v>337</v>
      </c>
      <c r="AW2" s="8" t="s">
        <v>337</v>
      </c>
      <c r="AX2" s="8" t="s">
        <v>337</v>
      </c>
      <c r="AY2" s="8" t="s">
        <v>337</v>
      </c>
      <c r="AZ2" s="8" t="s">
        <v>337</v>
      </c>
      <c r="BA2" s="8" t="s">
        <v>337</v>
      </c>
      <c r="BB2" s="8" t="s">
        <v>337</v>
      </c>
      <c r="BC2" s="8" t="s">
        <v>337</v>
      </c>
      <c r="BD2" s="8" t="s">
        <v>337</v>
      </c>
      <c r="BE2" s="8" t="s">
        <v>337</v>
      </c>
      <c r="BF2" s="8" t="s">
        <v>337</v>
      </c>
      <c r="BG2" s="8" t="s">
        <v>337</v>
      </c>
      <c r="BH2" s="8" t="s">
        <v>337</v>
      </c>
      <c r="BI2" s="8" t="s">
        <v>337</v>
      </c>
      <c r="BJ2" s="8" t="s">
        <v>337</v>
      </c>
      <c r="BK2" s="8" t="s">
        <v>337</v>
      </c>
      <c r="BL2" s="8" t="s">
        <v>337</v>
      </c>
      <c r="BM2" s="8" t="s">
        <v>337</v>
      </c>
      <c r="BN2" s="8" t="s">
        <v>337</v>
      </c>
      <c r="BO2" s="8" t="s">
        <v>337</v>
      </c>
      <c r="BP2" s="8" t="s">
        <v>337</v>
      </c>
      <c r="BQ2" s="8" t="s">
        <v>337</v>
      </c>
      <c r="BR2" s="8" t="s">
        <v>337</v>
      </c>
      <c r="BS2" s="8" t="s">
        <v>337</v>
      </c>
      <c r="BT2" s="8" t="s">
        <v>337</v>
      </c>
      <c r="BU2" s="8" t="s">
        <v>337</v>
      </c>
      <c r="BV2" s="8" t="s">
        <v>337</v>
      </c>
      <c r="BW2" s="8" t="s">
        <v>337</v>
      </c>
      <c r="BX2" s="8" t="s">
        <v>337</v>
      </c>
      <c r="BY2" s="8" t="s">
        <v>337</v>
      </c>
      <c r="BZ2" s="8" t="s">
        <v>337</v>
      </c>
      <c r="CA2" s="8" t="s">
        <v>337</v>
      </c>
      <c r="CB2" s="8" t="s">
        <v>337</v>
      </c>
      <c r="CC2" s="8" t="s">
        <v>337</v>
      </c>
      <c r="CD2" s="8" t="s">
        <v>337</v>
      </c>
      <c r="CE2" s="8" t="s">
        <v>337</v>
      </c>
      <c r="CF2" s="8" t="s">
        <v>337</v>
      </c>
      <c r="CG2" s="8" t="s">
        <v>337</v>
      </c>
      <c r="CH2" s="8" t="s">
        <v>337</v>
      </c>
      <c r="CI2" s="8" t="s">
        <v>337</v>
      </c>
      <c r="CJ2" s="8" t="s">
        <v>337</v>
      </c>
      <c r="CK2" s="8" t="s">
        <v>337</v>
      </c>
      <c r="CL2" s="8" t="s">
        <v>337</v>
      </c>
      <c r="CM2" s="8" t="s">
        <v>337</v>
      </c>
      <c r="CN2" s="8" t="s">
        <v>337</v>
      </c>
      <c r="CO2" s="8" t="s">
        <v>337</v>
      </c>
      <c r="CP2" s="8" t="s">
        <v>337</v>
      </c>
      <c r="CQ2" s="8" t="s">
        <v>337</v>
      </c>
      <c r="CR2" s="8" t="s">
        <v>337</v>
      </c>
      <c r="CS2" s="8" t="s">
        <v>337</v>
      </c>
      <c r="CT2" s="8" t="s">
        <v>337</v>
      </c>
      <c r="CU2" s="8" t="s">
        <v>337</v>
      </c>
      <c r="CV2" s="8" t="s">
        <v>337</v>
      </c>
      <c r="CW2" s="8" t="s">
        <v>337</v>
      </c>
      <c r="CX2" s="8" t="s">
        <v>337</v>
      </c>
      <c r="CY2" s="8" t="s">
        <v>337</v>
      </c>
      <c r="CZ2" s="8" t="s">
        <v>337</v>
      </c>
      <c r="DA2" s="8" t="s">
        <v>337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8" t="s">
        <v>337</v>
      </c>
      <c r="GM2" s="8" t="s">
        <v>337</v>
      </c>
      <c r="GN2" s="8" t="s">
        <v>337</v>
      </c>
      <c r="GO2" s="8" t="s">
        <v>337</v>
      </c>
      <c r="GP2" s="8" t="s">
        <v>337</v>
      </c>
      <c r="GQ2" s="8" t="s">
        <v>337</v>
      </c>
      <c r="GR2" s="8" t="s">
        <v>337</v>
      </c>
      <c r="GS2" s="8" t="s">
        <v>337</v>
      </c>
      <c r="GT2" s="8" t="s">
        <v>337</v>
      </c>
      <c r="GU2" s="8" t="s">
        <v>337</v>
      </c>
      <c r="GV2" s="8" t="s">
        <v>337</v>
      </c>
      <c r="GW2" s="8" t="s">
        <v>337</v>
      </c>
      <c r="GX2" s="8" t="s">
        <v>337</v>
      </c>
      <c r="GY2" s="8" t="s">
        <v>337</v>
      </c>
      <c r="GZ2" s="8" t="s">
        <v>337</v>
      </c>
      <c r="HA2" s="8" t="s">
        <v>337</v>
      </c>
      <c r="HB2" s="8" t="s">
        <v>337</v>
      </c>
      <c r="HC2" s="8" t="s">
        <v>337</v>
      </c>
      <c r="HD2" s="8" t="s">
        <v>337</v>
      </c>
      <c r="HE2" s="8" t="s">
        <v>337</v>
      </c>
      <c r="HF2" s="8" t="s">
        <v>337</v>
      </c>
      <c r="HG2" s="8" t="s">
        <v>337</v>
      </c>
      <c r="HH2" s="8" t="s">
        <v>337</v>
      </c>
      <c r="HI2" s="8" t="s">
        <v>337</v>
      </c>
      <c r="HJ2" s="8" t="s">
        <v>337</v>
      </c>
      <c r="HK2" s="8" t="s">
        <v>337</v>
      </c>
      <c r="HL2" s="8" t="s">
        <v>337</v>
      </c>
      <c r="HM2" s="8" t="s">
        <v>337</v>
      </c>
      <c r="HN2" s="8" t="s">
        <v>337</v>
      </c>
      <c r="HO2" s="8" t="s">
        <v>337</v>
      </c>
      <c r="HP2" s="8" t="s">
        <v>337</v>
      </c>
      <c r="HQ2" s="8" t="s">
        <v>337</v>
      </c>
      <c r="HR2" s="8" t="s">
        <v>337</v>
      </c>
      <c r="HS2" s="8" t="s">
        <v>337</v>
      </c>
      <c r="HT2" s="8" t="s">
        <v>337</v>
      </c>
      <c r="HU2" s="8" t="s">
        <v>337</v>
      </c>
      <c r="HV2" s="8" t="s">
        <v>337</v>
      </c>
      <c r="HW2" s="8" t="s">
        <v>337</v>
      </c>
      <c r="HX2" s="8" t="s">
        <v>337</v>
      </c>
      <c r="HY2" s="8" t="s">
        <v>337</v>
      </c>
      <c r="HZ2" s="8" t="s">
        <v>337</v>
      </c>
      <c r="IA2" s="8" t="s">
        <v>337</v>
      </c>
      <c r="IB2" s="8" t="s">
        <v>337</v>
      </c>
      <c r="IC2" s="8" t="s">
        <v>337</v>
      </c>
      <c r="ID2" s="8" t="s">
        <v>337</v>
      </c>
      <c r="IE2" s="8" t="s">
        <v>337</v>
      </c>
      <c r="IF2" s="8" t="s">
        <v>337</v>
      </c>
      <c r="IG2" s="8" t="s">
        <v>337</v>
      </c>
      <c r="IH2" s="8" t="s">
        <v>337</v>
      </c>
      <c r="II2" s="8" t="s">
        <v>337</v>
      </c>
      <c r="IJ2" s="8" t="s">
        <v>337</v>
      </c>
      <c r="IK2" s="8" t="s">
        <v>337</v>
      </c>
      <c r="IL2" s="8" t="s">
        <v>337</v>
      </c>
      <c r="IM2" s="8" t="s">
        <v>337</v>
      </c>
      <c r="IN2" s="8" t="s">
        <v>337</v>
      </c>
      <c r="IO2" s="8" t="s">
        <v>337</v>
      </c>
      <c r="IP2" s="8" t="s">
        <v>337</v>
      </c>
      <c r="IQ2" s="8" t="s">
        <v>337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338</v>
      </c>
      <c r="AV4" s="8" t="s">
        <v>338</v>
      </c>
      <c r="AW4" s="8" t="s">
        <v>338</v>
      </c>
      <c r="AX4" s="8" t="s">
        <v>338</v>
      </c>
      <c r="AY4" s="8" t="s">
        <v>338</v>
      </c>
      <c r="AZ4" s="8" t="s">
        <v>338</v>
      </c>
      <c r="BA4" s="8" t="s">
        <v>338</v>
      </c>
      <c r="BB4" s="8" t="s">
        <v>338</v>
      </c>
      <c r="BC4" s="8" t="s">
        <v>338</v>
      </c>
      <c r="BD4" s="8" t="s">
        <v>338</v>
      </c>
      <c r="BE4" s="8" t="s">
        <v>338</v>
      </c>
      <c r="BF4" s="8" t="s">
        <v>338</v>
      </c>
      <c r="BG4" s="8" t="s">
        <v>338</v>
      </c>
      <c r="BH4" s="8" t="s">
        <v>338</v>
      </c>
      <c r="BI4" s="8" t="s">
        <v>338</v>
      </c>
      <c r="BJ4" s="8" t="s">
        <v>338</v>
      </c>
      <c r="BK4" s="8" t="s">
        <v>338</v>
      </c>
      <c r="BL4" s="8" t="s">
        <v>338</v>
      </c>
      <c r="BM4" s="8" t="s">
        <v>338</v>
      </c>
      <c r="BN4" s="8" t="s">
        <v>338</v>
      </c>
      <c r="BO4" s="8" t="s">
        <v>338</v>
      </c>
      <c r="BP4" s="8" t="s">
        <v>338</v>
      </c>
      <c r="BQ4" s="8" t="s">
        <v>338</v>
      </c>
      <c r="BR4" s="8" t="s">
        <v>338</v>
      </c>
      <c r="BS4" s="8" t="s">
        <v>338</v>
      </c>
      <c r="BT4" s="8" t="s">
        <v>338</v>
      </c>
      <c r="BU4" s="8" t="s">
        <v>338</v>
      </c>
      <c r="BV4" s="8" t="s">
        <v>338</v>
      </c>
      <c r="BW4" s="8" t="s">
        <v>338</v>
      </c>
      <c r="BX4" s="8" t="s">
        <v>338</v>
      </c>
      <c r="BY4" s="8" t="s">
        <v>338</v>
      </c>
      <c r="BZ4" s="8" t="s">
        <v>338</v>
      </c>
      <c r="CA4" s="8" t="s">
        <v>338</v>
      </c>
      <c r="CB4" s="8" t="s">
        <v>338</v>
      </c>
      <c r="CC4" s="8" t="s">
        <v>338</v>
      </c>
      <c r="CD4" s="8" t="s">
        <v>338</v>
      </c>
      <c r="CE4" s="8" t="s">
        <v>338</v>
      </c>
      <c r="CF4" s="8" t="s">
        <v>338</v>
      </c>
      <c r="CG4" s="8" t="s">
        <v>338</v>
      </c>
      <c r="CH4" s="8" t="s">
        <v>338</v>
      </c>
      <c r="CI4" s="8" t="s">
        <v>338</v>
      </c>
      <c r="CJ4" s="8" t="s">
        <v>338</v>
      </c>
      <c r="CK4" s="8" t="s">
        <v>338</v>
      </c>
      <c r="CL4" s="8" t="s">
        <v>338</v>
      </c>
      <c r="CM4" s="8" t="s">
        <v>338</v>
      </c>
      <c r="CN4" s="8" t="s">
        <v>338</v>
      </c>
      <c r="CO4" s="8" t="s">
        <v>338</v>
      </c>
      <c r="CP4" s="8" t="s">
        <v>338</v>
      </c>
      <c r="CQ4" s="8" t="s">
        <v>338</v>
      </c>
      <c r="CR4" s="8" t="s">
        <v>338</v>
      </c>
      <c r="CS4" s="8" t="s">
        <v>338</v>
      </c>
      <c r="CT4" s="8" t="s">
        <v>338</v>
      </c>
      <c r="CU4" s="8" t="s">
        <v>338</v>
      </c>
      <c r="CV4" s="8" t="s">
        <v>338</v>
      </c>
      <c r="CW4" s="8" t="s">
        <v>338</v>
      </c>
      <c r="CX4" s="8" t="s">
        <v>338</v>
      </c>
      <c r="CY4" s="8" t="s">
        <v>338</v>
      </c>
      <c r="CZ4" s="8" t="s">
        <v>338</v>
      </c>
      <c r="DA4" s="8" t="s">
        <v>338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338</v>
      </c>
      <c r="GM4" s="8" t="s">
        <v>338</v>
      </c>
      <c r="GN4" s="8" t="s">
        <v>338</v>
      </c>
      <c r="GO4" s="8" t="s">
        <v>338</v>
      </c>
      <c r="GP4" s="8" t="s">
        <v>338</v>
      </c>
      <c r="GQ4" s="8" t="s">
        <v>338</v>
      </c>
      <c r="GR4" s="8" t="s">
        <v>338</v>
      </c>
      <c r="GS4" s="8" t="s">
        <v>338</v>
      </c>
      <c r="GT4" s="8" t="s">
        <v>338</v>
      </c>
      <c r="GU4" s="8" t="s">
        <v>338</v>
      </c>
      <c r="GV4" s="8" t="s">
        <v>338</v>
      </c>
      <c r="GW4" s="8" t="s">
        <v>338</v>
      </c>
      <c r="GX4" s="8" t="s">
        <v>338</v>
      </c>
      <c r="GY4" s="8" t="s">
        <v>338</v>
      </c>
      <c r="GZ4" s="8" t="s">
        <v>338</v>
      </c>
      <c r="HA4" s="8" t="s">
        <v>338</v>
      </c>
      <c r="HB4" s="8" t="s">
        <v>338</v>
      </c>
      <c r="HC4" s="8" t="s">
        <v>338</v>
      </c>
      <c r="HD4" s="8" t="s">
        <v>338</v>
      </c>
      <c r="HE4" s="8" t="s">
        <v>338</v>
      </c>
      <c r="HF4" s="8" t="s">
        <v>338</v>
      </c>
      <c r="HG4" s="8" t="s">
        <v>338</v>
      </c>
      <c r="HH4" s="8" t="s">
        <v>338</v>
      </c>
      <c r="HI4" s="8" t="s">
        <v>338</v>
      </c>
      <c r="HJ4" s="8" t="s">
        <v>338</v>
      </c>
      <c r="HK4" s="8" t="s">
        <v>338</v>
      </c>
      <c r="HL4" s="8" t="s">
        <v>338</v>
      </c>
      <c r="HM4" s="8" t="s">
        <v>338</v>
      </c>
      <c r="HN4" s="8" t="s">
        <v>338</v>
      </c>
      <c r="HO4" s="8" t="s">
        <v>338</v>
      </c>
      <c r="HP4" s="8" t="s">
        <v>338</v>
      </c>
      <c r="HQ4" s="8" t="s">
        <v>338</v>
      </c>
      <c r="HR4" s="8" t="s">
        <v>338</v>
      </c>
      <c r="HS4" s="8" t="s">
        <v>338</v>
      </c>
      <c r="HT4" s="8" t="s">
        <v>338</v>
      </c>
      <c r="HU4" s="8" t="s">
        <v>338</v>
      </c>
      <c r="HV4" s="8" t="s">
        <v>338</v>
      </c>
      <c r="HW4" s="8" t="s">
        <v>338</v>
      </c>
      <c r="HX4" s="8" t="s">
        <v>338</v>
      </c>
      <c r="HY4" s="8" t="s">
        <v>338</v>
      </c>
      <c r="HZ4" s="8" t="s">
        <v>338</v>
      </c>
      <c r="IA4" s="8" t="s">
        <v>338</v>
      </c>
      <c r="IB4" s="8" t="s">
        <v>338</v>
      </c>
      <c r="IC4" s="8" t="s">
        <v>338</v>
      </c>
      <c r="ID4" s="8" t="s">
        <v>338</v>
      </c>
      <c r="IE4" s="8" t="s">
        <v>338</v>
      </c>
      <c r="IF4" s="8" t="s">
        <v>338</v>
      </c>
      <c r="IG4" s="8" t="s">
        <v>338</v>
      </c>
      <c r="IH4" s="8" t="s">
        <v>338</v>
      </c>
      <c r="II4" s="8" t="s">
        <v>338</v>
      </c>
      <c r="IJ4" s="8" t="s">
        <v>338</v>
      </c>
      <c r="IK4" s="8" t="s">
        <v>338</v>
      </c>
      <c r="IL4" s="8" t="s">
        <v>338</v>
      </c>
      <c r="IM4" s="8" t="s">
        <v>338</v>
      </c>
      <c r="IN4" s="8" t="s">
        <v>338</v>
      </c>
      <c r="IO4" s="8" t="s">
        <v>338</v>
      </c>
      <c r="IP4" s="8" t="s">
        <v>338</v>
      </c>
      <c r="IQ4" s="8" t="s">
        <v>338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3264</v>
      </c>
      <c r="C10" s="8" t="s">
        <v>3265</v>
      </c>
      <c r="D10" s="8" t="s">
        <v>3266</v>
      </c>
      <c r="E10" s="8" t="s">
        <v>3267</v>
      </c>
      <c r="F10" s="8" t="s">
        <v>3268</v>
      </c>
      <c r="G10" s="8" t="s">
        <v>3269</v>
      </c>
      <c r="H10" s="8" t="s">
        <v>3270</v>
      </c>
      <c r="I10" s="8" t="s">
        <v>3271</v>
      </c>
      <c r="J10" s="8" t="s">
        <v>3272</v>
      </c>
      <c r="K10" s="8" t="s">
        <v>3273</v>
      </c>
      <c r="L10" s="8" t="s">
        <v>3274</v>
      </c>
      <c r="M10" s="8" t="s">
        <v>3275</v>
      </c>
      <c r="N10" s="8" t="s">
        <v>3276</v>
      </c>
      <c r="O10" s="8" t="s">
        <v>3277</v>
      </c>
      <c r="P10" s="8" t="s">
        <v>3278</v>
      </c>
      <c r="Q10" s="8" t="s">
        <v>3279</v>
      </c>
      <c r="R10" s="8" t="s">
        <v>3280</v>
      </c>
      <c r="S10" s="8" t="s">
        <v>3281</v>
      </c>
      <c r="T10" s="8" t="s">
        <v>3282</v>
      </c>
      <c r="U10" s="8" t="s">
        <v>3283</v>
      </c>
      <c r="V10" s="8" t="s">
        <v>3284</v>
      </c>
      <c r="W10" s="8" t="s">
        <v>3285</v>
      </c>
      <c r="X10" s="8" t="s">
        <v>3286</v>
      </c>
      <c r="Y10" s="8" t="s">
        <v>3287</v>
      </c>
      <c r="Z10" s="8" t="s">
        <v>3288</v>
      </c>
      <c r="AA10" s="8" t="s">
        <v>3289</v>
      </c>
      <c r="AB10" s="8" t="s">
        <v>3290</v>
      </c>
      <c r="AC10" s="8" t="s">
        <v>3291</v>
      </c>
      <c r="AD10" s="8" t="s">
        <v>3292</v>
      </c>
      <c r="AE10" s="8" t="s">
        <v>3293</v>
      </c>
      <c r="AF10" s="8" t="s">
        <v>3294</v>
      </c>
      <c r="AG10" s="8" t="s">
        <v>3295</v>
      </c>
      <c r="AH10" s="8" t="s">
        <v>3296</v>
      </c>
      <c r="AI10" s="8" t="s">
        <v>3297</v>
      </c>
      <c r="AJ10" s="8" t="s">
        <v>3298</v>
      </c>
      <c r="AK10" s="8" t="s">
        <v>3299</v>
      </c>
      <c r="AL10" s="8" t="s">
        <v>3300</v>
      </c>
      <c r="AM10" s="8" t="s">
        <v>3301</v>
      </c>
      <c r="AN10" s="8" t="s">
        <v>3302</v>
      </c>
      <c r="AO10" s="8" t="s">
        <v>3303</v>
      </c>
      <c r="AP10" s="8" t="s">
        <v>3304</v>
      </c>
      <c r="AQ10" s="8" t="s">
        <v>3305</v>
      </c>
      <c r="AR10" s="8" t="s">
        <v>3306</v>
      </c>
      <c r="AS10" s="8" t="s">
        <v>3307</v>
      </c>
      <c r="AT10" s="8" t="s">
        <v>3308</v>
      </c>
      <c r="AU10" s="8" t="s">
        <v>3309</v>
      </c>
      <c r="AV10" s="8" t="s">
        <v>3310</v>
      </c>
      <c r="AW10" s="8" t="s">
        <v>3311</v>
      </c>
      <c r="AX10" s="8" t="s">
        <v>3312</v>
      </c>
      <c r="AY10" s="8" t="s">
        <v>3313</v>
      </c>
      <c r="AZ10" s="8" t="s">
        <v>3314</v>
      </c>
      <c r="BA10" s="8" t="s">
        <v>3315</v>
      </c>
      <c r="BB10" s="8" t="s">
        <v>3316</v>
      </c>
      <c r="BC10" s="8" t="s">
        <v>3317</v>
      </c>
      <c r="BD10" s="8" t="s">
        <v>3318</v>
      </c>
      <c r="BE10" s="8" t="s">
        <v>3319</v>
      </c>
      <c r="BF10" s="8" t="s">
        <v>3320</v>
      </c>
      <c r="BG10" s="8" t="s">
        <v>3321</v>
      </c>
      <c r="BH10" s="8" t="s">
        <v>3322</v>
      </c>
      <c r="BI10" s="8" t="s">
        <v>3323</v>
      </c>
      <c r="BJ10" s="8" t="s">
        <v>3324</v>
      </c>
      <c r="BK10" s="8" t="s">
        <v>3325</v>
      </c>
      <c r="BL10" s="8" t="s">
        <v>3326</v>
      </c>
      <c r="BM10" s="8" t="s">
        <v>3327</v>
      </c>
      <c r="BN10" s="8" t="s">
        <v>3328</v>
      </c>
      <c r="BO10" s="8" t="s">
        <v>3329</v>
      </c>
      <c r="BP10" s="8" t="s">
        <v>3330</v>
      </c>
      <c r="BQ10" s="8" t="s">
        <v>3331</v>
      </c>
      <c r="BR10" s="8" t="s">
        <v>3332</v>
      </c>
      <c r="BS10" s="8" t="s">
        <v>3333</v>
      </c>
      <c r="BT10" s="8" t="s">
        <v>3334</v>
      </c>
      <c r="BU10" s="8" t="s">
        <v>3335</v>
      </c>
      <c r="BV10" s="8" t="s">
        <v>3336</v>
      </c>
      <c r="BW10" s="8" t="s">
        <v>3337</v>
      </c>
      <c r="BX10" s="8" t="s">
        <v>3338</v>
      </c>
      <c r="BY10" s="8" t="s">
        <v>3339</v>
      </c>
      <c r="BZ10" s="8" t="s">
        <v>3340</v>
      </c>
      <c r="CA10" s="8" t="s">
        <v>3341</v>
      </c>
      <c r="CB10" s="8" t="s">
        <v>3342</v>
      </c>
      <c r="CC10" s="8" t="s">
        <v>3343</v>
      </c>
      <c r="CD10" s="8" t="s">
        <v>3344</v>
      </c>
      <c r="CE10" s="8" t="s">
        <v>3345</v>
      </c>
      <c r="CF10" s="8" t="s">
        <v>3346</v>
      </c>
      <c r="CG10" s="8" t="s">
        <v>3347</v>
      </c>
      <c r="CH10" s="8" t="s">
        <v>3348</v>
      </c>
      <c r="CI10" s="8" t="s">
        <v>3349</v>
      </c>
      <c r="CJ10" s="8" t="s">
        <v>3350</v>
      </c>
      <c r="CK10" s="8" t="s">
        <v>3351</v>
      </c>
      <c r="CL10" s="8" t="s">
        <v>3352</v>
      </c>
      <c r="CM10" s="8" t="s">
        <v>3353</v>
      </c>
      <c r="CN10" s="8" t="s">
        <v>3354</v>
      </c>
      <c r="CO10" s="8" t="s">
        <v>3355</v>
      </c>
      <c r="CP10" s="8" t="s">
        <v>3356</v>
      </c>
      <c r="CQ10" s="8" t="s">
        <v>3357</v>
      </c>
      <c r="CR10" s="8" t="s">
        <v>3358</v>
      </c>
      <c r="CS10" s="8" t="s">
        <v>3359</v>
      </c>
      <c r="CT10" s="8" t="s">
        <v>3360</v>
      </c>
      <c r="CU10" s="8" t="s">
        <v>3361</v>
      </c>
      <c r="CV10" s="8" t="s">
        <v>3362</v>
      </c>
      <c r="CW10" s="8" t="s">
        <v>3363</v>
      </c>
      <c r="CX10" s="8" t="s">
        <v>3364</v>
      </c>
      <c r="CY10" s="8" t="s">
        <v>3365</v>
      </c>
      <c r="CZ10" s="8" t="s">
        <v>3366</v>
      </c>
      <c r="DA10" s="8" t="s">
        <v>3367</v>
      </c>
      <c r="DB10" s="8" t="s">
        <v>3368</v>
      </c>
      <c r="DC10" s="8" t="s">
        <v>3369</v>
      </c>
      <c r="DD10" s="8" t="s">
        <v>3370</v>
      </c>
      <c r="DE10" s="8" t="s">
        <v>3371</v>
      </c>
      <c r="DF10" s="8" t="s">
        <v>3372</v>
      </c>
      <c r="DG10" s="8" t="s">
        <v>3373</v>
      </c>
      <c r="DH10" s="8" t="s">
        <v>3374</v>
      </c>
      <c r="DI10" s="8" t="s">
        <v>3375</v>
      </c>
      <c r="DJ10" s="8" t="s">
        <v>3376</v>
      </c>
      <c r="DK10" s="8" t="s">
        <v>3377</v>
      </c>
      <c r="DL10" s="8" t="s">
        <v>3378</v>
      </c>
      <c r="DM10" s="8" t="s">
        <v>3379</v>
      </c>
      <c r="DN10" s="8" t="s">
        <v>3380</v>
      </c>
      <c r="DO10" s="8" t="s">
        <v>3381</v>
      </c>
      <c r="DP10" s="8" t="s">
        <v>3382</v>
      </c>
      <c r="DQ10" s="8" t="s">
        <v>3383</v>
      </c>
      <c r="DR10" s="8" t="s">
        <v>3384</v>
      </c>
      <c r="DS10" s="8" t="s">
        <v>3385</v>
      </c>
      <c r="DT10" s="8" t="s">
        <v>3386</v>
      </c>
      <c r="DU10" s="8" t="s">
        <v>3387</v>
      </c>
      <c r="DV10" s="8" t="s">
        <v>3388</v>
      </c>
      <c r="DW10" s="8" t="s">
        <v>3389</v>
      </c>
      <c r="DX10" s="8" t="s">
        <v>3390</v>
      </c>
      <c r="DY10" s="8" t="s">
        <v>3391</v>
      </c>
      <c r="DZ10" s="8" t="s">
        <v>3392</v>
      </c>
      <c r="EA10" s="8" t="s">
        <v>3393</v>
      </c>
      <c r="EB10" s="8" t="s">
        <v>3394</v>
      </c>
      <c r="EC10" s="8" t="s">
        <v>3395</v>
      </c>
      <c r="ED10" s="8" t="s">
        <v>3396</v>
      </c>
      <c r="EE10" s="8" t="s">
        <v>3397</v>
      </c>
      <c r="EF10" s="8" t="s">
        <v>3398</v>
      </c>
      <c r="EG10" s="8" t="s">
        <v>3399</v>
      </c>
      <c r="EH10" s="8" t="s">
        <v>3400</v>
      </c>
      <c r="EI10" s="8" t="s">
        <v>3401</v>
      </c>
      <c r="EJ10" s="8" t="s">
        <v>3402</v>
      </c>
      <c r="EK10" s="8" t="s">
        <v>3403</v>
      </c>
      <c r="EL10" s="8" t="s">
        <v>3404</v>
      </c>
      <c r="EM10" s="8" t="s">
        <v>3405</v>
      </c>
      <c r="EN10" s="8" t="s">
        <v>3406</v>
      </c>
      <c r="EO10" s="8" t="s">
        <v>3407</v>
      </c>
      <c r="EP10" s="8" t="s">
        <v>3408</v>
      </c>
      <c r="EQ10" s="8" t="s">
        <v>3409</v>
      </c>
      <c r="ER10" s="8" t="s">
        <v>3410</v>
      </c>
      <c r="ES10" s="8" t="s">
        <v>3411</v>
      </c>
      <c r="ET10" s="8" t="s">
        <v>3412</v>
      </c>
      <c r="EU10" s="8" t="s">
        <v>3413</v>
      </c>
      <c r="EV10" s="8" t="s">
        <v>3414</v>
      </c>
      <c r="EW10" s="8" t="s">
        <v>3415</v>
      </c>
      <c r="EX10" s="8" t="s">
        <v>3416</v>
      </c>
      <c r="EY10" s="8" t="s">
        <v>3417</v>
      </c>
      <c r="EZ10" s="8" t="s">
        <v>3418</v>
      </c>
      <c r="FA10" s="8" t="s">
        <v>3419</v>
      </c>
      <c r="FB10" s="8" t="s">
        <v>3420</v>
      </c>
      <c r="FC10" s="8" t="s">
        <v>3421</v>
      </c>
      <c r="FD10" s="8" t="s">
        <v>3422</v>
      </c>
      <c r="FE10" s="8" t="s">
        <v>3423</v>
      </c>
      <c r="FF10" s="8" t="s">
        <v>3424</v>
      </c>
      <c r="FG10" s="8" t="s">
        <v>3425</v>
      </c>
      <c r="FH10" s="8" t="s">
        <v>3426</v>
      </c>
      <c r="FI10" s="8" t="s">
        <v>3427</v>
      </c>
      <c r="FJ10" s="8" t="s">
        <v>3428</v>
      </c>
      <c r="FK10" s="8" t="s">
        <v>3429</v>
      </c>
      <c r="FL10" s="8" t="s">
        <v>3430</v>
      </c>
      <c r="FM10" s="8" t="s">
        <v>3431</v>
      </c>
      <c r="FN10" s="8" t="s">
        <v>3432</v>
      </c>
      <c r="FO10" s="8" t="s">
        <v>3433</v>
      </c>
      <c r="FP10" s="8" t="s">
        <v>3434</v>
      </c>
      <c r="FQ10" s="8" t="s">
        <v>3435</v>
      </c>
      <c r="FR10" s="8" t="s">
        <v>3436</v>
      </c>
      <c r="FS10" s="8" t="s">
        <v>3437</v>
      </c>
      <c r="FT10" s="8" t="s">
        <v>3438</v>
      </c>
      <c r="FU10" s="8" t="s">
        <v>3439</v>
      </c>
      <c r="FV10" s="8" t="s">
        <v>3440</v>
      </c>
      <c r="FW10" s="8" t="s">
        <v>3441</v>
      </c>
      <c r="FX10" s="8" t="s">
        <v>3442</v>
      </c>
      <c r="FY10" s="8" t="s">
        <v>3443</v>
      </c>
      <c r="FZ10" s="8" t="s">
        <v>3444</v>
      </c>
      <c r="GA10" s="8" t="s">
        <v>3445</v>
      </c>
      <c r="GB10" s="8" t="s">
        <v>3446</v>
      </c>
      <c r="GC10" s="8" t="s">
        <v>3447</v>
      </c>
      <c r="GD10" s="8" t="s">
        <v>3448</v>
      </c>
      <c r="GE10" s="8" t="s">
        <v>3449</v>
      </c>
      <c r="GF10" s="8" t="s">
        <v>3450</v>
      </c>
      <c r="GG10" s="8" t="s">
        <v>3451</v>
      </c>
      <c r="GH10" s="8" t="s">
        <v>3452</v>
      </c>
      <c r="GI10" s="8" t="s">
        <v>3453</v>
      </c>
      <c r="GJ10" s="8" t="s">
        <v>3454</v>
      </c>
      <c r="GK10" s="8" t="s">
        <v>3455</v>
      </c>
      <c r="GL10" s="8" t="s">
        <v>3456</v>
      </c>
      <c r="GM10" s="8" t="s">
        <v>3457</v>
      </c>
      <c r="GN10" s="8" t="s">
        <v>3458</v>
      </c>
      <c r="GO10" s="8" t="s">
        <v>3459</v>
      </c>
      <c r="GP10" s="8" t="s">
        <v>3460</v>
      </c>
      <c r="GQ10" s="8" t="s">
        <v>3461</v>
      </c>
      <c r="GR10" s="8" t="s">
        <v>3462</v>
      </c>
      <c r="GS10" s="8" t="s">
        <v>3463</v>
      </c>
      <c r="GT10" s="8" t="s">
        <v>3464</v>
      </c>
      <c r="GU10" s="8" t="s">
        <v>3465</v>
      </c>
      <c r="GV10" s="8" t="s">
        <v>3466</v>
      </c>
      <c r="GW10" s="8" t="s">
        <v>3467</v>
      </c>
      <c r="GX10" s="8" t="s">
        <v>3468</v>
      </c>
      <c r="GY10" s="8" t="s">
        <v>3469</v>
      </c>
      <c r="GZ10" s="8" t="s">
        <v>3470</v>
      </c>
      <c r="HA10" s="8" t="s">
        <v>3471</v>
      </c>
      <c r="HB10" s="8" t="s">
        <v>3472</v>
      </c>
      <c r="HC10" s="8" t="s">
        <v>3473</v>
      </c>
      <c r="HD10" s="8" t="s">
        <v>3474</v>
      </c>
      <c r="HE10" s="8" t="s">
        <v>3475</v>
      </c>
      <c r="HF10" s="8" t="s">
        <v>3476</v>
      </c>
      <c r="HG10" s="8" t="s">
        <v>3477</v>
      </c>
      <c r="HH10" s="8" t="s">
        <v>3478</v>
      </c>
      <c r="HI10" s="8" t="s">
        <v>3479</v>
      </c>
      <c r="HJ10" s="8" t="s">
        <v>3480</v>
      </c>
      <c r="HK10" s="8" t="s">
        <v>3481</v>
      </c>
      <c r="HL10" s="8" t="s">
        <v>3482</v>
      </c>
      <c r="HM10" s="8" t="s">
        <v>3483</v>
      </c>
      <c r="HN10" s="8" t="s">
        <v>3484</v>
      </c>
      <c r="HO10" s="8" t="s">
        <v>3485</v>
      </c>
      <c r="HP10" s="8" t="s">
        <v>3486</v>
      </c>
      <c r="HQ10" s="8" t="s">
        <v>3487</v>
      </c>
      <c r="HR10" s="8" t="s">
        <v>3488</v>
      </c>
      <c r="HS10" s="8" t="s">
        <v>3489</v>
      </c>
      <c r="HT10" s="8" t="s">
        <v>3490</v>
      </c>
      <c r="HU10" s="8" t="s">
        <v>3491</v>
      </c>
      <c r="HV10" s="8" t="s">
        <v>3492</v>
      </c>
      <c r="HW10" s="8" t="s">
        <v>3493</v>
      </c>
      <c r="HX10" s="8" t="s">
        <v>3494</v>
      </c>
      <c r="HY10" s="8" t="s">
        <v>3495</v>
      </c>
      <c r="HZ10" s="8" t="s">
        <v>3496</v>
      </c>
      <c r="IA10" s="8" t="s">
        <v>3497</v>
      </c>
      <c r="IB10" s="8" t="s">
        <v>3498</v>
      </c>
      <c r="IC10" s="8" t="s">
        <v>3499</v>
      </c>
      <c r="ID10" s="8" t="s">
        <v>3500</v>
      </c>
      <c r="IE10" s="8" t="s">
        <v>3501</v>
      </c>
      <c r="IF10" s="8" t="s">
        <v>3502</v>
      </c>
      <c r="IG10" s="8" t="s">
        <v>3503</v>
      </c>
      <c r="IH10" s="8" t="s">
        <v>3504</v>
      </c>
      <c r="II10" s="8" t="s">
        <v>3505</v>
      </c>
      <c r="IJ10" s="8" t="s">
        <v>3506</v>
      </c>
      <c r="IK10" s="8" t="s">
        <v>3507</v>
      </c>
      <c r="IL10" s="8" t="s">
        <v>3508</v>
      </c>
      <c r="IM10" s="8" t="s">
        <v>3509</v>
      </c>
      <c r="IN10" s="8" t="s">
        <v>3510</v>
      </c>
      <c r="IO10" s="8" t="s">
        <v>3511</v>
      </c>
      <c r="IP10" s="8" t="s">
        <v>3512</v>
      </c>
      <c r="IQ10" s="8" t="s">
        <v>3513</v>
      </c>
    </row>
    <row r="11" spans="1:251">
      <c r="A11" s="10">
        <v>42036</v>
      </c>
      <c r="B11" s="9">
        <v>3.964</v>
      </c>
      <c r="C11" s="9">
        <v>2.9329999999999998</v>
      </c>
      <c r="D11" s="9">
        <v>1.0309999999999999</v>
      </c>
      <c r="E11" s="9">
        <v>2.0720000000000001</v>
      </c>
      <c r="F11" s="9">
        <v>1.008</v>
      </c>
      <c r="G11" s="9">
        <v>1.0629999999999999</v>
      </c>
      <c r="H11" s="9">
        <v>1.012</v>
      </c>
      <c r="I11" s="9">
        <v>0.65100000000000002</v>
      </c>
      <c r="J11" s="9">
        <v>0.36099999999999999</v>
      </c>
      <c r="K11" s="9">
        <v>3.714</v>
      </c>
      <c r="L11" s="9">
        <v>0.7</v>
      </c>
      <c r="M11" s="9">
        <v>3.0139999999999998</v>
      </c>
      <c r="N11" s="9">
        <v>1.7549999999999999</v>
      </c>
      <c r="O11" s="9">
        <v>0.35299999999999998</v>
      </c>
      <c r="P11" s="9">
        <v>1.401</v>
      </c>
      <c r="Q11" s="9">
        <v>3.6459999999999999</v>
      </c>
      <c r="R11" s="9">
        <v>1.9119999999999999</v>
      </c>
      <c r="S11" s="9">
        <v>1.734</v>
      </c>
      <c r="T11" s="9">
        <v>6.1980000000000004</v>
      </c>
      <c r="U11" s="9">
        <v>3.3490000000000002</v>
      </c>
      <c r="V11" s="9">
        <v>2.8490000000000002</v>
      </c>
      <c r="W11" s="9">
        <v>8.3840000000000003</v>
      </c>
      <c r="X11" s="9">
        <v>4.4260000000000002</v>
      </c>
      <c r="Y11" s="9">
        <v>3.9580000000000002</v>
      </c>
      <c r="Z11" s="9">
        <v>54.167999999999999</v>
      </c>
      <c r="AA11" s="9">
        <v>35.246000000000002</v>
      </c>
      <c r="AB11" s="9">
        <v>18.920999999999999</v>
      </c>
      <c r="AC11" s="9">
        <v>38.298000000000002</v>
      </c>
      <c r="AD11" s="9">
        <v>22.384</v>
      </c>
      <c r="AE11" s="9">
        <v>15.914999999999999</v>
      </c>
      <c r="AF11" s="9">
        <v>13.624000000000001</v>
      </c>
      <c r="AG11" s="9">
        <v>10.981</v>
      </c>
      <c r="AH11" s="9">
        <v>2.6429999999999998</v>
      </c>
      <c r="AI11" s="9">
        <v>2.246</v>
      </c>
      <c r="AJ11" s="9">
        <v>1.8819999999999999</v>
      </c>
      <c r="AK11" s="9">
        <v>0.36399999999999999</v>
      </c>
      <c r="AL11" s="9">
        <v>24.443000000000001</v>
      </c>
      <c r="AM11" s="9">
        <v>8.2249999999999996</v>
      </c>
      <c r="AN11" s="9">
        <v>16.218</v>
      </c>
      <c r="AO11" s="9">
        <v>20.707000000000001</v>
      </c>
      <c r="AP11" s="9">
        <v>7.3</v>
      </c>
      <c r="AQ11" s="9">
        <v>13.407999999999999</v>
      </c>
      <c r="AR11" s="9">
        <v>3.7349999999999999</v>
      </c>
      <c r="AS11" s="9">
        <v>0.92500000000000004</v>
      </c>
      <c r="AT11" s="9">
        <v>2.81</v>
      </c>
      <c r="AU11" s="9">
        <v>89.334999999999994</v>
      </c>
      <c r="AV11" s="9">
        <v>89.817999999999998</v>
      </c>
      <c r="AW11" s="9">
        <v>88.736999999999995</v>
      </c>
      <c r="AX11" s="9">
        <v>20.32</v>
      </c>
      <c r="AY11" s="9">
        <v>22.175999999999998</v>
      </c>
      <c r="AZ11" s="9">
        <v>18.024000000000001</v>
      </c>
      <c r="BA11" s="9">
        <v>5.3239999999999998</v>
      </c>
      <c r="BB11" s="9">
        <v>7.1820000000000004</v>
      </c>
      <c r="BC11" s="9">
        <v>3.0249999999999999</v>
      </c>
      <c r="BD11" s="9">
        <v>7.1779999999999999</v>
      </c>
      <c r="BE11" s="9">
        <v>9.5449999999999999</v>
      </c>
      <c r="BF11" s="9">
        <v>4.2510000000000003</v>
      </c>
      <c r="BG11" s="9">
        <v>1.1000000000000001</v>
      </c>
      <c r="BH11" s="9">
        <v>0.52</v>
      </c>
      <c r="BI11" s="9">
        <v>1.8169999999999999</v>
      </c>
      <c r="BJ11" s="9">
        <v>6.0780000000000003</v>
      </c>
      <c r="BK11" s="9">
        <v>9.0250000000000004</v>
      </c>
      <c r="BL11" s="9">
        <v>2.4340000000000002</v>
      </c>
      <c r="BM11" s="9">
        <v>9.5269999999999992</v>
      </c>
      <c r="BN11" s="9">
        <v>7.601</v>
      </c>
      <c r="BO11" s="9">
        <v>11.91</v>
      </c>
      <c r="BP11" s="9">
        <v>7.7329999999999997</v>
      </c>
      <c r="BQ11" s="9">
        <v>7.1059999999999999</v>
      </c>
      <c r="BR11" s="9">
        <v>8.5090000000000003</v>
      </c>
      <c r="BS11" s="9">
        <v>10.807</v>
      </c>
      <c r="BT11" s="9">
        <v>11.12</v>
      </c>
      <c r="BU11" s="9">
        <v>10.42</v>
      </c>
      <c r="BV11" s="9">
        <v>5.0419999999999998</v>
      </c>
      <c r="BW11" s="9">
        <v>6.7460000000000004</v>
      </c>
      <c r="BX11" s="9">
        <v>2.9340000000000002</v>
      </c>
      <c r="BY11" s="9">
        <v>2.6360000000000001</v>
      </c>
      <c r="BZ11" s="9">
        <v>2.3199999999999998</v>
      </c>
      <c r="CA11" s="9">
        <v>3.0259999999999998</v>
      </c>
      <c r="CB11" s="9">
        <v>1.2869999999999999</v>
      </c>
      <c r="CC11" s="9">
        <v>1.4970000000000001</v>
      </c>
      <c r="CD11" s="9">
        <v>1.028</v>
      </c>
      <c r="CE11" s="9">
        <v>4.7249999999999996</v>
      </c>
      <c r="CF11" s="9">
        <v>1.61</v>
      </c>
      <c r="CG11" s="9">
        <v>8.5779999999999994</v>
      </c>
      <c r="CH11" s="9">
        <v>2.2320000000000002</v>
      </c>
      <c r="CI11" s="9">
        <v>0.81299999999999994</v>
      </c>
      <c r="CJ11" s="9">
        <v>3.988</v>
      </c>
      <c r="CK11" s="9">
        <v>4.6379999999999999</v>
      </c>
      <c r="CL11" s="9">
        <v>4.3979999999999997</v>
      </c>
      <c r="CM11" s="9">
        <v>4.9349999999999996</v>
      </c>
      <c r="CN11" s="9">
        <v>7.8849999999999998</v>
      </c>
      <c r="CO11" s="9">
        <v>7.7039999999999997</v>
      </c>
      <c r="CP11" s="9">
        <v>8.1080000000000005</v>
      </c>
      <c r="CQ11" s="9">
        <v>10.664999999999999</v>
      </c>
      <c r="CR11" s="9">
        <v>10.182</v>
      </c>
      <c r="CS11" s="9">
        <v>11.263</v>
      </c>
      <c r="CT11" s="9">
        <v>68.906999999999996</v>
      </c>
      <c r="CU11" s="9">
        <v>81.078999999999994</v>
      </c>
      <c r="CV11" s="9">
        <v>53.847000000000001</v>
      </c>
      <c r="CW11" s="9">
        <v>48.719000000000001</v>
      </c>
      <c r="CX11" s="9">
        <v>51.491</v>
      </c>
      <c r="CY11" s="9">
        <v>45.29</v>
      </c>
      <c r="CZ11" s="9">
        <v>17.331</v>
      </c>
      <c r="DA11" s="9">
        <v>25.26</v>
      </c>
      <c r="DB11" s="9">
        <v>7.5220000000000002</v>
      </c>
      <c r="DC11" s="9">
        <v>2.8570000000000002</v>
      </c>
      <c r="DD11" s="9">
        <v>4.3289999999999997</v>
      </c>
      <c r="DE11" s="9">
        <v>1.0349999999999999</v>
      </c>
      <c r="DF11" s="9">
        <v>31.093</v>
      </c>
      <c r="DG11" s="9">
        <v>18.920999999999999</v>
      </c>
      <c r="DH11" s="9">
        <v>46.152999999999999</v>
      </c>
      <c r="DI11" s="9">
        <v>26.341999999999999</v>
      </c>
      <c r="DJ11" s="9">
        <v>16.792000000000002</v>
      </c>
      <c r="DK11" s="9">
        <v>38.155999999999999</v>
      </c>
      <c r="DL11" s="9">
        <v>4.7519999999999998</v>
      </c>
      <c r="DM11" s="9">
        <v>2.129</v>
      </c>
      <c r="DN11" s="9">
        <v>7.9969999999999999</v>
      </c>
      <c r="DO11" s="9">
        <v>17.161999999999999</v>
      </c>
      <c r="DP11" s="9">
        <v>10.029999999999999</v>
      </c>
      <c r="DQ11" s="9">
        <v>7.1310000000000002</v>
      </c>
      <c r="DR11" s="9">
        <v>15.513</v>
      </c>
      <c r="DS11" s="9">
        <v>9.0749999999999993</v>
      </c>
      <c r="DT11" s="9">
        <v>6.4379999999999997</v>
      </c>
      <c r="DU11" s="9">
        <v>3.887</v>
      </c>
      <c r="DV11" s="9">
        <v>2.3940000000000001</v>
      </c>
      <c r="DW11" s="9">
        <v>1.494</v>
      </c>
      <c r="DX11" s="9">
        <v>1.0880000000000001</v>
      </c>
      <c r="DY11" s="9">
        <v>0.86099999999999999</v>
      </c>
      <c r="DZ11" s="9">
        <v>0.22600000000000001</v>
      </c>
      <c r="EA11" s="9">
        <v>0.64900000000000002</v>
      </c>
      <c r="EB11" s="9">
        <v>0.311</v>
      </c>
      <c r="EC11" s="9">
        <v>0.33800000000000002</v>
      </c>
      <c r="ED11" s="9">
        <v>0</v>
      </c>
      <c r="EE11" s="9">
        <v>0</v>
      </c>
      <c r="EF11" s="9">
        <v>0</v>
      </c>
      <c r="EG11" s="9">
        <v>0.64900000000000002</v>
      </c>
      <c r="EH11" s="9">
        <v>0.311</v>
      </c>
      <c r="EI11" s="9">
        <v>0.33800000000000002</v>
      </c>
      <c r="EJ11" s="9">
        <v>1.464</v>
      </c>
      <c r="EK11" s="9">
        <v>1</v>
      </c>
      <c r="EL11" s="9">
        <v>0.46400000000000002</v>
      </c>
      <c r="EM11" s="9">
        <v>1.157</v>
      </c>
      <c r="EN11" s="9">
        <v>0.94599999999999995</v>
      </c>
      <c r="EO11" s="9">
        <v>0.21199999999999999</v>
      </c>
      <c r="EP11" s="9">
        <v>1.7390000000000001</v>
      </c>
      <c r="EQ11" s="9">
        <v>0.56599999999999995</v>
      </c>
      <c r="ER11" s="9">
        <v>1.1719999999999999</v>
      </c>
      <c r="ES11" s="9">
        <v>1.177</v>
      </c>
      <c r="ET11" s="9">
        <v>0.57199999999999995</v>
      </c>
      <c r="EU11" s="9">
        <v>0.60499999999999998</v>
      </c>
      <c r="EV11" s="9">
        <v>1.431</v>
      </c>
      <c r="EW11" s="9">
        <v>0.91</v>
      </c>
      <c r="EX11" s="9">
        <v>0.52</v>
      </c>
      <c r="EY11" s="9">
        <v>0.38</v>
      </c>
      <c r="EZ11" s="9">
        <v>0.20200000000000001</v>
      </c>
      <c r="FA11" s="9">
        <v>0.17799999999999999</v>
      </c>
      <c r="FB11" s="9">
        <v>0.52200000000000002</v>
      </c>
      <c r="FC11" s="9">
        <v>0.223</v>
      </c>
      <c r="FD11" s="9">
        <v>0.3</v>
      </c>
      <c r="FE11" s="9">
        <v>0.47199999999999998</v>
      </c>
      <c r="FF11" s="9">
        <v>0.109</v>
      </c>
      <c r="FG11" s="9">
        <v>0.36299999999999999</v>
      </c>
      <c r="FH11" s="9">
        <v>0.48299999999999998</v>
      </c>
      <c r="FI11" s="9">
        <v>0.35799999999999998</v>
      </c>
      <c r="FJ11" s="9">
        <v>0.125</v>
      </c>
      <c r="FK11" s="9">
        <v>1.0660000000000001</v>
      </c>
      <c r="FL11" s="9">
        <v>0.624</v>
      </c>
      <c r="FM11" s="9">
        <v>0.441</v>
      </c>
      <c r="FN11" s="9">
        <v>1.6479999999999999</v>
      </c>
      <c r="FO11" s="9">
        <v>0.95499999999999996</v>
      </c>
      <c r="FP11" s="9">
        <v>0.69299999999999995</v>
      </c>
      <c r="FQ11" s="9">
        <v>11.878</v>
      </c>
      <c r="FR11" s="9">
        <v>7.4470000000000001</v>
      </c>
      <c r="FS11" s="9">
        <v>4.43</v>
      </c>
      <c r="FT11" s="9">
        <v>11.157999999999999</v>
      </c>
      <c r="FU11" s="9">
        <v>6.851</v>
      </c>
      <c r="FV11" s="9">
        <v>4.3070000000000004</v>
      </c>
      <c r="FW11" s="9">
        <v>0.51300000000000001</v>
      </c>
      <c r="FX11" s="9">
        <v>0.39</v>
      </c>
      <c r="FY11" s="9">
        <v>0.123</v>
      </c>
      <c r="FZ11" s="9">
        <v>0.20599999999999999</v>
      </c>
      <c r="GA11" s="9">
        <v>0.20599999999999999</v>
      </c>
      <c r="GB11" s="9">
        <v>0</v>
      </c>
      <c r="GC11" s="9">
        <v>5.2839999999999998</v>
      </c>
      <c r="GD11" s="9">
        <v>2.5830000000000002</v>
      </c>
      <c r="GE11" s="9">
        <v>2.7010000000000001</v>
      </c>
      <c r="GF11" s="9">
        <v>4.7610000000000001</v>
      </c>
      <c r="GG11" s="9">
        <v>2.266</v>
      </c>
      <c r="GH11" s="9">
        <v>2.4940000000000002</v>
      </c>
      <c r="GI11" s="9">
        <v>0.52300000000000002</v>
      </c>
      <c r="GJ11" s="9">
        <v>0.317</v>
      </c>
      <c r="GK11" s="9">
        <v>0.20699999999999999</v>
      </c>
      <c r="GL11" s="9">
        <v>90.394999999999996</v>
      </c>
      <c r="GM11" s="9">
        <v>90.48</v>
      </c>
      <c r="GN11" s="9">
        <v>90.275999999999996</v>
      </c>
      <c r="GO11" s="9">
        <v>22.652000000000001</v>
      </c>
      <c r="GP11" s="9">
        <v>23.866</v>
      </c>
      <c r="GQ11" s="9">
        <v>20.945</v>
      </c>
      <c r="GR11" s="9">
        <v>6.3369999999999997</v>
      </c>
      <c r="GS11" s="9">
        <v>8.5850000000000009</v>
      </c>
      <c r="GT11" s="9">
        <v>3.1760000000000002</v>
      </c>
      <c r="GU11" s="9">
        <v>3.7810000000000001</v>
      </c>
      <c r="GV11" s="9">
        <v>3.105</v>
      </c>
      <c r="GW11" s="9">
        <v>4.7329999999999997</v>
      </c>
      <c r="GX11" s="9">
        <v>0</v>
      </c>
      <c r="GY11" s="9">
        <v>0</v>
      </c>
      <c r="GZ11" s="9">
        <v>0</v>
      </c>
      <c r="HA11" s="9">
        <v>3.7810000000000001</v>
      </c>
      <c r="HB11" s="9">
        <v>3.105</v>
      </c>
      <c r="HC11" s="9">
        <v>4.7329999999999997</v>
      </c>
      <c r="HD11" s="9">
        <v>8.5289999999999999</v>
      </c>
      <c r="HE11" s="9">
        <v>9.9670000000000005</v>
      </c>
      <c r="HF11" s="9">
        <v>6.5069999999999997</v>
      </c>
      <c r="HG11" s="9">
        <v>6.7439999999999998</v>
      </c>
      <c r="HH11" s="9">
        <v>9.4269999999999996</v>
      </c>
      <c r="HI11" s="9">
        <v>2.97</v>
      </c>
      <c r="HJ11" s="9">
        <v>10.130000000000001</v>
      </c>
      <c r="HK11" s="9">
        <v>5.6459999999999999</v>
      </c>
      <c r="HL11" s="9">
        <v>16.437999999999999</v>
      </c>
      <c r="HM11" s="9">
        <v>6.8570000000000002</v>
      </c>
      <c r="HN11" s="9">
        <v>5.7009999999999996</v>
      </c>
      <c r="HO11" s="9">
        <v>8.4819999999999993</v>
      </c>
      <c r="HP11" s="9">
        <v>8.3360000000000003</v>
      </c>
      <c r="HQ11" s="9">
        <v>9.0739999999999998</v>
      </c>
      <c r="HR11" s="9">
        <v>7.2969999999999997</v>
      </c>
      <c r="HS11" s="9">
        <v>2.2120000000000002</v>
      </c>
      <c r="HT11" s="9">
        <v>2.016</v>
      </c>
      <c r="HU11" s="9">
        <v>2.4889999999999999</v>
      </c>
      <c r="HV11" s="9">
        <v>3.044</v>
      </c>
      <c r="HW11" s="9">
        <v>2.218</v>
      </c>
      <c r="HX11" s="9">
        <v>4.2060000000000004</v>
      </c>
      <c r="HY11" s="9">
        <v>2.7480000000000002</v>
      </c>
      <c r="HZ11" s="9">
        <v>1.0820000000000001</v>
      </c>
      <c r="IA11" s="9">
        <v>5.0910000000000002</v>
      </c>
      <c r="IB11" s="9">
        <v>2.8149999999999999</v>
      </c>
      <c r="IC11" s="9">
        <v>3.57</v>
      </c>
      <c r="ID11" s="9">
        <v>1.754</v>
      </c>
      <c r="IE11" s="9">
        <v>6.2089999999999996</v>
      </c>
      <c r="IF11" s="9">
        <v>6.2240000000000002</v>
      </c>
      <c r="IG11" s="9">
        <v>6.1890000000000001</v>
      </c>
      <c r="IH11" s="9">
        <v>9.6050000000000004</v>
      </c>
      <c r="II11" s="9">
        <v>9.52</v>
      </c>
      <c r="IJ11" s="9">
        <v>9.7240000000000002</v>
      </c>
      <c r="IK11" s="9">
        <v>69.209999999999994</v>
      </c>
      <c r="IL11" s="9">
        <v>74.247</v>
      </c>
      <c r="IM11" s="9">
        <v>62.125999999999998</v>
      </c>
      <c r="IN11" s="9">
        <v>65.016000000000005</v>
      </c>
      <c r="IO11" s="9">
        <v>68.299000000000007</v>
      </c>
      <c r="IP11" s="9">
        <v>60.399000000000001</v>
      </c>
      <c r="IQ11" s="9">
        <v>2.9910000000000001</v>
      </c>
    </row>
    <row r="12" spans="1:251">
      <c r="A12" s="10">
        <v>42401</v>
      </c>
      <c r="B12" s="9">
        <v>5.9260000000000002</v>
      </c>
      <c r="C12" s="9">
        <v>3.444</v>
      </c>
      <c r="D12" s="9">
        <v>2.4820000000000002</v>
      </c>
      <c r="E12" s="9">
        <v>8.7539999999999996</v>
      </c>
      <c r="F12" s="9">
        <v>5.8840000000000003</v>
      </c>
      <c r="G12" s="9">
        <v>2.87</v>
      </c>
      <c r="H12" s="9">
        <v>0</v>
      </c>
      <c r="I12" s="9">
        <v>0</v>
      </c>
      <c r="J12" s="9">
        <v>0</v>
      </c>
      <c r="K12" s="9">
        <v>4.0860000000000003</v>
      </c>
      <c r="L12" s="9">
        <v>2.2360000000000002</v>
      </c>
      <c r="M12" s="9">
        <v>1.849</v>
      </c>
      <c r="N12" s="9">
        <v>3.7269999999999999</v>
      </c>
      <c r="O12" s="9">
        <v>0</v>
      </c>
      <c r="P12" s="9">
        <v>3.7269999999999999</v>
      </c>
      <c r="Q12" s="9">
        <v>1.0269999999999999</v>
      </c>
      <c r="R12" s="9">
        <v>0.77900000000000003</v>
      </c>
      <c r="S12" s="9">
        <v>0.249</v>
      </c>
      <c r="T12" s="9">
        <v>4.5910000000000002</v>
      </c>
      <c r="U12" s="9">
        <v>3.56</v>
      </c>
      <c r="V12" s="9">
        <v>1.0309999999999999</v>
      </c>
      <c r="W12" s="9">
        <v>7.4210000000000003</v>
      </c>
      <c r="X12" s="9">
        <v>4.5510000000000002</v>
      </c>
      <c r="Y12" s="9">
        <v>2.87</v>
      </c>
      <c r="Z12" s="9">
        <v>61.09</v>
      </c>
      <c r="AA12" s="9">
        <v>37.591999999999999</v>
      </c>
      <c r="AB12" s="9">
        <v>23.498000000000001</v>
      </c>
      <c r="AC12" s="9">
        <v>46.948</v>
      </c>
      <c r="AD12" s="9">
        <v>26.742000000000001</v>
      </c>
      <c r="AE12" s="9">
        <v>20.204999999999998</v>
      </c>
      <c r="AF12" s="9">
        <v>12.194000000000001</v>
      </c>
      <c r="AG12" s="9">
        <v>9.15</v>
      </c>
      <c r="AH12" s="9">
        <v>3.044</v>
      </c>
      <c r="AI12" s="9">
        <v>1.9490000000000001</v>
      </c>
      <c r="AJ12" s="9">
        <v>1.7</v>
      </c>
      <c r="AK12" s="9">
        <v>0.249</v>
      </c>
      <c r="AL12" s="9">
        <v>19.305</v>
      </c>
      <c r="AM12" s="9">
        <v>8.4260000000000002</v>
      </c>
      <c r="AN12" s="9">
        <v>10.88</v>
      </c>
      <c r="AO12" s="9">
        <v>17.254000000000001</v>
      </c>
      <c r="AP12" s="9">
        <v>6.9850000000000003</v>
      </c>
      <c r="AQ12" s="9">
        <v>10.269</v>
      </c>
      <c r="AR12" s="9">
        <v>2.0510000000000002</v>
      </c>
      <c r="AS12" s="9">
        <v>1.4410000000000001</v>
      </c>
      <c r="AT12" s="9">
        <v>0.61099999999999999</v>
      </c>
      <c r="AU12" s="9">
        <v>90.77</v>
      </c>
      <c r="AV12" s="9">
        <v>90.111000000000004</v>
      </c>
      <c r="AW12" s="9">
        <v>91.652000000000001</v>
      </c>
      <c r="AX12" s="9">
        <v>18.370999999999999</v>
      </c>
      <c r="AY12" s="9">
        <v>16.238</v>
      </c>
      <c r="AZ12" s="9">
        <v>21.227</v>
      </c>
      <c r="BA12" s="9">
        <v>7.8979999999999997</v>
      </c>
      <c r="BB12" s="9">
        <v>9.2149999999999999</v>
      </c>
      <c r="BC12" s="9">
        <v>6.1349999999999998</v>
      </c>
      <c r="BD12" s="9">
        <v>5.5780000000000003</v>
      </c>
      <c r="BE12" s="9">
        <v>7.931</v>
      </c>
      <c r="BF12" s="9">
        <v>2.4279999999999999</v>
      </c>
      <c r="BG12" s="9">
        <v>1.9790000000000001</v>
      </c>
      <c r="BH12" s="9">
        <v>2.9140000000000001</v>
      </c>
      <c r="BI12" s="9">
        <v>0.72599999999999998</v>
      </c>
      <c r="BJ12" s="9">
        <v>3.5990000000000002</v>
      </c>
      <c r="BK12" s="9">
        <v>5.0170000000000003</v>
      </c>
      <c r="BL12" s="9">
        <v>1.702</v>
      </c>
      <c r="BM12" s="9">
        <v>9.5299999999999994</v>
      </c>
      <c r="BN12" s="9">
        <v>7.2750000000000004</v>
      </c>
      <c r="BO12" s="9">
        <v>12.548</v>
      </c>
      <c r="BP12" s="9">
        <v>4.242</v>
      </c>
      <c r="BQ12" s="9">
        <v>2.5609999999999999</v>
      </c>
      <c r="BR12" s="9">
        <v>6.492</v>
      </c>
      <c r="BS12" s="9">
        <v>10.183999999999999</v>
      </c>
      <c r="BT12" s="9">
        <v>12.333</v>
      </c>
      <c r="BU12" s="9">
        <v>7.3070000000000004</v>
      </c>
      <c r="BV12" s="9">
        <v>7.3710000000000004</v>
      </c>
      <c r="BW12" s="9">
        <v>7.4850000000000003</v>
      </c>
      <c r="BX12" s="9">
        <v>7.22</v>
      </c>
      <c r="BY12" s="9">
        <v>10.888999999999999</v>
      </c>
      <c r="BZ12" s="9">
        <v>12.786</v>
      </c>
      <c r="CA12" s="9">
        <v>8.35</v>
      </c>
      <c r="CB12" s="9">
        <v>0</v>
      </c>
      <c r="CC12" s="9">
        <v>0</v>
      </c>
      <c r="CD12" s="9">
        <v>0</v>
      </c>
      <c r="CE12" s="9">
        <v>5.0819999999999999</v>
      </c>
      <c r="CF12" s="9">
        <v>4.8600000000000003</v>
      </c>
      <c r="CG12" s="9">
        <v>5.3789999999999996</v>
      </c>
      <c r="CH12" s="9">
        <v>4.6360000000000001</v>
      </c>
      <c r="CI12" s="9">
        <v>0</v>
      </c>
      <c r="CJ12" s="9">
        <v>10.842000000000001</v>
      </c>
      <c r="CK12" s="9">
        <v>1.278</v>
      </c>
      <c r="CL12" s="9">
        <v>1.6919999999999999</v>
      </c>
      <c r="CM12" s="9">
        <v>0.72299999999999998</v>
      </c>
      <c r="CN12" s="9">
        <v>5.7110000000000003</v>
      </c>
      <c r="CO12" s="9">
        <v>7.7359999999999998</v>
      </c>
      <c r="CP12" s="9">
        <v>3</v>
      </c>
      <c r="CQ12" s="9">
        <v>9.23</v>
      </c>
      <c r="CR12" s="9">
        <v>9.8889999999999993</v>
      </c>
      <c r="CS12" s="9">
        <v>8.3480000000000008</v>
      </c>
      <c r="CT12" s="9">
        <v>75.986999999999995</v>
      </c>
      <c r="CU12" s="9">
        <v>81.691000000000003</v>
      </c>
      <c r="CV12" s="9">
        <v>68.352000000000004</v>
      </c>
      <c r="CW12" s="9">
        <v>58.396000000000001</v>
      </c>
      <c r="CX12" s="9">
        <v>58.113</v>
      </c>
      <c r="CY12" s="9">
        <v>58.774999999999999</v>
      </c>
      <c r="CZ12" s="9">
        <v>15.167</v>
      </c>
      <c r="DA12" s="9">
        <v>19.884</v>
      </c>
      <c r="DB12" s="9">
        <v>8.8539999999999992</v>
      </c>
      <c r="DC12" s="9">
        <v>2.4239999999999999</v>
      </c>
      <c r="DD12" s="9">
        <v>3.694</v>
      </c>
      <c r="DE12" s="9">
        <v>0.72299999999999998</v>
      </c>
      <c r="DF12" s="9">
        <v>24.013000000000002</v>
      </c>
      <c r="DG12" s="9">
        <v>18.309000000000001</v>
      </c>
      <c r="DH12" s="9">
        <v>31.648</v>
      </c>
      <c r="DI12" s="9">
        <v>21.462</v>
      </c>
      <c r="DJ12" s="9">
        <v>15.179</v>
      </c>
      <c r="DK12" s="9">
        <v>29.872</v>
      </c>
      <c r="DL12" s="9">
        <v>2.5510000000000002</v>
      </c>
      <c r="DM12" s="9">
        <v>3.13</v>
      </c>
      <c r="DN12" s="9">
        <v>1.776</v>
      </c>
      <c r="DO12" s="9">
        <v>16.773</v>
      </c>
      <c r="DP12" s="9">
        <v>9.218</v>
      </c>
      <c r="DQ12" s="9">
        <v>7.556</v>
      </c>
      <c r="DR12" s="9">
        <v>15.287000000000001</v>
      </c>
      <c r="DS12" s="9">
        <v>8.5690000000000008</v>
      </c>
      <c r="DT12" s="9">
        <v>6.718</v>
      </c>
      <c r="DU12" s="9">
        <v>1.9350000000000001</v>
      </c>
      <c r="DV12" s="9">
        <v>0.82899999999999996</v>
      </c>
      <c r="DW12" s="9">
        <v>1.1060000000000001</v>
      </c>
      <c r="DX12" s="9">
        <v>1.1060000000000001</v>
      </c>
      <c r="DY12" s="9">
        <v>0.441</v>
      </c>
      <c r="DZ12" s="9">
        <v>0.66500000000000004</v>
      </c>
      <c r="EA12" s="9">
        <v>0.748</v>
      </c>
      <c r="EB12" s="9">
        <v>0.41299999999999998</v>
      </c>
      <c r="EC12" s="9">
        <v>0.33500000000000002</v>
      </c>
      <c r="ED12" s="9">
        <v>8.8999999999999996E-2</v>
      </c>
      <c r="EE12" s="9">
        <v>0</v>
      </c>
      <c r="EF12" s="9">
        <v>8.8999999999999996E-2</v>
      </c>
      <c r="EG12" s="9">
        <v>0.65900000000000003</v>
      </c>
      <c r="EH12" s="9">
        <v>0.41299999999999998</v>
      </c>
      <c r="EI12" s="9">
        <v>0.246</v>
      </c>
      <c r="EJ12" s="9">
        <v>1.5609999999999999</v>
      </c>
      <c r="EK12" s="9">
        <v>0.70399999999999996</v>
      </c>
      <c r="EL12" s="9">
        <v>0.85799999999999998</v>
      </c>
      <c r="EM12" s="9">
        <v>1.5660000000000001</v>
      </c>
      <c r="EN12" s="9">
        <v>1.002</v>
      </c>
      <c r="EO12" s="9">
        <v>0.56399999999999995</v>
      </c>
      <c r="EP12" s="9">
        <v>1.4279999999999999</v>
      </c>
      <c r="EQ12" s="9">
        <v>1.1140000000000001</v>
      </c>
      <c r="ER12" s="9">
        <v>0.314</v>
      </c>
      <c r="ES12" s="9">
        <v>1.613</v>
      </c>
      <c r="ET12" s="9">
        <v>1.1759999999999999</v>
      </c>
      <c r="EU12" s="9">
        <v>0.437</v>
      </c>
      <c r="EV12" s="9">
        <v>2.012</v>
      </c>
      <c r="EW12" s="9">
        <v>1.2669999999999999</v>
      </c>
      <c r="EX12" s="9">
        <v>0.745</v>
      </c>
      <c r="EY12" s="9">
        <v>0.22</v>
      </c>
      <c r="EZ12" s="9">
        <v>0</v>
      </c>
      <c r="FA12" s="9">
        <v>0.22</v>
      </c>
      <c r="FB12" s="9">
        <v>1.069</v>
      </c>
      <c r="FC12" s="9">
        <v>0.78</v>
      </c>
      <c r="FD12" s="9">
        <v>0.28899999999999998</v>
      </c>
      <c r="FE12" s="9">
        <v>0.78300000000000003</v>
      </c>
      <c r="FF12" s="9">
        <v>0</v>
      </c>
      <c r="FG12" s="9">
        <v>0.78300000000000003</v>
      </c>
      <c r="FH12" s="9">
        <v>0.28399999999999997</v>
      </c>
      <c r="FI12" s="9">
        <v>0.14199999999999999</v>
      </c>
      <c r="FJ12" s="9">
        <v>0.14199999999999999</v>
      </c>
      <c r="FK12" s="9">
        <v>0.96399999999999997</v>
      </c>
      <c r="FL12" s="9">
        <v>0.70199999999999996</v>
      </c>
      <c r="FM12" s="9">
        <v>0.26200000000000001</v>
      </c>
      <c r="FN12" s="9">
        <v>1.486</v>
      </c>
      <c r="FO12" s="9">
        <v>0.64800000000000002</v>
      </c>
      <c r="FP12" s="9">
        <v>0.83799999999999997</v>
      </c>
      <c r="FQ12" s="9">
        <v>10.935</v>
      </c>
      <c r="FR12" s="9">
        <v>6.556</v>
      </c>
      <c r="FS12" s="9">
        <v>4.3789999999999996</v>
      </c>
      <c r="FT12" s="9">
        <v>10.571</v>
      </c>
      <c r="FU12" s="9">
        <v>6.1920000000000002</v>
      </c>
      <c r="FV12" s="9">
        <v>4.3789999999999996</v>
      </c>
      <c r="FW12" s="9">
        <v>0.36399999999999999</v>
      </c>
      <c r="FX12" s="9">
        <v>0.36399999999999999</v>
      </c>
      <c r="FY12" s="9">
        <v>0</v>
      </c>
      <c r="FZ12" s="9">
        <v>0</v>
      </c>
      <c r="GA12" s="9">
        <v>0</v>
      </c>
      <c r="GB12" s="9">
        <v>0</v>
      </c>
      <c r="GC12" s="9">
        <v>5.8380000000000001</v>
      </c>
      <c r="GD12" s="9">
        <v>2.6619999999999999</v>
      </c>
      <c r="GE12" s="9">
        <v>3.1760000000000002</v>
      </c>
      <c r="GF12" s="9">
        <v>5.4649999999999999</v>
      </c>
      <c r="GG12" s="9">
        <v>2.4289999999999998</v>
      </c>
      <c r="GH12" s="9">
        <v>3.0350000000000001</v>
      </c>
      <c r="GI12" s="9">
        <v>0.374</v>
      </c>
      <c r="GJ12" s="9">
        <v>0.23300000000000001</v>
      </c>
      <c r="GK12" s="9">
        <v>0.14099999999999999</v>
      </c>
      <c r="GL12" s="9">
        <v>91.141000000000005</v>
      </c>
      <c r="GM12" s="9">
        <v>92.965999999999994</v>
      </c>
      <c r="GN12" s="9">
        <v>88.915000000000006</v>
      </c>
      <c r="GO12" s="9">
        <v>11.532999999999999</v>
      </c>
      <c r="GP12" s="9">
        <v>8.9909999999999997</v>
      </c>
      <c r="GQ12" s="9">
        <v>14.635</v>
      </c>
      <c r="GR12" s="9">
        <v>6.5919999999999996</v>
      </c>
      <c r="GS12" s="9">
        <v>4.7830000000000004</v>
      </c>
      <c r="GT12" s="9">
        <v>8.7989999999999995</v>
      </c>
      <c r="GU12" s="9">
        <v>4.4589999999999996</v>
      </c>
      <c r="GV12" s="9">
        <v>4.484</v>
      </c>
      <c r="GW12" s="9">
        <v>4.4279999999999999</v>
      </c>
      <c r="GX12" s="9">
        <v>0.52900000000000003</v>
      </c>
      <c r="GY12" s="9">
        <v>0</v>
      </c>
      <c r="GZ12" s="9">
        <v>1.175</v>
      </c>
      <c r="HA12" s="9">
        <v>3.93</v>
      </c>
      <c r="HB12" s="9">
        <v>4.484</v>
      </c>
      <c r="HC12" s="9">
        <v>3.2530000000000001</v>
      </c>
      <c r="HD12" s="9">
        <v>9.3089999999999993</v>
      </c>
      <c r="HE12" s="9">
        <v>7.6360000000000001</v>
      </c>
      <c r="HF12" s="9">
        <v>11.35</v>
      </c>
      <c r="HG12" s="9">
        <v>9.3350000000000009</v>
      </c>
      <c r="HH12" s="9">
        <v>10.868</v>
      </c>
      <c r="HI12" s="9">
        <v>7.4640000000000004</v>
      </c>
      <c r="HJ12" s="9">
        <v>8.5129999999999999</v>
      </c>
      <c r="HK12" s="9">
        <v>12.087</v>
      </c>
      <c r="HL12" s="9">
        <v>4.1520000000000001</v>
      </c>
      <c r="HM12" s="9">
        <v>9.6180000000000003</v>
      </c>
      <c r="HN12" s="9">
        <v>12.760999999999999</v>
      </c>
      <c r="HO12" s="9">
        <v>5.7850000000000001</v>
      </c>
      <c r="HP12" s="9">
        <v>11.994999999999999</v>
      </c>
      <c r="HQ12" s="9">
        <v>13.744999999999999</v>
      </c>
      <c r="HR12" s="9">
        <v>9.86</v>
      </c>
      <c r="HS12" s="9">
        <v>1.3089999999999999</v>
      </c>
      <c r="HT12" s="9">
        <v>0</v>
      </c>
      <c r="HU12" s="9">
        <v>2.9060000000000001</v>
      </c>
      <c r="HV12" s="9">
        <v>6.37</v>
      </c>
      <c r="HW12" s="9">
        <v>8.4559999999999995</v>
      </c>
      <c r="HX12" s="9">
        <v>3.8260000000000001</v>
      </c>
      <c r="HY12" s="9">
        <v>4.67</v>
      </c>
      <c r="HZ12" s="9">
        <v>0</v>
      </c>
      <c r="IA12" s="9">
        <v>10.366</v>
      </c>
      <c r="IB12" s="9">
        <v>1.6930000000000001</v>
      </c>
      <c r="IC12" s="9">
        <v>1.542</v>
      </c>
      <c r="ID12" s="9">
        <v>1.877</v>
      </c>
      <c r="IE12" s="9">
        <v>5.7450000000000001</v>
      </c>
      <c r="IF12" s="9">
        <v>7.6109999999999998</v>
      </c>
      <c r="IG12" s="9">
        <v>3.468</v>
      </c>
      <c r="IH12" s="9">
        <v>8.859</v>
      </c>
      <c r="II12" s="9">
        <v>7.0339999999999998</v>
      </c>
      <c r="IJ12" s="9">
        <v>11.085000000000001</v>
      </c>
      <c r="IK12" s="9">
        <v>65.194000000000003</v>
      </c>
      <c r="IL12" s="9">
        <v>71.120999999999995</v>
      </c>
      <c r="IM12" s="9">
        <v>57.963000000000001</v>
      </c>
      <c r="IN12" s="9">
        <v>63.024000000000001</v>
      </c>
      <c r="IO12" s="9">
        <v>67.171999999999997</v>
      </c>
      <c r="IP12" s="9">
        <v>57.963000000000001</v>
      </c>
      <c r="IQ12" s="9">
        <v>2.17</v>
      </c>
    </row>
    <row r="13" spans="1:251">
      <c r="A13" s="10">
        <v>42767</v>
      </c>
      <c r="B13" s="9">
        <v>5.0430000000000001</v>
      </c>
      <c r="C13" s="9">
        <v>2.7709999999999999</v>
      </c>
      <c r="D13" s="9">
        <v>2.2719999999999998</v>
      </c>
      <c r="E13" s="9">
        <v>6.2329999999999997</v>
      </c>
      <c r="F13" s="9">
        <v>3.6920000000000002</v>
      </c>
      <c r="G13" s="9">
        <v>2.5409999999999999</v>
      </c>
      <c r="H13" s="9">
        <v>0.745</v>
      </c>
      <c r="I13" s="9">
        <v>0.45500000000000002</v>
      </c>
      <c r="J13" s="9">
        <v>0.28999999999999998</v>
      </c>
      <c r="K13" s="9">
        <v>1.964</v>
      </c>
      <c r="L13" s="9">
        <v>0</v>
      </c>
      <c r="M13" s="9">
        <v>1.964</v>
      </c>
      <c r="N13" s="9">
        <v>3.988</v>
      </c>
      <c r="O13" s="9">
        <v>0.56100000000000005</v>
      </c>
      <c r="P13" s="9">
        <v>3.4260000000000002</v>
      </c>
      <c r="Q13" s="9">
        <v>0.79300000000000004</v>
      </c>
      <c r="R13" s="9">
        <v>0.32500000000000001</v>
      </c>
      <c r="S13" s="9">
        <v>0.46800000000000003</v>
      </c>
      <c r="T13" s="9">
        <v>4.7160000000000002</v>
      </c>
      <c r="U13" s="9">
        <v>1.1459999999999999</v>
      </c>
      <c r="V13" s="9">
        <v>3.57</v>
      </c>
      <c r="W13" s="9">
        <v>8.41</v>
      </c>
      <c r="X13" s="9">
        <v>4.2469999999999999</v>
      </c>
      <c r="Y13" s="9">
        <v>4.1630000000000003</v>
      </c>
      <c r="Z13" s="9">
        <v>61.88</v>
      </c>
      <c r="AA13" s="9">
        <v>34.979999999999997</v>
      </c>
      <c r="AB13" s="9">
        <v>26.9</v>
      </c>
      <c r="AC13" s="9">
        <v>47.731000000000002</v>
      </c>
      <c r="AD13" s="9">
        <v>24.965</v>
      </c>
      <c r="AE13" s="9">
        <v>22.765999999999998</v>
      </c>
      <c r="AF13" s="9">
        <v>12.193</v>
      </c>
      <c r="AG13" s="9">
        <v>8.3800000000000008</v>
      </c>
      <c r="AH13" s="9">
        <v>3.8130000000000002</v>
      </c>
      <c r="AI13" s="9">
        <v>1.956</v>
      </c>
      <c r="AJ13" s="9">
        <v>1.6339999999999999</v>
      </c>
      <c r="AK13" s="9">
        <v>0.32200000000000001</v>
      </c>
      <c r="AL13" s="9">
        <v>21.844000000000001</v>
      </c>
      <c r="AM13" s="9">
        <v>7.2160000000000002</v>
      </c>
      <c r="AN13" s="9">
        <v>14.628</v>
      </c>
      <c r="AO13" s="9">
        <v>20.052</v>
      </c>
      <c r="AP13" s="9">
        <v>6.8579999999999997</v>
      </c>
      <c r="AQ13" s="9">
        <v>13.194000000000001</v>
      </c>
      <c r="AR13" s="9">
        <v>1.792</v>
      </c>
      <c r="AS13" s="9">
        <v>0.35799999999999998</v>
      </c>
      <c r="AT13" s="9">
        <v>1.4339999999999999</v>
      </c>
      <c r="AU13" s="9">
        <v>89.954999999999998</v>
      </c>
      <c r="AV13" s="9">
        <v>89.933999999999997</v>
      </c>
      <c r="AW13" s="9">
        <v>89.977000000000004</v>
      </c>
      <c r="AX13" s="9">
        <v>21.798999999999999</v>
      </c>
      <c r="AY13" s="9">
        <v>22.08</v>
      </c>
      <c r="AZ13" s="9">
        <v>21.513999999999999</v>
      </c>
      <c r="BA13" s="9">
        <v>3.3010000000000002</v>
      </c>
      <c r="BB13" s="9">
        <v>3.0459999999999998</v>
      </c>
      <c r="BC13" s="9">
        <v>3.5609999999999999</v>
      </c>
      <c r="BD13" s="9">
        <v>7.9859999999999998</v>
      </c>
      <c r="BE13" s="9">
        <v>9.5779999999999994</v>
      </c>
      <c r="BF13" s="9">
        <v>6.3689999999999998</v>
      </c>
      <c r="BG13" s="9">
        <v>5.31</v>
      </c>
      <c r="BH13" s="9">
        <v>6.085</v>
      </c>
      <c r="BI13" s="9">
        <v>4.524</v>
      </c>
      <c r="BJ13" s="9">
        <v>2.6760000000000002</v>
      </c>
      <c r="BK13" s="9">
        <v>3.4929999999999999</v>
      </c>
      <c r="BL13" s="9">
        <v>1.845</v>
      </c>
      <c r="BM13" s="9">
        <v>9.7910000000000004</v>
      </c>
      <c r="BN13" s="9">
        <v>11.436999999999999</v>
      </c>
      <c r="BO13" s="9">
        <v>8.1189999999999998</v>
      </c>
      <c r="BP13" s="9">
        <v>9.1620000000000008</v>
      </c>
      <c r="BQ13" s="9">
        <v>10.134</v>
      </c>
      <c r="BR13" s="9">
        <v>8.1760000000000002</v>
      </c>
      <c r="BS13" s="9">
        <v>9.8699999999999992</v>
      </c>
      <c r="BT13" s="9">
        <v>12.45</v>
      </c>
      <c r="BU13" s="9">
        <v>7.2480000000000002</v>
      </c>
      <c r="BV13" s="9">
        <v>6.0229999999999997</v>
      </c>
      <c r="BW13" s="9">
        <v>6.5670000000000002</v>
      </c>
      <c r="BX13" s="9">
        <v>5.47</v>
      </c>
      <c r="BY13" s="9">
        <v>7.444</v>
      </c>
      <c r="BZ13" s="9">
        <v>8.7490000000000006</v>
      </c>
      <c r="CA13" s="9">
        <v>6.1189999999999998</v>
      </c>
      <c r="CB13" s="9">
        <v>0.89</v>
      </c>
      <c r="CC13" s="9">
        <v>1.079</v>
      </c>
      <c r="CD13" s="9">
        <v>0.69699999999999995</v>
      </c>
      <c r="CE13" s="9">
        <v>2.3460000000000001</v>
      </c>
      <c r="CF13" s="9">
        <v>0</v>
      </c>
      <c r="CG13" s="9">
        <v>4.7300000000000004</v>
      </c>
      <c r="CH13" s="9">
        <v>4.7629999999999999</v>
      </c>
      <c r="CI13" s="9">
        <v>1.33</v>
      </c>
      <c r="CJ13" s="9">
        <v>8.2509999999999994</v>
      </c>
      <c r="CK13" s="9">
        <v>0.94699999999999995</v>
      </c>
      <c r="CL13" s="9">
        <v>0.76900000000000002</v>
      </c>
      <c r="CM13" s="9">
        <v>1.127</v>
      </c>
      <c r="CN13" s="9">
        <v>5.6319999999999997</v>
      </c>
      <c r="CO13" s="9">
        <v>2.7149999999999999</v>
      </c>
      <c r="CP13" s="9">
        <v>8.5969999999999995</v>
      </c>
      <c r="CQ13" s="9">
        <v>10.045</v>
      </c>
      <c r="CR13" s="9">
        <v>10.066000000000001</v>
      </c>
      <c r="CS13" s="9">
        <v>10.023</v>
      </c>
      <c r="CT13" s="9">
        <v>73.909000000000006</v>
      </c>
      <c r="CU13" s="9">
        <v>82.899000000000001</v>
      </c>
      <c r="CV13" s="9">
        <v>64.775000000000006</v>
      </c>
      <c r="CW13" s="9">
        <v>57.01</v>
      </c>
      <c r="CX13" s="9">
        <v>59.165999999999997</v>
      </c>
      <c r="CY13" s="9">
        <v>54.82</v>
      </c>
      <c r="CZ13" s="9">
        <v>14.563000000000001</v>
      </c>
      <c r="DA13" s="9">
        <v>19.86</v>
      </c>
      <c r="DB13" s="9">
        <v>9.1809999999999992</v>
      </c>
      <c r="DC13" s="9">
        <v>2.3359999999999999</v>
      </c>
      <c r="DD13" s="9">
        <v>3.8730000000000002</v>
      </c>
      <c r="DE13" s="9">
        <v>0.77400000000000002</v>
      </c>
      <c r="DF13" s="9">
        <v>26.091000000000001</v>
      </c>
      <c r="DG13" s="9">
        <v>17.100999999999999</v>
      </c>
      <c r="DH13" s="9">
        <v>35.225000000000001</v>
      </c>
      <c r="DI13" s="9">
        <v>23.95</v>
      </c>
      <c r="DJ13" s="9">
        <v>16.251999999999999</v>
      </c>
      <c r="DK13" s="9">
        <v>31.771999999999998</v>
      </c>
      <c r="DL13" s="9">
        <v>2.14</v>
      </c>
      <c r="DM13" s="9">
        <v>0.84899999999999998</v>
      </c>
      <c r="DN13" s="9">
        <v>3.4529999999999998</v>
      </c>
      <c r="DO13" s="9">
        <v>15.041</v>
      </c>
      <c r="DP13" s="9">
        <v>7.85</v>
      </c>
      <c r="DQ13" s="9">
        <v>7.1909999999999998</v>
      </c>
      <c r="DR13" s="9">
        <v>13.364000000000001</v>
      </c>
      <c r="DS13" s="9">
        <v>7.4740000000000002</v>
      </c>
      <c r="DT13" s="9">
        <v>5.8890000000000002</v>
      </c>
      <c r="DU13" s="9">
        <v>2.9889999999999999</v>
      </c>
      <c r="DV13" s="9">
        <v>1.772</v>
      </c>
      <c r="DW13" s="9">
        <v>1.2170000000000001</v>
      </c>
      <c r="DX13" s="9">
        <v>1.226</v>
      </c>
      <c r="DY13" s="9">
        <v>0.44</v>
      </c>
      <c r="DZ13" s="9">
        <v>0.78600000000000003</v>
      </c>
      <c r="EA13" s="9">
        <v>0.34799999999999998</v>
      </c>
      <c r="EB13" s="9">
        <v>9.8000000000000004E-2</v>
      </c>
      <c r="EC13" s="9">
        <v>0.249</v>
      </c>
      <c r="ED13" s="9">
        <v>0</v>
      </c>
      <c r="EE13" s="9">
        <v>0</v>
      </c>
      <c r="EF13" s="9">
        <v>0</v>
      </c>
      <c r="EG13" s="9">
        <v>0.34799999999999998</v>
      </c>
      <c r="EH13" s="9">
        <v>9.8000000000000004E-2</v>
      </c>
      <c r="EI13" s="9">
        <v>0.249</v>
      </c>
      <c r="EJ13" s="9">
        <v>1.4650000000000001</v>
      </c>
      <c r="EK13" s="9">
        <v>1.202</v>
      </c>
      <c r="EL13" s="9">
        <v>0.26300000000000001</v>
      </c>
      <c r="EM13" s="9">
        <v>1.8160000000000001</v>
      </c>
      <c r="EN13" s="9">
        <v>1.325</v>
      </c>
      <c r="EO13" s="9">
        <v>0.49099999999999999</v>
      </c>
      <c r="EP13" s="9">
        <v>1.4590000000000001</v>
      </c>
      <c r="EQ13" s="9">
        <v>0.56299999999999994</v>
      </c>
      <c r="ER13" s="9">
        <v>0.89500000000000002</v>
      </c>
      <c r="ES13" s="9">
        <v>1.095</v>
      </c>
      <c r="ET13" s="9">
        <v>0.66500000000000004</v>
      </c>
      <c r="EU13" s="9">
        <v>0.43</v>
      </c>
      <c r="EV13" s="9">
        <v>0.45500000000000002</v>
      </c>
      <c r="EW13" s="9">
        <v>0.17599999999999999</v>
      </c>
      <c r="EX13" s="9">
        <v>0.27900000000000003</v>
      </c>
      <c r="EY13" s="9">
        <v>0</v>
      </c>
      <c r="EZ13" s="9">
        <v>0</v>
      </c>
      <c r="FA13" s="9">
        <v>0</v>
      </c>
      <c r="FB13" s="9">
        <v>0.65100000000000002</v>
      </c>
      <c r="FC13" s="9">
        <v>0.35499999999999998</v>
      </c>
      <c r="FD13" s="9">
        <v>0.29599999999999999</v>
      </c>
      <c r="FE13" s="9">
        <v>0.64600000000000002</v>
      </c>
      <c r="FF13" s="9">
        <v>0.23</v>
      </c>
      <c r="FG13" s="9">
        <v>0.41599999999999998</v>
      </c>
      <c r="FH13" s="9">
        <v>0.13200000000000001</v>
      </c>
      <c r="FI13" s="9">
        <v>0.13200000000000001</v>
      </c>
      <c r="FJ13" s="9">
        <v>0</v>
      </c>
      <c r="FK13" s="9">
        <v>1.0820000000000001</v>
      </c>
      <c r="FL13" s="9">
        <v>0.51600000000000001</v>
      </c>
      <c r="FM13" s="9">
        <v>0.56599999999999995</v>
      </c>
      <c r="FN13" s="9">
        <v>1.677</v>
      </c>
      <c r="FO13" s="9">
        <v>0.376</v>
      </c>
      <c r="FP13" s="9">
        <v>1.3009999999999999</v>
      </c>
      <c r="FQ13" s="9">
        <v>9.7110000000000003</v>
      </c>
      <c r="FR13" s="9">
        <v>6.4429999999999996</v>
      </c>
      <c r="FS13" s="9">
        <v>3.2690000000000001</v>
      </c>
      <c r="FT13" s="9">
        <v>8.8949999999999996</v>
      </c>
      <c r="FU13" s="9">
        <v>5.9139999999999997</v>
      </c>
      <c r="FV13" s="9">
        <v>2.9809999999999999</v>
      </c>
      <c r="FW13" s="9">
        <v>0.67600000000000005</v>
      </c>
      <c r="FX13" s="9">
        <v>0.52900000000000003</v>
      </c>
      <c r="FY13" s="9">
        <v>0.14699999999999999</v>
      </c>
      <c r="FZ13" s="9">
        <v>0.14099999999999999</v>
      </c>
      <c r="GA13" s="9">
        <v>0</v>
      </c>
      <c r="GB13" s="9">
        <v>0.14099999999999999</v>
      </c>
      <c r="GC13" s="9">
        <v>5.3289999999999997</v>
      </c>
      <c r="GD13" s="9">
        <v>1.407</v>
      </c>
      <c r="GE13" s="9">
        <v>3.9220000000000002</v>
      </c>
      <c r="GF13" s="9">
        <v>4.6959999999999997</v>
      </c>
      <c r="GG13" s="9">
        <v>1.2829999999999999</v>
      </c>
      <c r="GH13" s="9">
        <v>3.4129999999999998</v>
      </c>
      <c r="GI13" s="9">
        <v>0.63400000000000001</v>
      </c>
      <c r="GJ13" s="9">
        <v>0.124</v>
      </c>
      <c r="GK13" s="9">
        <v>0.50900000000000001</v>
      </c>
      <c r="GL13" s="9">
        <v>88.85</v>
      </c>
      <c r="GM13" s="9">
        <v>95.213999999999999</v>
      </c>
      <c r="GN13" s="9">
        <v>81.903000000000006</v>
      </c>
      <c r="GO13" s="9">
        <v>19.870999999999999</v>
      </c>
      <c r="GP13" s="9">
        <v>22.571000000000002</v>
      </c>
      <c r="GQ13" s="9">
        <v>16.923999999999999</v>
      </c>
      <c r="GR13" s="9">
        <v>8.1530000000000005</v>
      </c>
      <c r="GS13" s="9">
        <v>5.6029999999999998</v>
      </c>
      <c r="GT13" s="9">
        <v>10.936999999999999</v>
      </c>
      <c r="GU13" s="9">
        <v>2.3119999999999998</v>
      </c>
      <c r="GV13" s="9">
        <v>1.254</v>
      </c>
      <c r="GW13" s="9">
        <v>3.4660000000000002</v>
      </c>
      <c r="GX13" s="9">
        <v>0</v>
      </c>
      <c r="GY13" s="9">
        <v>0</v>
      </c>
      <c r="GZ13" s="9">
        <v>0</v>
      </c>
      <c r="HA13" s="9">
        <v>2.3119999999999998</v>
      </c>
      <c r="HB13" s="9">
        <v>1.254</v>
      </c>
      <c r="HC13" s="9">
        <v>3.4660000000000002</v>
      </c>
      <c r="HD13" s="9">
        <v>9.7379999999999995</v>
      </c>
      <c r="HE13" s="9">
        <v>15.313000000000001</v>
      </c>
      <c r="HF13" s="9">
        <v>3.653</v>
      </c>
      <c r="HG13" s="9">
        <v>12.074999999999999</v>
      </c>
      <c r="HH13" s="9">
        <v>16.881</v>
      </c>
      <c r="HI13" s="9">
        <v>6.8280000000000003</v>
      </c>
      <c r="HJ13" s="9">
        <v>9.6999999999999993</v>
      </c>
      <c r="HK13" s="9">
        <v>7.1779999999999999</v>
      </c>
      <c r="HL13" s="9">
        <v>12.452999999999999</v>
      </c>
      <c r="HM13" s="9">
        <v>7.2809999999999997</v>
      </c>
      <c r="HN13" s="9">
        <v>8.468</v>
      </c>
      <c r="HO13" s="9">
        <v>5.984</v>
      </c>
      <c r="HP13" s="9">
        <v>3.0259999999999998</v>
      </c>
      <c r="HQ13" s="9">
        <v>2.2400000000000002</v>
      </c>
      <c r="HR13" s="9">
        <v>3.8839999999999999</v>
      </c>
      <c r="HS13" s="9">
        <v>0</v>
      </c>
      <c r="HT13" s="9">
        <v>0</v>
      </c>
      <c r="HU13" s="9">
        <v>0</v>
      </c>
      <c r="HV13" s="9">
        <v>4.3289999999999997</v>
      </c>
      <c r="HW13" s="9">
        <v>4.5199999999999996</v>
      </c>
      <c r="HX13" s="9">
        <v>4.1219999999999999</v>
      </c>
      <c r="HY13" s="9">
        <v>4.2930000000000001</v>
      </c>
      <c r="HZ13" s="9">
        <v>2.927</v>
      </c>
      <c r="IA13" s="9">
        <v>5.7839999999999998</v>
      </c>
      <c r="IB13" s="9">
        <v>0.88100000000000001</v>
      </c>
      <c r="IC13" s="9">
        <v>1.6879999999999999</v>
      </c>
      <c r="ID13" s="9">
        <v>0</v>
      </c>
      <c r="IE13" s="9">
        <v>7.1909999999999998</v>
      </c>
      <c r="IF13" s="9">
        <v>6.5709999999999997</v>
      </c>
      <c r="IG13" s="9">
        <v>7.8689999999999998</v>
      </c>
      <c r="IH13" s="9">
        <v>11.15</v>
      </c>
      <c r="II13" s="9">
        <v>4.7859999999999996</v>
      </c>
      <c r="IJ13" s="9">
        <v>18.097000000000001</v>
      </c>
      <c r="IK13" s="9">
        <v>64.566999999999993</v>
      </c>
      <c r="IL13" s="9">
        <v>82.075999999999993</v>
      </c>
      <c r="IM13" s="9">
        <v>45.454000000000001</v>
      </c>
      <c r="IN13" s="9">
        <v>59.139000000000003</v>
      </c>
      <c r="IO13" s="9">
        <v>75.34</v>
      </c>
      <c r="IP13" s="9">
        <v>41.453000000000003</v>
      </c>
      <c r="IQ13" s="9">
        <v>4.4930000000000003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5.3019999999999996</v>
      </c>
      <c r="F14" s="9">
        <v>2.698</v>
      </c>
      <c r="G14" s="9">
        <v>2.6040000000000001</v>
      </c>
      <c r="H14" s="9">
        <v>1.5149999999999999</v>
      </c>
      <c r="I14" s="9">
        <v>0.36899999999999999</v>
      </c>
      <c r="J14" s="9">
        <v>1.145</v>
      </c>
      <c r="K14" s="9">
        <v>3.4950000000000001</v>
      </c>
      <c r="L14" s="9">
        <v>0.81</v>
      </c>
      <c r="M14" s="9">
        <v>2.6840000000000002</v>
      </c>
      <c r="N14" s="9">
        <v>1.8520000000000001</v>
      </c>
      <c r="O14" s="9">
        <v>0</v>
      </c>
      <c r="P14" s="9">
        <v>1.8520000000000001</v>
      </c>
      <c r="Q14" s="9">
        <v>0</v>
      </c>
      <c r="R14" s="9">
        <v>0</v>
      </c>
      <c r="S14" s="9">
        <v>0</v>
      </c>
      <c r="T14" s="9">
        <v>5.7670000000000003</v>
      </c>
      <c r="U14" s="9">
        <v>2.6779999999999999</v>
      </c>
      <c r="V14" s="9">
        <v>3.089</v>
      </c>
      <c r="W14" s="9">
        <v>5.9850000000000003</v>
      </c>
      <c r="X14" s="9">
        <v>1.212</v>
      </c>
      <c r="Y14" s="9">
        <v>4.7720000000000002</v>
      </c>
      <c r="Z14" s="9">
        <v>64.61</v>
      </c>
      <c r="AA14" s="9">
        <v>36.652000000000001</v>
      </c>
      <c r="AB14" s="9">
        <v>27.957999999999998</v>
      </c>
      <c r="AC14" s="9">
        <v>56.573999999999998</v>
      </c>
      <c r="AD14" s="9">
        <v>31.722999999999999</v>
      </c>
      <c r="AE14" s="9">
        <v>24.850999999999999</v>
      </c>
      <c r="AF14" s="9">
        <v>7.4219999999999997</v>
      </c>
      <c r="AG14" s="9">
        <v>4.6890000000000001</v>
      </c>
      <c r="AH14" s="9">
        <v>2.7330000000000001</v>
      </c>
      <c r="AI14" s="9">
        <v>0.61399999999999999</v>
      </c>
      <c r="AJ14" s="9">
        <v>0.24</v>
      </c>
      <c r="AK14" s="9">
        <v>0.374</v>
      </c>
      <c r="AL14" s="9">
        <v>19.100000000000001</v>
      </c>
      <c r="AM14" s="9">
        <v>8.4779999999999998</v>
      </c>
      <c r="AN14" s="9">
        <v>10.622</v>
      </c>
      <c r="AO14" s="9">
        <v>16.861999999999998</v>
      </c>
      <c r="AP14" s="9">
        <v>7.9279999999999999</v>
      </c>
      <c r="AQ14" s="9">
        <v>8.9339999999999993</v>
      </c>
      <c r="AR14" s="9">
        <v>2.238</v>
      </c>
      <c r="AS14" s="9">
        <v>0.55000000000000004</v>
      </c>
      <c r="AT14" s="9">
        <v>1.6879999999999999</v>
      </c>
      <c r="AU14" s="9">
        <v>92.850999999999999</v>
      </c>
      <c r="AV14" s="9">
        <v>97.313999999999993</v>
      </c>
      <c r="AW14" s="9">
        <v>87.63</v>
      </c>
      <c r="AX14" s="9">
        <v>22.974</v>
      </c>
      <c r="AY14" s="9">
        <v>28.641999999999999</v>
      </c>
      <c r="AZ14" s="9">
        <v>16.344000000000001</v>
      </c>
      <c r="BA14" s="9">
        <v>6.7519999999999998</v>
      </c>
      <c r="BB14" s="9">
        <v>8.0790000000000006</v>
      </c>
      <c r="BC14" s="9">
        <v>5.1989999999999998</v>
      </c>
      <c r="BD14" s="9">
        <v>7.8680000000000003</v>
      </c>
      <c r="BE14" s="9">
        <v>9.27</v>
      </c>
      <c r="BF14" s="9">
        <v>6.2290000000000001</v>
      </c>
      <c r="BG14" s="9">
        <v>2.0329999999999999</v>
      </c>
      <c r="BH14" s="9">
        <v>0.88300000000000001</v>
      </c>
      <c r="BI14" s="9">
        <v>3.3780000000000001</v>
      </c>
      <c r="BJ14" s="9">
        <v>5.8360000000000003</v>
      </c>
      <c r="BK14" s="9">
        <v>8.3879999999999999</v>
      </c>
      <c r="BL14" s="9">
        <v>2.851</v>
      </c>
      <c r="BM14" s="9">
        <v>15.471</v>
      </c>
      <c r="BN14" s="9">
        <v>18.739999999999998</v>
      </c>
      <c r="BO14" s="9">
        <v>11.647</v>
      </c>
      <c r="BP14" s="9">
        <v>8.0589999999999993</v>
      </c>
      <c r="BQ14" s="9">
        <v>6.6680000000000001</v>
      </c>
      <c r="BR14" s="9">
        <v>9.6869999999999994</v>
      </c>
      <c r="BS14" s="9">
        <v>10.307</v>
      </c>
      <c r="BT14" s="9">
        <v>11.388</v>
      </c>
      <c r="BU14" s="9">
        <v>9.0419999999999998</v>
      </c>
      <c r="BV14" s="9">
        <v>0</v>
      </c>
      <c r="BW14" s="9">
        <v>0</v>
      </c>
      <c r="BX14" s="9">
        <v>0</v>
      </c>
      <c r="BY14" s="9">
        <v>6.3339999999999996</v>
      </c>
      <c r="BZ14" s="9">
        <v>5.9779999999999998</v>
      </c>
      <c r="CA14" s="9">
        <v>6.75</v>
      </c>
      <c r="CB14" s="9">
        <v>1.8089999999999999</v>
      </c>
      <c r="CC14" s="9">
        <v>0.81899999999999995</v>
      </c>
      <c r="CD14" s="9">
        <v>2.9689999999999999</v>
      </c>
      <c r="CE14" s="9">
        <v>4.1749999999999998</v>
      </c>
      <c r="CF14" s="9">
        <v>1.796</v>
      </c>
      <c r="CG14" s="9">
        <v>6.9580000000000002</v>
      </c>
      <c r="CH14" s="9">
        <v>2.2130000000000001</v>
      </c>
      <c r="CI14" s="9">
        <v>0</v>
      </c>
      <c r="CJ14" s="9">
        <v>4.8010000000000002</v>
      </c>
      <c r="CK14" s="9">
        <v>0</v>
      </c>
      <c r="CL14" s="9">
        <v>0</v>
      </c>
      <c r="CM14" s="9">
        <v>0</v>
      </c>
      <c r="CN14" s="9">
        <v>6.8890000000000002</v>
      </c>
      <c r="CO14" s="9">
        <v>5.9340000000000002</v>
      </c>
      <c r="CP14" s="9">
        <v>8.0069999999999997</v>
      </c>
      <c r="CQ14" s="9">
        <v>7.149</v>
      </c>
      <c r="CR14" s="9">
        <v>2.6859999999999999</v>
      </c>
      <c r="CS14" s="9">
        <v>12.37</v>
      </c>
      <c r="CT14" s="9">
        <v>77.183000000000007</v>
      </c>
      <c r="CU14" s="9">
        <v>81.213999999999999</v>
      </c>
      <c r="CV14" s="9">
        <v>72.468000000000004</v>
      </c>
      <c r="CW14" s="9">
        <v>67.582999999999998</v>
      </c>
      <c r="CX14" s="9">
        <v>70.293000000000006</v>
      </c>
      <c r="CY14" s="9">
        <v>64.412999999999997</v>
      </c>
      <c r="CZ14" s="9">
        <v>8.8659999999999997</v>
      </c>
      <c r="DA14" s="9">
        <v>10.39</v>
      </c>
      <c r="DB14" s="9">
        <v>7.0839999999999996</v>
      </c>
      <c r="DC14" s="9">
        <v>0.73399999999999999</v>
      </c>
      <c r="DD14" s="9">
        <v>0.53200000000000003</v>
      </c>
      <c r="DE14" s="9">
        <v>0.97</v>
      </c>
      <c r="DF14" s="9">
        <v>22.817</v>
      </c>
      <c r="DG14" s="9">
        <v>18.786000000000001</v>
      </c>
      <c r="DH14" s="9">
        <v>27.532</v>
      </c>
      <c r="DI14" s="9">
        <v>20.143000000000001</v>
      </c>
      <c r="DJ14" s="9">
        <v>17.565999999999999</v>
      </c>
      <c r="DK14" s="9">
        <v>23.157</v>
      </c>
      <c r="DL14" s="9">
        <v>2.6739999999999999</v>
      </c>
      <c r="DM14" s="9">
        <v>1.2190000000000001</v>
      </c>
      <c r="DN14" s="9">
        <v>4.375</v>
      </c>
      <c r="DO14" s="9">
        <v>15.87</v>
      </c>
      <c r="DP14" s="9">
        <v>8.8230000000000004</v>
      </c>
      <c r="DQ14" s="9">
        <v>7.0469999999999997</v>
      </c>
      <c r="DR14" s="9">
        <v>14.766999999999999</v>
      </c>
      <c r="DS14" s="9">
        <v>8.3249999999999993</v>
      </c>
      <c r="DT14" s="9">
        <v>6.4420000000000002</v>
      </c>
      <c r="DU14" s="9">
        <v>2.5230000000000001</v>
      </c>
      <c r="DV14" s="9">
        <v>1.321</v>
      </c>
      <c r="DW14" s="9">
        <v>1.202</v>
      </c>
      <c r="DX14" s="9">
        <v>1.028</v>
      </c>
      <c r="DY14" s="9">
        <v>0.61899999999999999</v>
      </c>
      <c r="DZ14" s="9">
        <v>0.40899999999999997</v>
      </c>
      <c r="EA14" s="9">
        <v>0.32600000000000001</v>
      </c>
      <c r="EB14" s="9">
        <v>0.26600000000000001</v>
      </c>
      <c r="EC14" s="9">
        <v>0.06</v>
      </c>
      <c r="ED14" s="9">
        <v>0.13300000000000001</v>
      </c>
      <c r="EE14" s="9">
        <v>0.13300000000000001</v>
      </c>
      <c r="EF14" s="9">
        <v>0</v>
      </c>
      <c r="EG14" s="9">
        <v>0.193</v>
      </c>
      <c r="EH14" s="9">
        <v>0.13300000000000001</v>
      </c>
      <c r="EI14" s="9">
        <v>0.06</v>
      </c>
      <c r="EJ14" s="9">
        <v>2.121</v>
      </c>
      <c r="EK14" s="9">
        <v>1.204</v>
      </c>
      <c r="EL14" s="9">
        <v>0.91700000000000004</v>
      </c>
      <c r="EM14" s="9">
        <v>1.5649999999999999</v>
      </c>
      <c r="EN14" s="9">
        <v>1.1859999999999999</v>
      </c>
      <c r="EO14" s="9">
        <v>0.379</v>
      </c>
      <c r="EP14" s="9">
        <v>1.395</v>
      </c>
      <c r="EQ14" s="9">
        <v>0.71699999999999997</v>
      </c>
      <c r="ER14" s="9">
        <v>0.67800000000000005</v>
      </c>
      <c r="ES14" s="9">
        <v>1.3879999999999999</v>
      </c>
      <c r="ET14" s="9">
        <v>0.92900000000000005</v>
      </c>
      <c r="EU14" s="9">
        <v>0.45900000000000002</v>
      </c>
      <c r="EV14" s="9">
        <v>2.1190000000000002</v>
      </c>
      <c r="EW14" s="9">
        <v>0.99299999999999999</v>
      </c>
      <c r="EX14" s="9">
        <v>1.1259999999999999</v>
      </c>
      <c r="EY14" s="9">
        <v>0</v>
      </c>
      <c r="EZ14" s="9">
        <v>0</v>
      </c>
      <c r="FA14" s="9">
        <v>0</v>
      </c>
      <c r="FB14" s="9">
        <v>0.45200000000000001</v>
      </c>
      <c r="FC14" s="9">
        <v>0.109</v>
      </c>
      <c r="FD14" s="9">
        <v>0.34300000000000003</v>
      </c>
      <c r="FE14" s="9">
        <v>0.93500000000000005</v>
      </c>
      <c r="FF14" s="9">
        <v>0.29099999999999998</v>
      </c>
      <c r="FG14" s="9">
        <v>0.64400000000000002</v>
      </c>
      <c r="FH14" s="9">
        <v>0</v>
      </c>
      <c r="FI14" s="9">
        <v>0</v>
      </c>
      <c r="FJ14" s="9">
        <v>0</v>
      </c>
      <c r="FK14" s="9">
        <v>0.91300000000000003</v>
      </c>
      <c r="FL14" s="9">
        <v>0.69</v>
      </c>
      <c r="FM14" s="9">
        <v>0.223</v>
      </c>
      <c r="FN14" s="9">
        <v>1.103</v>
      </c>
      <c r="FO14" s="9">
        <v>0.498</v>
      </c>
      <c r="FP14" s="9">
        <v>0.60499999999999998</v>
      </c>
      <c r="FQ14" s="9">
        <v>11.673999999999999</v>
      </c>
      <c r="FR14" s="9">
        <v>7.1109999999999998</v>
      </c>
      <c r="FS14" s="9">
        <v>4.5629999999999997</v>
      </c>
      <c r="FT14" s="9">
        <v>10.760999999999999</v>
      </c>
      <c r="FU14" s="9">
        <v>6.6859999999999999</v>
      </c>
      <c r="FV14" s="9">
        <v>4.0750000000000002</v>
      </c>
      <c r="FW14" s="9">
        <v>0.53800000000000003</v>
      </c>
      <c r="FX14" s="9">
        <v>0.42399999999999999</v>
      </c>
      <c r="FY14" s="9">
        <v>0.114</v>
      </c>
      <c r="FZ14" s="9">
        <v>0.374</v>
      </c>
      <c r="GA14" s="9">
        <v>0</v>
      </c>
      <c r="GB14" s="9">
        <v>0.374</v>
      </c>
      <c r="GC14" s="9">
        <v>4.1959999999999997</v>
      </c>
      <c r="GD14" s="9">
        <v>1.712</v>
      </c>
      <c r="GE14" s="9">
        <v>2.484</v>
      </c>
      <c r="GF14" s="9">
        <v>3.698</v>
      </c>
      <c r="GG14" s="9">
        <v>1.4350000000000001</v>
      </c>
      <c r="GH14" s="9">
        <v>2.2629999999999999</v>
      </c>
      <c r="GI14" s="9">
        <v>0.498</v>
      </c>
      <c r="GJ14" s="9">
        <v>0.27700000000000002</v>
      </c>
      <c r="GK14" s="9">
        <v>0.221</v>
      </c>
      <c r="GL14" s="9">
        <v>93.049000000000007</v>
      </c>
      <c r="GM14" s="9">
        <v>94.356999999999999</v>
      </c>
      <c r="GN14" s="9">
        <v>91.411000000000001</v>
      </c>
      <c r="GO14" s="9">
        <v>15.901</v>
      </c>
      <c r="GP14" s="9">
        <v>14.976000000000001</v>
      </c>
      <c r="GQ14" s="9">
        <v>17.058</v>
      </c>
      <c r="GR14" s="9">
        <v>6.4790000000000001</v>
      </c>
      <c r="GS14" s="9">
        <v>7.0149999999999997</v>
      </c>
      <c r="GT14" s="9">
        <v>5.806</v>
      </c>
      <c r="GU14" s="9">
        <v>2.0550000000000002</v>
      </c>
      <c r="GV14" s="9">
        <v>3.0110000000000001</v>
      </c>
      <c r="GW14" s="9">
        <v>0.85799999999999998</v>
      </c>
      <c r="GX14" s="9">
        <v>0.83899999999999997</v>
      </c>
      <c r="GY14" s="9">
        <v>1.508</v>
      </c>
      <c r="GZ14" s="9">
        <v>0</v>
      </c>
      <c r="HA14" s="9">
        <v>1.216</v>
      </c>
      <c r="HB14" s="9">
        <v>1.5029999999999999</v>
      </c>
      <c r="HC14" s="9">
        <v>0.85799999999999998</v>
      </c>
      <c r="HD14" s="9">
        <v>13.367000000000001</v>
      </c>
      <c r="HE14" s="9">
        <v>13.646000000000001</v>
      </c>
      <c r="HF14" s="9">
        <v>13.019</v>
      </c>
      <c r="HG14" s="9">
        <v>9.8640000000000008</v>
      </c>
      <c r="HH14" s="9">
        <v>13.441000000000001</v>
      </c>
      <c r="HI14" s="9">
        <v>5.3840000000000003</v>
      </c>
      <c r="HJ14" s="9">
        <v>8.7910000000000004</v>
      </c>
      <c r="HK14" s="9">
        <v>8.1289999999999996</v>
      </c>
      <c r="HL14" s="9">
        <v>9.6199999999999992</v>
      </c>
      <c r="HM14" s="9">
        <v>8.7460000000000004</v>
      </c>
      <c r="HN14" s="9">
        <v>10.526999999999999</v>
      </c>
      <c r="HO14" s="9">
        <v>6.516</v>
      </c>
      <c r="HP14" s="9">
        <v>13.351000000000001</v>
      </c>
      <c r="HQ14" s="9">
        <v>11.254</v>
      </c>
      <c r="HR14" s="9">
        <v>15.976000000000001</v>
      </c>
      <c r="HS14" s="9">
        <v>0</v>
      </c>
      <c r="HT14" s="9">
        <v>0</v>
      </c>
      <c r="HU14" s="9">
        <v>0</v>
      </c>
      <c r="HV14" s="9">
        <v>2.85</v>
      </c>
      <c r="HW14" s="9">
        <v>1.238</v>
      </c>
      <c r="HX14" s="9">
        <v>4.87</v>
      </c>
      <c r="HY14" s="9">
        <v>5.89</v>
      </c>
      <c r="HZ14" s="9">
        <v>3.2949999999999999</v>
      </c>
      <c r="IA14" s="9">
        <v>9.14</v>
      </c>
      <c r="IB14" s="9">
        <v>0</v>
      </c>
      <c r="IC14" s="9">
        <v>0</v>
      </c>
      <c r="ID14" s="9">
        <v>0</v>
      </c>
      <c r="IE14" s="9">
        <v>5.7549999999999999</v>
      </c>
      <c r="IF14" s="9">
        <v>7.8239999999999998</v>
      </c>
      <c r="IG14" s="9">
        <v>3.165</v>
      </c>
      <c r="IH14" s="9">
        <v>6.9509999999999996</v>
      </c>
      <c r="II14" s="9">
        <v>5.6429999999999998</v>
      </c>
      <c r="IJ14" s="9">
        <v>8.5890000000000004</v>
      </c>
      <c r="IK14" s="9">
        <v>73.558000000000007</v>
      </c>
      <c r="IL14" s="9">
        <v>80.590999999999994</v>
      </c>
      <c r="IM14" s="9">
        <v>64.751999999999995</v>
      </c>
      <c r="IN14" s="9">
        <v>67.807000000000002</v>
      </c>
      <c r="IO14" s="9">
        <v>75.781999999999996</v>
      </c>
      <c r="IP14" s="9">
        <v>57.823</v>
      </c>
      <c r="IQ14" s="9">
        <v>3.3919999999999999</v>
      </c>
    </row>
    <row r="15" spans="1:251">
      <c r="A15" s="10">
        <v>43497</v>
      </c>
      <c r="B15" s="9">
        <v>2.5529999999999999</v>
      </c>
      <c r="C15" s="9">
        <v>1.915</v>
      </c>
      <c r="D15" s="9">
        <v>0.63700000000000001</v>
      </c>
      <c r="E15" s="9">
        <v>5.0839999999999996</v>
      </c>
      <c r="F15" s="9">
        <v>2.411</v>
      </c>
      <c r="G15" s="9">
        <v>2.673</v>
      </c>
      <c r="H15" s="9">
        <v>1.196</v>
      </c>
      <c r="I15" s="9">
        <v>0.65200000000000002</v>
      </c>
      <c r="J15" s="9">
        <v>0.54400000000000004</v>
      </c>
      <c r="K15" s="9">
        <v>2.242</v>
      </c>
      <c r="L15" s="9">
        <v>1.411</v>
      </c>
      <c r="M15" s="9">
        <v>0.83199999999999996</v>
      </c>
      <c r="N15" s="9">
        <v>0.318</v>
      </c>
      <c r="O15" s="9">
        <v>0</v>
      </c>
      <c r="P15" s="9">
        <v>0.318</v>
      </c>
      <c r="Q15" s="9">
        <v>0.84199999999999997</v>
      </c>
      <c r="R15" s="9">
        <v>0</v>
      </c>
      <c r="S15" s="9">
        <v>0.84199999999999997</v>
      </c>
      <c r="T15" s="9">
        <v>9.9149999999999991</v>
      </c>
      <c r="U15" s="9">
        <v>5.1159999999999997</v>
      </c>
      <c r="V15" s="9">
        <v>4.8</v>
      </c>
      <c r="W15" s="9">
        <v>10.901</v>
      </c>
      <c r="X15" s="9">
        <v>4.84</v>
      </c>
      <c r="Y15" s="9">
        <v>6.0609999999999999</v>
      </c>
      <c r="Z15" s="9">
        <v>68.799000000000007</v>
      </c>
      <c r="AA15" s="9">
        <v>42.265000000000001</v>
      </c>
      <c r="AB15" s="9">
        <v>26.533999999999999</v>
      </c>
      <c r="AC15" s="9">
        <v>53.771000000000001</v>
      </c>
      <c r="AD15" s="9">
        <v>32.375</v>
      </c>
      <c r="AE15" s="9">
        <v>21.396000000000001</v>
      </c>
      <c r="AF15" s="9">
        <v>13.02</v>
      </c>
      <c r="AG15" s="9">
        <v>8.3109999999999999</v>
      </c>
      <c r="AH15" s="9">
        <v>4.7089999999999996</v>
      </c>
      <c r="AI15" s="9">
        <v>2.0070000000000001</v>
      </c>
      <c r="AJ15" s="9">
        <v>1.5780000000000001</v>
      </c>
      <c r="AK15" s="9">
        <v>0.43</v>
      </c>
      <c r="AL15" s="9">
        <v>17.452000000000002</v>
      </c>
      <c r="AM15" s="9">
        <v>6.1529999999999996</v>
      </c>
      <c r="AN15" s="9">
        <v>11.298999999999999</v>
      </c>
      <c r="AO15" s="9">
        <v>15.451000000000001</v>
      </c>
      <c r="AP15" s="9">
        <v>6.1529999999999996</v>
      </c>
      <c r="AQ15" s="9">
        <v>9.298</v>
      </c>
      <c r="AR15" s="9">
        <v>2.0009999999999999</v>
      </c>
      <c r="AS15" s="9">
        <v>0</v>
      </c>
      <c r="AT15" s="9">
        <v>2.0009999999999999</v>
      </c>
      <c r="AU15" s="9">
        <v>87.361000000000004</v>
      </c>
      <c r="AV15" s="9">
        <v>90.004000000000005</v>
      </c>
      <c r="AW15" s="9">
        <v>83.978999999999999</v>
      </c>
      <c r="AX15" s="9">
        <v>19.428999999999998</v>
      </c>
      <c r="AY15" s="9">
        <v>21.565000000000001</v>
      </c>
      <c r="AZ15" s="9">
        <v>16.696000000000002</v>
      </c>
      <c r="BA15" s="9">
        <v>9.3919999999999995</v>
      </c>
      <c r="BB15" s="9">
        <v>12.308999999999999</v>
      </c>
      <c r="BC15" s="9">
        <v>5.6580000000000004</v>
      </c>
      <c r="BD15" s="9">
        <v>10.297000000000001</v>
      </c>
      <c r="BE15" s="9">
        <v>10.167999999999999</v>
      </c>
      <c r="BF15" s="9">
        <v>10.462</v>
      </c>
      <c r="BG15" s="9">
        <v>2.8610000000000002</v>
      </c>
      <c r="BH15" s="9">
        <v>2.8039999999999998</v>
      </c>
      <c r="BI15" s="9">
        <v>2.9350000000000001</v>
      </c>
      <c r="BJ15" s="9">
        <v>7.4359999999999999</v>
      </c>
      <c r="BK15" s="9">
        <v>7.3639999999999999</v>
      </c>
      <c r="BL15" s="9">
        <v>7.5270000000000001</v>
      </c>
      <c r="BM15" s="9">
        <v>10.385999999999999</v>
      </c>
      <c r="BN15" s="9">
        <v>10.198</v>
      </c>
      <c r="BO15" s="9">
        <v>10.625999999999999</v>
      </c>
      <c r="BP15" s="9">
        <v>3.4340000000000002</v>
      </c>
      <c r="BQ15" s="9">
        <v>3.6850000000000001</v>
      </c>
      <c r="BR15" s="9">
        <v>3.113</v>
      </c>
      <c r="BS15" s="9">
        <v>8.7420000000000009</v>
      </c>
      <c r="BT15" s="9">
        <v>8.3170000000000002</v>
      </c>
      <c r="BU15" s="9">
        <v>9.2850000000000001</v>
      </c>
      <c r="BV15" s="9">
        <v>2.9590000000000001</v>
      </c>
      <c r="BW15" s="9">
        <v>3.956</v>
      </c>
      <c r="BX15" s="9">
        <v>1.6839999999999999</v>
      </c>
      <c r="BY15" s="9">
        <v>5.8940000000000001</v>
      </c>
      <c r="BZ15" s="9">
        <v>4.9800000000000004</v>
      </c>
      <c r="CA15" s="9">
        <v>7.0650000000000004</v>
      </c>
      <c r="CB15" s="9">
        <v>1.387</v>
      </c>
      <c r="CC15" s="9">
        <v>1.347</v>
      </c>
      <c r="CD15" s="9">
        <v>1.4370000000000001</v>
      </c>
      <c r="CE15" s="9">
        <v>2.6</v>
      </c>
      <c r="CF15" s="9">
        <v>2.9129999999999998</v>
      </c>
      <c r="CG15" s="9">
        <v>2.198</v>
      </c>
      <c r="CH15" s="9">
        <v>0.36899999999999999</v>
      </c>
      <c r="CI15" s="9">
        <v>0</v>
      </c>
      <c r="CJ15" s="9">
        <v>0.84199999999999997</v>
      </c>
      <c r="CK15" s="9">
        <v>0.97599999999999998</v>
      </c>
      <c r="CL15" s="9">
        <v>0</v>
      </c>
      <c r="CM15" s="9">
        <v>2.226</v>
      </c>
      <c r="CN15" s="9">
        <v>11.496</v>
      </c>
      <c r="CO15" s="9">
        <v>10.566000000000001</v>
      </c>
      <c r="CP15" s="9">
        <v>12.686999999999999</v>
      </c>
      <c r="CQ15" s="9">
        <v>12.638999999999999</v>
      </c>
      <c r="CR15" s="9">
        <v>9.9960000000000004</v>
      </c>
      <c r="CS15" s="9">
        <v>16.021000000000001</v>
      </c>
      <c r="CT15" s="9">
        <v>79.766000000000005</v>
      </c>
      <c r="CU15" s="9">
        <v>87.292000000000002</v>
      </c>
      <c r="CV15" s="9">
        <v>70.134</v>
      </c>
      <c r="CW15" s="9">
        <v>62.343000000000004</v>
      </c>
      <c r="CX15" s="9">
        <v>66.867000000000004</v>
      </c>
      <c r="CY15" s="9">
        <v>56.552999999999997</v>
      </c>
      <c r="CZ15" s="9">
        <v>15.096</v>
      </c>
      <c r="DA15" s="9">
        <v>17.166</v>
      </c>
      <c r="DB15" s="9">
        <v>12.446</v>
      </c>
      <c r="DC15" s="9">
        <v>2.327</v>
      </c>
      <c r="DD15" s="9">
        <v>3.2589999999999999</v>
      </c>
      <c r="DE15" s="9">
        <v>1.135</v>
      </c>
      <c r="DF15" s="9">
        <v>20.234000000000002</v>
      </c>
      <c r="DG15" s="9">
        <v>12.708</v>
      </c>
      <c r="DH15" s="9">
        <v>29.866</v>
      </c>
      <c r="DI15" s="9">
        <v>17.914000000000001</v>
      </c>
      <c r="DJ15" s="9">
        <v>12.708</v>
      </c>
      <c r="DK15" s="9">
        <v>24.577999999999999</v>
      </c>
      <c r="DL15" s="9">
        <v>2.3199999999999998</v>
      </c>
      <c r="DM15" s="9">
        <v>0</v>
      </c>
      <c r="DN15" s="9">
        <v>5.2880000000000003</v>
      </c>
      <c r="DO15" s="9">
        <v>17.797999999999998</v>
      </c>
      <c r="DP15" s="9">
        <v>8.5329999999999995</v>
      </c>
      <c r="DQ15" s="9">
        <v>9.266</v>
      </c>
      <c r="DR15" s="9">
        <v>16.611999999999998</v>
      </c>
      <c r="DS15" s="9">
        <v>8.0909999999999993</v>
      </c>
      <c r="DT15" s="9">
        <v>8.5210000000000008</v>
      </c>
      <c r="DU15" s="9">
        <v>3.2170000000000001</v>
      </c>
      <c r="DV15" s="9">
        <v>1.8160000000000001</v>
      </c>
      <c r="DW15" s="9">
        <v>1.401</v>
      </c>
      <c r="DX15" s="9">
        <v>1.0329999999999999</v>
      </c>
      <c r="DY15" s="9">
        <v>0.373</v>
      </c>
      <c r="DZ15" s="9">
        <v>0.66</v>
      </c>
      <c r="EA15" s="9">
        <v>0.91100000000000003</v>
      </c>
      <c r="EB15" s="9">
        <v>0.30299999999999999</v>
      </c>
      <c r="EC15" s="9">
        <v>0.60699999999999998</v>
      </c>
      <c r="ED15" s="9">
        <v>7.4999999999999997E-2</v>
      </c>
      <c r="EE15" s="9">
        <v>7.4999999999999997E-2</v>
      </c>
      <c r="EF15" s="9">
        <v>0</v>
      </c>
      <c r="EG15" s="9">
        <v>0.83499999999999996</v>
      </c>
      <c r="EH15" s="9">
        <v>0.22800000000000001</v>
      </c>
      <c r="EI15" s="9">
        <v>0.60699999999999998</v>
      </c>
      <c r="EJ15" s="9">
        <v>2.2869999999999999</v>
      </c>
      <c r="EK15" s="9">
        <v>0.98699999999999999</v>
      </c>
      <c r="EL15" s="9">
        <v>1.3</v>
      </c>
      <c r="EM15" s="9">
        <v>0.58799999999999997</v>
      </c>
      <c r="EN15" s="9">
        <v>0.35</v>
      </c>
      <c r="EO15" s="9">
        <v>0.23699999999999999</v>
      </c>
      <c r="EP15" s="9">
        <v>1.76</v>
      </c>
      <c r="EQ15" s="9">
        <v>0.95499999999999996</v>
      </c>
      <c r="ER15" s="9">
        <v>0.80500000000000005</v>
      </c>
      <c r="ES15" s="9">
        <v>0.59799999999999998</v>
      </c>
      <c r="ET15" s="9">
        <v>0.496</v>
      </c>
      <c r="EU15" s="9">
        <v>0.10199999999999999</v>
      </c>
      <c r="EV15" s="9">
        <v>2.7189999999999999</v>
      </c>
      <c r="EW15" s="9">
        <v>1.925</v>
      </c>
      <c r="EX15" s="9">
        <v>0.79400000000000004</v>
      </c>
      <c r="EY15" s="9">
        <v>0</v>
      </c>
      <c r="EZ15" s="9">
        <v>0</v>
      </c>
      <c r="FA15" s="9">
        <v>0</v>
      </c>
      <c r="FB15" s="9">
        <v>0.89700000000000002</v>
      </c>
      <c r="FC15" s="9">
        <v>0.38</v>
      </c>
      <c r="FD15" s="9">
        <v>0.51700000000000002</v>
      </c>
      <c r="FE15" s="9">
        <v>0.70799999999999996</v>
      </c>
      <c r="FF15" s="9">
        <v>0</v>
      </c>
      <c r="FG15" s="9">
        <v>0.70799999999999996</v>
      </c>
      <c r="FH15" s="9">
        <v>0.11600000000000001</v>
      </c>
      <c r="FI15" s="9">
        <v>0</v>
      </c>
      <c r="FJ15" s="9">
        <v>0.11600000000000001</v>
      </c>
      <c r="FK15" s="9">
        <v>1.7769999999999999</v>
      </c>
      <c r="FL15" s="9">
        <v>0.505</v>
      </c>
      <c r="FM15" s="9">
        <v>1.272</v>
      </c>
      <c r="FN15" s="9">
        <v>1.1870000000000001</v>
      </c>
      <c r="FO15" s="9">
        <v>0.441</v>
      </c>
      <c r="FP15" s="9">
        <v>0.745</v>
      </c>
      <c r="FQ15" s="9">
        <v>11.61</v>
      </c>
      <c r="FR15" s="9">
        <v>6.4370000000000003</v>
      </c>
      <c r="FS15" s="9">
        <v>5.173</v>
      </c>
      <c r="FT15" s="9">
        <v>10.667999999999999</v>
      </c>
      <c r="FU15" s="9">
        <v>5.6109999999999998</v>
      </c>
      <c r="FV15" s="9">
        <v>5.0570000000000004</v>
      </c>
      <c r="FW15" s="9">
        <v>0.94199999999999995</v>
      </c>
      <c r="FX15" s="9">
        <v>0.82499999999999996</v>
      </c>
      <c r="FY15" s="9">
        <v>0.11600000000000001</v>
      </c>
      <c r="FZ15" s="9">
        <v>0</v>
      </c>
      <c r="GA15" s="9">
        <v>0</v>
      </c>
      <c r="GB15" s="9">
        <v>0</v>
      </c>
      <c r="GC15" s="9">
        <v>6.1879999999999997</v>
      </c>
      <c r="GD15" s="9">
        <v>2.0960000000000001</v>
      </c>
      <c r="GE15" s="9">
        <v>4.093</v>
      </c>
      <c r="GF15" s="9">
        <v>5.2750000000000004</v>
      </c>
      <c r="GG15" s="9">
        <v>1.7450000000000001</v>
      </c>
      <c r="GH15" s="9">
        <v>3.53</v>
      </c>
      <c r="GI15" s="9">
        <v>0.91400000000000003</v>
      </c>
      <c r="GJ15" s="9">
        <v>0.35</v>
      </c>
      <c r="GK15" s="9">
        <v>0.56299999999999994</v>
      </c>
      <c r="GL15" s="9">
        <v>93.332999999999998</v>
      </c>
      <c r="GM15" s="9">
        <v>94.825999999999993</v>
      </c>
      <c r="GN15" s="9">
        <v>91.959000000000003</v>
      </c>
      <c r="GO15" s="9">
        <v>18.076000000000001</v>
      </c>
      <c r="GP15" s="9">
        <v>21.286999999999999</v>
      </c>
      <c r="GQ15" s="9">
        <v>15.12</v>
      </c>
      <c r="GR15" s="9">
        <v>5.8029999999999999</v>
      </c>
      <c r="GS15" s="9">
        <v>4.3659999999999997</v>
      </c>
      <c r="GT15" s="9">
        <v>7.125</v>
      </c>
      <c r="GU15" s="9">
        <v>5.1159999999999997</v>
      </c>
      <c r="GV15" s="9">
        <v>3.552</v>
      </c>
      <c r="GW15" s="9">
        <v>6.556</v>
      </c>
      <c r="GX15" s="9">
        <v>0.42299999999999999</v>
      </c>
      <c r="GY15" s="9">
        <v>0.88300000000000001</v>
      </c>
      <c r="GZ15" s="9">
        <v>0</v>
      </c>
      <c r="HA15" s="9">
        <v>4.6920000000000002</v>
      </c>
      <c r="HB15" s="9">
        <v>2.6680000000000001</v>
      </c>
      <c r="HC15" s="9">
        <v>6.556</v>
      </c>
      <c r="HD15" s="9">
        <v>12.851000000000001</v>
      </c>
      <c r="HE15" s="9">
        <v>11.569000000000001</v>
      </c>
      <c r="HF15" s="9">
        <v>14.031000000000001</v>
      </c>
      <c r="HG15" s="9">
        <v>3.3010000000000002</v>
      </c>
      <c r="HH15" s="9">
        <v>4.1070000000000002</v>
      </c>
      <c r="HI15" s="9">
        <v>2.56</v>
      </c>
      <c r="HJ15" s="9">
        <v>9.89</v>
      </c>
      <c r="HK15" s="9">
        <v>11.19</v>
      </c>
      <c r="HL15" s="9">
        <v>8.6920000000000002</v>
      </c>
      <c r="HM15" s="9">
        <v>3.3610000000000002</v>
      </c>
      <c r="HN15" s="9">
        <v>5.8109999999999999</v>
      </c>
      <c r="HO15" s="9">
        <v>1.1060000000000001</v>
      </c>
      <c r="HP15" s="9">
        <v>15.275</v>
      </c>
      <c r="HQ15" s="9">
        <v>22.564</v>
      </c>
      <c r="HR15" s="9">
        <v>8.5640000000000001</v>
      </c>
      <c r="HS15" s="9">
        <v>0</v>
      </c>
      <c r="HT15" s="9">
        <v>0</v>
      </c>
      <c r="HU15" s="9">
        <v>0</v>
      </c>
      <c r="HV15" s="9">
        <v>5.0419999999999998</v>
      </c>
      <c r="HW15" s="9">
        <v>4.4580000000000002</v>
      </c>
      <c r="HX15" s="9">
        <v>5.5789999999999997</v>
      </c>
      <c r="HY15" s="9">
        <v>3.9790000000000001</v>
      </c>
      <c r="HZ15" s="9">
        <v>0</v>
      </c>
      <c r="IA15" s="9">
        <v>7.6429999999999998</v>
      </c>
      <c r="IB15" s="9">
        <v>0.65300000000000002</v>
      </c>
      <c r="IC15" s="9">
        <v>0</v>
      </c>
      <c r="ID15" s="9">
        <v>1.2549999999999999</v>
      </c>
      <c r="IE15" s="9">
        <v>9.9870000000000001</v>
      </c>
      <c r="IF15" s="9">
        <v>5.9210000000000003</v>
      </c>
      <c r="IG15" s="9">
        <v>13.73</v>
      </c>
      <c r="IH15" s="9">
        <v>6.6669999999999998</v>
      </c>
      <c r="II15" s="9">
        <v>5.1740000000000004</v>
      </c>
      <c r="IJ15" s="9">
        <v>8.0410000000000004</v>
      </c>
      <c r="IK15" s="9">
        <v>65.23</v>
      </c>
      <c r="IL15" s="9">
        <v>75.438000000000002</v>
      </c>
      <c r="IM15" s="9">
        <v>55.83</v>
      </c>
      <c r="IN15" s="9">
        <v>59.939</v>
      </c>
      <c r="IO15" s="9">
        <v>65.763999999999996</v>
      </c>
      <c r="IP15" s="9">
        <v>54.576000000000001</v>
      </c>
      <c r="IQ15" s="9">
        <v>5.2910000000000004</v>
      </c>
    </row>
    <row r="16" spans="1:251">
      <c r="A16" s="10">
        <v>43862</v>
      </c>
      <c r="B16" s="9">
        <v>4.2770000000000001</v>
      </c>
      <c r="C16" s="9">
        <v>2.5299999999999998</v>
      </c>
      <c r="D16" s="9">
        <v>1.7470000000000001</v>
      </c>
      <c r="E16" s="9">
        <v>6.1050000000000004</v>
      </c>
      <c r="F16" s="9">
        <v>2.7519999999999998</v>
      </c>
      <c r="G16" s="9">
        <v>3.3519999999999999</v>
      </c>
      <c r="H16" s="9">
        <v>0.47299999999999998</v>
      </c>
      <c r="I16" s="9">
        <v>0</v>
      </c>
      <c r="J16" s="9">
        <v>0.47299999999999998</v>
      </c>
      <c r="K16" s="9">
        <v>2.665</v>
      </c>
      <c r="L16" s="9">
        <v>1.129</v>
      </c>
      <c r="M16" s="9">
        <v>1.536</v>
      </c>
      <c r="N16" s="9">
        <v>2.2719999999999998</v>
      </c>
      <c r="O16" s="9">
        <v>0.36299999999999999</v>
      </c>
      <c r="P16" s="9">
        <v>1.909</v>
      </c>
      <c r="Q16" s="9">
        <v>1.159</v>
      </c>
      <c r="R16" s="9">
        <v>0.36699999999999999</v>
      </c>
      <c r="S16" s="9">
        <v>0.79200000000000004</v>
      </c>
      <c r="T16" s="9">
        <v>9.625</v>
      </c>
      <c r="U16" s="9">
        <v>4.3849999999999998</v>
      </c>
      <c r="V16" s="9">
        <v>5.24</v>
      </c>
      <c r="W16" s="9">
        <v>7.1150000000000002</v>
      </c>
      <c r="X16" s="9">
        <v>4.1870000000000003</v>
      </c>
      <c r="Y16" s="9">
        <v>2.9289999999999998</v>
      </c>
      <c r="Z16" s="9">
        <v>54.777999999999999</v>
      </c>
      <c r="AA16" s="9">
        <v>32.106999999999999</v>
      </c>
      <c r="AB16" s="9">
        <v>22.670999999999999</v>
      </c>
      <c r="AC16" s="9">
        <v>45.054000000000002</v>
      </c>
      <c r="AD16" s="9">
        <v>23.988</v>
      </c>
      <c r="AE16" s="9">
        <v>21.065999999999999</v>
      </c>
      <c r="AF16" s="9">
        <v>8.6950000000000003</v>
      </c>
      <c r="AG16" s="9">
        <v>7.09</v>
      </c>
      <c r="AH16" s="9">
        <v>1.605</v>
      </c>
      <c r="AI16" s="9">
        <v>1.0289999999999999</v>
      </c>
      <c r="AJ16" s="9">
        <v>1.0289999999999999</v>
      </c>
      <c r="AK16" s="9">
        <v>0</v>
      </c>
      <c r="AL16" s="9">
        <v>23.082999999999998</v>
      </c>
      <c r="AM16" s="9">
        <v>8.0440000000000005</v>
      </c>
      <c r="AN16" s="9">
        <v>15.039</v>
      </c>
      <c r="AO16" s="9">
        <v>19.324000000000002</v>
      </c>
      <c r="AP16" s="9">
        <v>7.2009999999999996</v>
      </c>
      <c r="AQ16" s="9">
        <v>12.122</v>
      </c>
      <c r="AR16" s="9">
        <v>3.7589999999999999</v>
      </c>
      <c r="AS16" s="9">
        <v>0.84199999999999997</v>
      </c>
      <c r="AT16" s="9">
        <v>2.9169999999999998</v>
      </c>
      <c r="AU16" s="9">
        <v>90.861000000000004</v>
      </c>
      <c r="AV16" s="9">
        <v>89.572999999999993</v>
      </c>
      <c r="AW16" s="9">
        <v>92.233999999999995</v>
      </c>
      <c r="AX16" s="9">
        <v>16.268000000000001</v>
      </c>
      <c r="AY16" s="9">
        <v>19.856999999999999</v>
      </c>
      <c r="AZ16" s="9">
        <v>12.446999999999999</v>
      </c>
      <c r="BA16" s="9">
        <v>7.0890000000000004</v>
      </c>
      <c r="BB16" s="9">
        <v>6.5430000000000001</v>
      </c>
      <c r="BC16" s="9">
        <v>7.6689999999999996</v>
      </c>
      <c r="BD16" s="9">
        <v>10.023</v>
      </c>
      <c r="BE16" s="9">
        <v>10.988</v>
      </c>
      <c r="BF16" s="9">
        <v>8.9960000000000004</v>
      </c>
      <c r="BG16" s="9">
        <v>2.1840000000000002</v>
      </c>
      <c r="BH16" s="9">
        <v>0</v>
      </c>
      <c r="BI16" s="9">
        <v>4.51</v>
      </c>
      <c r="BJ16" s="9">
        <v>7.8390000000000004</v>
      </c>
      <c r="BK16" s="9">
        <v>10.988</v>
      </c>
      <c r="BL16" s="9">
        <v>4.4859999999999998</v>
      </c>
      <c r="BM16" s="9">
        <v>15.984999999999999</v>
      </c>
      <c r="BN16" s="9">
        <v>13.932</v>
      </c>
      <c r="BO16" s="9">
        <v>18.172000000000001</v>
      </c>
      <c r="BP16" s="9">
        <v>4.2350000000000003</v>
      </c>
      <c r="BQ16" s="9">
        <v>5.891</v>
      </c>
      <c r="BR16" s="9">
        <v>2.4710000000000001</v>
      </c>
      <c r="BS16" s="9">
        <v>3.13</v>
      </c>
      <c r="BT16" s="9">
        <v>3.6560000000000001</v>
      </c>
      <c r="BU16" s="9">
        <v>2.57</v>
      </c>
      <c r="BV16" s="9">
        <v>5.4930000000000003</v>
      </c>
      <c r="BW16" s="9">
        <v>6.3019999999999996</v>
      </c>
      <c r="BX16" s="9">
        <v>4.6319999999999997</v>
      </c>
      <c r="BY16" s="9">
        <v>7.84</v>
      </c>
      <c r="BZ16" s="9">
        <v>6.8550000000000004</v>
      </c>
      <c r="CA16" s="9">
        <v>8.89</v>
      </c>
      <c r="CB16" s="9">
        <v>0.60799999999999998</v>
      </c>
      <c r="CC16" s="9">
        <v>0</v>
      </c>
      <c r="CD16" s="9">
        <v>1.254</v>
      </c>
      <c r="CE16" s="9">
        <v>3.423</v>
      </c>
      <c r="CF16" s="9">
        <v>2.8109999999999999</v>
      </c>
      <c r="CG16" s="9">
        <v>4.0730000000000004</v>
      </c>
      <c r="CH16" s="9">
        <v>2.9180000000000001</v>
      </c>
      <c r="CI16" s="9">
        <v>0.90400000000000003</v>
      </c>
      <c r="CJ16" s="9">
        <v>5.0620000000000003</v>
      </c>
      <c r="CK16" s="9">
        <v>1.4890000000000001</v>
      </c>
      <c r="CL16" s="9">
        <v>0.91400000000000003</v>
      </c>
      <c r="CM16" s="9">
        <v>2.101</v>
      </c>
      <c r="CN16" s="9">
        <v>12.362</v>
      </c>
      <c r="CO16" s="9">
        <v>10.920999999999999</v>
      </c>
      <c r="CP16" s="9">
        <v>13.896000000000001</v>
      </c>
      <c r="CQ16" s="9">
        <v>9.1389999999999993</v>
      </c>
      <c r="CR16" s="9">
        <v>10.427</v>
      </c>
      <c r="CS16" s="9">
        <v>7.766</v>
      </c>
      <c r="CT16" s="9">
        <v>70.353999999999999</v>
      </c>
      <c r="CU16" s="9">
        <v>79.965999999999994</v>
      </c>
      <c r="CV16" s="9">
        <v>60.119</v>
      </c>
      <c r="CW16" s="9">
        <v>57.865000000000002</v>
      </c>
      <c r="CX16" s="9">
        <v>59.744999999999997</v>
      </c>
      <c r="CY16" s="9">
        <v>55.863</v>
      </c>
      <c r="CZ16" s="9">
        <v>11.167999999999999</v>
      </c>
      <c r="DA16" s="9">
        <v>17.658999999999999</v>
      </c>
      <c r="DB16" s="9">
        <v>4.2560000000000002</v>
      </c>
      <c r="DC16" s="9">
        <v>1.321</v>
      </c>
      <c r="DD16" s="9">
        <v>2.5619999999999998</v>
      </c>
      <c r="DE16" s="9">
        <v>0</v>
      </c>
      <c r="DF16" s="9">
        <v>29.646000000000001</v>
      </c>
      <c r="DG16" s="9">
        <v>20.033999999999999</v>
      </c>
      <c r="DH16" s="9">
        <v>39.881</v>
      </c>
      <c r="DI16" s="9">
        <v>24.818000000000001</v>
      </c>
      <c r="DJ16" s="9">
        <v>17.936</v>
      </c>
      <c r="DK16" s="9">
        <v>32.146000000000001</v>
      </c>
      <c r="DL16" s="9">
        <v>4.8280000000000003</v>
      </c>
      <c r="DM16" s="9">
        <v>2.0979999999999999</v>
      </c>
      <c r="DN16" s="9">
        <v>7.7350000000000003</v>
      </c>
      <c r="DO16" s="9">
        <v>16.562000000000001</v>
      </c>
      <c r="DP16" s="9">
        <v>8.5609999999999999</v>
      </c>
      <c r="DQ16" s="9">
        <v>8.0009999999999994</v>
      </c>
      <c r="DR16" s="9">
        <v>14.429</v>
      </c>
      <c r="DS16" s="9">
        <v>7.476</v>
      </c>
      <c r="DT16" s="9">
        <v>6.9530000000000003</v>
      </c>
      <c r="DU16" s="9">
        <v>2.2789999999999999</v>
      </c>
      <c r="DV16" s="9">
        <v>1.367</v>
      </c>
      <c r="DW16" s="9">
        <v>0.91300000000000003</v>
      </c>
      <c r="DX16" s="9">
        <v>0.65300000000000002</v>
      </c>
      <c r="DY16" s="9">
        <v>0.28899999999999998</v>
      </c>
      <c r="DZ16" s="9">
        <v>0.36299999999999999</v>
      </c>
      <c r="EA16" s="9">
        <v>0.501</v>
      </c>
      <c r="EB16" s="9">
        <v>0.24399999999999999</v>
      </c>
      <c r="EC16" s="9">
        <v>0.25700000000000001</v>
      </c>
      <c r="ED16" s="9">
        <v>0</v>
      </c>
      <c r="EE16" s="9">
        <v>0</v>
      </c>
      <c r="EF16" s="9">
        <v>0</v>
      </c>
      <c r="EG16" s="9">
        <v>0.501</v>
      </c>
      <c r="EH16" s="9">
        <v>0.24399999999999999</v>
      </c>
      <c r="EI16" s="9">
        <v>0.25700000000000001</v>
      </c>
      <c r="EJ16" s="9">
        <v>2.3130000000000002</v>
      </c>
      <c r="EK16" s="9">
        <v>1.157</v>
      </c>
      <c r="EL16" s="9">
        <v>1.1559999999999999</v>
      </c>
      <c r="EM16" s="9">
        <v>0.96199999999999997</v>
      </c>
      <c r="EN16" s="9">
        <v>0.61</v>
      </c>
      <c r="EO16" s="9">
        <v>0.35199999999999998</v>
      </c>
      <c r="EP16" s="9">
        <v>1.014</v>
      </c>
      <c r="EQ16" s="9">
        <v>0.318</v>
      </c>
      <c r="ER16" s="9">
        <v>0.69599999999999995</v>
      </c>
      <c r="ES16" s="9">
        <v>1.1319999999999999</v>
      </c>
      <c r="ET16" s="9">
        <v>0.94199999999999995</v>
      </c>
      <c r="EU16" s="9">
        <v>0.191</v>
      </c>
      <c r="EV16" s="9">
        <v>1.6830000000000001</v>
      </c>
      <c r="EW16" s="9">
        <v>0.90200000000000002</v>
      </c>
      <c r="EX16" s="9">
        <v>0.78100000000000003</v>
      </c>
      <c r="EY16" s="9">
        <v>0.24</v>
      </c>
      <c r="EZ16" s="9">
        <v>0.152</v>
      </c>
      <c r="FA16" s="9">
        <v>8.8999999999999996E-2</v>
      </c>
      <c r="FB16" s="9">
        <v>0.41</v>
      </c>
      <c r="FC16" s="9">
        <v>0.23499999999999999</v>
      </c>
      <c r="FD16" s="9">
        <v>0.17499999999999999</v>
      </c>
      <c r="FE16" s="9">
        <v>0.78500000000000003</v>
      </c>
      <c r="FF16" s="9">
        <v>0</v>
      </c>
      <c r="FG16" s="9">
        <v>0.78500000000000003</v>
      </c>
      <c r="FH16" s="9">
        <v>0</v>
      </c>
      <c r="FI16" s="9">
        <v>0</v>
      </c>
      <c r="FJ16" s="9">
        <v>0</v>
      </c>
      <c r="FK16" s="9">
        <v>2.456</v>
      </c>
      <c r="FL16" s="9">
        <v>1.26</v>
      </c>
      <c r="FM16" s="9">
        <v>1.1950000000000001</v>
      </c>
      <c r="FN16" s="9">
        <v>2.133</v>
      </c>
      <c r="FO16" s="9">
        <v>1.085</v>
      </c>
      <c r="FP16" s="9">
        <v>1.048</v>
      </c>
      <c r="FQ16" s="9">
        <v>11.224</v>
      </c>
      <c r="FR16" s="9">
        <v>6.1589999999999998</v>
      </c>
      <c r="FS16" s="9">
        <v>5.0650000000000004</v>
      </c>
      <c r="FT16" s="9">
        <v>9.6869999999999994</v>
      </c>
      <c r="FU16" s="9">
        <v>5.1959999999999997</v>
      </c>
      <c r="FV16" s="9">
        <v>4.4909999999999997</v>
      </c>
      <c r="FW16" s="9">
        <v>1.42</v>
      </c>
      <c r="FX16" s="9">
        <v>0.84599999999999997</v>
      </c>
      <c r="FY16" s="9">
        <v>0.57399999999999995</v>
      </c>
      <c r="FZ16" s="9">
        <v>0.11600000000000001</v>
      </c>
      <c r="GA16" s="9">
        <v>0.11600000000000001</v>
      </c>
      <c r="GB16" s="9">
        <v>0</v>
      </c>
      <c r="GC16" s="9">
        <v>5.3380000000000001</v>
      </c>
      <c r="GD16" s="9">
        <v>2.4020000000000001</v>
      </c>
      <c r="GE16" s="9">
        <v>2.9359999999999999</v>
      </c>
      <c r="GF16" s="9">
        <v>4.24</v>
      </c>
      <c r="GG16" s="9">
        <v>2.1349999999999998</v>
      </c>
      <c r="GH16" s="9">
        <v>2.105</v>
      </c>
      <c r="GI16" s="9">
        <v>1.099</v>
      </c>
      <c r="GJ16" s="9">
        <v>0.26700000000000002</v>
      </c>
      <c r="GK16" s="9">
        <v>0.83099999999999996</v>
      </c>
      <c r="GL16" s="9">
        <v>87.12</v>
      </c>
      <c r="GM16" s="9">
        <v>87.328000000000003</v>
      </c>
      <c r="GN16" s="9">
        <v>86.897999999999996</v>
      </c>
      <c r="GO16" s="9">
        <v>13.763</v>
      </c>
      <c r="GP16" s="9">
        <v>15.962999999999999</v>
      </c>
      <c r="GQ16" s="9">
        <v>11.407999999999999</v>
      </c>
      <c r="GR16" s="9">
        <v>3.9409999999999998</v>
      </c>
      <c r="GS16" s="9">
        <v>3.379</v>
      </c>
      <c r="GT16" s="9">
        <v>4.5419999999999998</v>
      </c>
      <c r="GU16" s="9">
        <v>3.0270000000000001</v>
      </c>
      <c r="GV16" s="9">
        <v>2.8559999999999999</v>
      </c>
      <c r="GW16" s="9">
        <v>3.2109999999999999</v>
      </c>
      <c r="GX16" s="9">
        <v>0</v>
      </c>
      <c r="GY16" s="9">
        <v>0</v>
      </c>
      <c r="GZ16" s="9">
        <v>0</v>
      </c>
      <c r="HA16" s="9">
        <v>3.0270000000000001</v>
      </c>
      <c r="HB16" s="9">
        <v>2.8559999999999999</v>
      </c>
      <c r="HC16" s="9">
        <v>3.2109999999999999</v>
      </c>
      <c r="HD16" s="9">
        <v>13.964</v>
      </c>
      <c r="HE16" s="9">
        <v>13.516999999999999</v>
      </c>
      <c r="HF16" s="9">
        <v>14.443</v>
      </c>
      <c r="HG16" s="9">
        <v>5.81</v>
      </c>
      <c r="HH16" s="9">
        <v>7.125</v>
      </c>
      <c r="HI16" s="9">
        <v>4.4039999999999999</v>
      </c>
      <c r="HJ16" s="9">
        <v>6.1219999999999999</v>
      </c>
      <c r="HK16" s="9">
        <v>3.71</v>
      </c>
      <c r="HL16" s="9">
        <v>8.702</v>
      </c>
      <c r="HM16" s="9">
        <v>6.8369999999999997</v>
      </c>
      <c r="HN16" s="9">
        <v>11.000999999999999</v>
      </c>
      <c r="HO16" s="9">
        <v>2.3809999999999998</v>
      </c>
      <c r="HP16" s="9">
        <v>10.16</v>
      </c>
      <c r="HQ16" s="9">
        <v>10.538</v>
      </c>
      <c r="HR16" s="9">
        <v>9.7550000000000008</v>
      </c>
      <c r="HS16" s="9">
        <v>1.45</v>
      </c>
      <c r="HT16" s="9">
        <v>1.7709999999999999</v>
      </c>
      <c r="HU16" s="9">
        <v>1.1080000000000001</v>
      </c>
      <c r="HV16" s="9">
        <v>2.4780000000000002</v>
      </c>
      <c r="HW16" s="9">
        <v>2.746</v>
      </c>
      <c r="HX16" s="9">
        <v>2.1909999999999998</v>
      </c>
      <c r="HY16" s="9">
        <v>4.742</v>
      </c>
      <c r="HZ16" s="9">
        <v>0</v>
      </c>
      <c r="IA16" s="9">
        <v>9.8149999999999995</v>
      </c>
      <c r="IB16" s="9">
        <v>0</v>
      </c>
      <c r="IC16" s="9">
        <v>0</v>
      </c>
      <c r="ID16" s="9">
        <v>0</v>
      </c>
      <c r="IE16" s="9">
        <v>14.827</v>
      </c>
      <c r="IF16" s="9">
        <v>14.723000000000001</v>
      </c>
      <c r="IG16" s="9">
        <v>14.938000000000001</v>
      </c>
      <c r="IH16" s="9">
        <v>12.88</v>
      </c>
      <c r="II16" s="9">
        <v>12.672000000000001</v>
      </c>
      <c r="IJ16" s="9">
        <v>13.102</v>
      </c>
      <c r="IK16" s="9">
        <v>67.766999999999996</v>
      </c>
      <c r="IL16" s="9">
        <v>71.941000000000003</v>
      </c>
      <c r="IM16" s="9">
        <v>63.301000000000002</v>
      </c>
      <c r="IN16" s="9">
        <v>58.491999999999997</v>
      </c>
      <c r="IO16" s="9">
        <v>60.695999999999998</v>
      </c>
      <c r="IP16" s="9">
        <v>56.134</v>
      </c>
      <c r="IQ16" s="9">
        <v>8.5730000000000004</v>
      </c>
    </row>
    <row r="17" spans="1:251">
      <c r="A17" s="10">
        <v>44228</v>
      </c>
      <c r="B17" s="9">
        <v>3.5640000000000001</v>
      </c>
      <c r="C17" s="9">
        <v>3.2850000000000001</v>
      </c>
      <c r="D17" s="9">
        <v>0.27900000000000003</v>
      </c>
      <c r="E17" s="9">
        <v>5.4459999999999997</v>
      </c>
      <c r="F17" s="9">
        <v>3.8719999999999999</v>
      </c>
      <c r="G17" s="9">
        <v>1.5740000000000001</v>
      </c>
      <c r="H17" s="9">
        <v>1.5680000000000001</v>
      </c>
      <c r="I17" s="9">
        <v>0.79700000000000004</v>
      </c>
      <c r="J17" s="9">
        <v>0.77</v>
      </c>
      <c r="K17" s="9">
        <v>3.9049999999999998</v>
      </c>
      <c r="L17" s="9">
        <v>0.255</v>
      </c>
      <c r="M17" s="9">
        <v>3.6509999999999998</v>
      </c>
      <c r="N17" s="9">
        <v>3.8559999999999999</v>
      </c>
      <c r="O17" s="9">
        <v>0.39800000000000002</v>
      </c>
      <c r="P17" s="9">
        <v>3.4580000000000002</v>
      </c>
      <c r="Q17" s="9">
        <v>0.755</v>
      </c>
      <c r="R17" s="9">
        <v>0.755</v>
      </c>
      <c r="S17" s="9">
        <v>0</v>
      </c>
      <c r="T17" s="9">
        <v>5.4870000000000001</v>
      </c>
      <c r="U17" s="9">
        <v>2.44</v>
      </c>
      <c r="V17" s="9">
        <v>3.0470000000000002</v>
      </c>
      <c r="W17" s="9">
        <v>11.99</v>
      </c>
      <c r="X17" s="9">
        <v>6.5830000000000002</v>
      </c>
      <c r="Y17" s="9">
        <v>5.407</v>
      </c>
      <c r="Z17" s="9">
        <v>62.026000000000003</v>
      </c>
      <c r="AA17" s="9">
        <v>38.921999999999997</v>
      </c>
      <c r="AB17" s="9">
        <v>23.103999999999999</v>
      </c>
      <c r="AC17" s="9">
        <v>47.706000000000003</v>
      </c>
      <c r="AD17" s="9">
        <v>26.981999999999999</v>
      </c>
      <c r="AE17" s="9">
        <v>20.725000000000001</v>
      </c>
      <c r="AF17" s="9">
        <v>10.605</v>
      </c>
      <c r="AG17" s="9">
        <v>8.8770000000000007</v>
      </c>
      <c r="AH17" s="9">
        <v>1.728</v>
      </c>
      <c r="AI17" s="9">
        <v>3.714</v>
      </c>
      <c r="AJ17" s="9">
        <v>3.0640000000000001</v>
      </c>
      <c r="AK17" s="9">
        <v>0.65100000000000002</v>
      </c>
      <c r="AL17" s="9">
        <v>23.97</v>
      </c>
      <c r="AM17" s="9">
        <v>10.673</v>
      </c>
      <c r="AN17" s="9">
        <v>13.297000000000001</v>
      </c>
      <c r="AO17" s="9">
        <v>18.27</v>
      </c>
      <c r="AP17" s="9">
        <v>9.1489999999999991</v>
      </c>
      <c r="AQ17" s="9">
        <v>9.1199999999999992</v>
      </c>
      <c r="AR17" s="9">
        <v>5.7</v>
      </c>
      <c r="AS17" s="9">
        <v>1.524</v>
      </c>
      <c r="AT17" s="9">
        <v>4.1760000000000002</v>
      </c>
      <c r="AU17" s="9">
        <v>86.057000000000002</v>
      </c>
      <c r="AV17" s="9">
        <v>86.725999999999999</v>
      </c>
      <c r="AW17" s="9">
        <v>85.144999999999996</v>
      </c>
      <c r="AX17" s="9">
        <v>18.218</v>
      </c>
      <c r="AY17" s="9">
        <v>17.157</v>
      </c>
      <c r="AZ17" s="9">
        <v>19.663</v>
      </c>
      <c r="BA17" s="9">
        <v>6.2450000000000001</v>
      </c>
      <c r="BB17" s="9">
        <v>9.5429999999999993</v>
      </c>
      <c r="BC17" s="9">
        <v>1.7529999999999999</v>
      </c>
      <c r="BD17" s="9">
        <v>7.27</v>
      </c>
      <c r="BE17" s="9">
        <v>6.5359999999999996</v>
      </c>
      <c r="BF17" s="9">
        <v>8.2710000000000008</v>
      </c>
      <c r="BG17" s="9">
        <v>1.5189999999999999</v>
      </c>
      <c r="BH17" s="9">
        <v>1.4259999999999999</v>
      </c>
      <c r="BI17" s="9">
        <v>1.6459999999999999</v>
      </c>
      <c r="BJ17" s="9">
        <v>5.7519999999999998</v>
      </c>
      <c r="BK17" s="9">
        <v>5.1100000000000003</v>
      </c>
      <c r="BL17" s="9">
        <v>6.6260000000000003</v>
      </c>
      <c r="BM17" s="9">
        <v>14.907</v>
      </c>
      <c r="BN17" s="9">
        <v>17.681999999999999</v>
      </c>
      <c r="BO17" s="9">
        <v>11.125999999999999</v>
      </c>
      <c r="BP17" s="9">
        <v>2.1640000000000001</v>
      </c>
      <c r="BQ17" s="9">
        <v>1.7130000000000001</v>
      </c>
      <c r="BR17" s="9">
        <v>2.778</v>
      </c>
      <c r="BS17" s="9">
        <v>8.67</v>
      </c>
      <c r="BT17" s="9">
        <v>10.3</v>
      </c>
      <c r="BU17" s="9">
        <v>6.4489999999999998</v>
      </c>
      <c r="BV17" s="9">
        <v>4.1440000000000001</v>
      </c>
      <c r="BW17" s="9">
        <v>6.6230000000000002</v>
      </c>
      <c r="BX17" s="9">
        <v>0.76700000000000002</v>
      </c>
      <c r="BY17" s="9">
        <v>6.3330000000000002</v>
      </c>
      <c r="BZ17" s="9">
        <v>7.8079999999999998</v>
      </c>
      <c r="CA17" s="9">
        <v>4.3230000000000004</v>
      </c>
      <c r="CB17" s="9">
        <v>1.823</v>
      </c>
      <c r="CC17" s="9">
        <v>1.6080000000000001</v>
      </c>
      <c r="CD17" s="9">
        <v>2.1160000000000001</v>
      </c>
      <c r="CE17" s="9">
        <v>4.5410000000000004</v>
      </c>
      <c r="CF17" s="9">
        <v>0.51300000000000001</v>
      </c>
      <c r="CG17" s="9">
        <v>10.029</v>
      </c>
      <c r="CH17" s="9">
        <v>4.484</v>
      </c>
      <c r="CI17" s="9">
        <v>0.80200000000000005</v>
      </c>
      <c r="CJ17" s="9">
        <v>9.5009999999999994</v>
      </c>
      <c r="CK17" s="9">
        <v>0.878</v>
      </c>
      <c r="CL17" s="9">
        <v>1.5229999999999999</v>
      </c>
      <c r="CM17" s="9">
        <v>0</v>
      </c>
      <c r="CN17" s="9">
        <v>6.3810000000000002</v>
      </c>
      <c r="CO17" s="9">
        <v>4.9210000000000003</v>
      </c>
      <c r="CP17" s="9">
        <v>8.3699999999999992</v>
      </c>
      <c r="CQ17" s="9">
        <v>13.943</v>
      </c>
      <c r="CR17" s="9">
        <v>13.273999999999999</v>
      </c>
      <c r="CS17" s="9">
        <v>14.855</v>
      </c>
      <c r="CT17" s="9">
        <v>72.126999999999995</v>
      </c>
      <c r="CU17" s="9">
        <v>78.478999999999999</v>
      </c>
      <c r="CV17" s="9">
        <v>63.470999999999997</v>
      </c>
      <c r="CW17" s="9">
        <v>55.475000000000001</v>
      </c>
      <c r="CX17" s="9">
        <v>54.402999999999999</v>
      </c>
      <c r="CY17" s="9">
        <v>56.935000000000002</v>
      </c>
      <c r="CZ17" s="9">
        <v>12.332000000000001</v>
      </c>
      <c r="DA17" s="9">
        <v>17.899000000000001</v>
      </c>
      <c r="DB17" s="9">
        <v>4.7489999999999997</v>
      </c>
      <c r="DC17" s="9">
        <v>4.319</v>
      </c>
      <c r="DD17" s="9">
        <v>6.1769999999999996</v>
      </c>
      <c r="DE17" s="9">
        <v>1.788</v>
      </c>
      <c r="DF17" s="9">
        <v>27.873000000000001</v>
      </c>
      <c r="DG17" s="9">
        <v>21.521000000000001</v>
      </c>
      <c r="DH17" s="9">
        <v>36.529000000000003</v>
      </c>
      <c r="DI17" s="9">
        <v>21.245000000000001</v>
      </c>
      <c r="DJ17" s="9">
        <v>18.448</v>
      </c>
      <c r="DK17" s="9">
        <v>25.056000000000001</v>
      </c>
      <c r="DL17" s="9">
        <v>6.6280000000000001</v>
      </c>
      <c r="DM17" s="9">
        <v>3.073</v>
      </c>
      <c r="DN17" s="9">
        <v>11.473000000000001</v>
      </c>
      <c r="DO17" s="9">
        <v>17.690000000000001</v>
      </c>
      <c r="DP17" s="9">
        <v>9.9469999999999992</v>
      </c>
      <c r="DQ17" s="9">
        <v>7.742</v>
      </c>
      <c r="DR17" s="9">
        <v>16.081</v>
      </c>
      <c r="DS17" s="9">
        <v>9.2040000000000006</v>
      </c>
      <c r="DT17" s="9">
        <v>6.8769999999999998</v>
      </c>
      <c r="DU17" s="9">
        <v>4.5449999999999999</v>
      </c>
      <c r="DV17" s="9">
        <v>2.556</v>
      </c>
      <c r="DW17" s="9">
        <v>1.9890000000000001</v>
      </c>
      <c r="DX17" s="9">
        <v>0.92400000000000004</v>
      </c>
      <c r="DY17" s="9">
        <v>0.73199999999999998</v>
      </c>
      <c r="DZ17" s="9">
        <v>0.192</v>
      </c>
      <c r="EA17" s="9">
        <v>0.66100000000000003</v>
      </c>
      <c r="EB17" s="9">
        <v>0.21299999999999999</v>
      </c>
      <c r="EC17" s="9">
        <v>0.44800000000000001</v>
      </c>
      <c r="ED17" s="9">
        <v>0</v>
      </c>
      <c r="EE17" s="9">
        <v>0</v>
      </c>
      <c r="EF17" s="9">
        <v>0</v>
      </c>
      <c r="EG17" s="9">
        <v>0.66100000000000003</v>
      </c>
      <c r="EH17" s="9">
        <v>0.21299999999999999</v>
      </c>
      <c r="EI17" s="9">
        <v>0.44800000000000001</v>
      </c>
      <c r="EJ17" s="9">
        <v>1.0169999999999999</v>
      </c>
      <c r="EK17" s="9">
        <v>0.45</v>
      </c>
      <c r="EL17" s="9">
        <v>0.56699999999999995</v>
      </c>
      <c r="EM17" s="9">
        <v>1.2809999999999999</v>
      </c>
      <c r="EN17" s="9">
        <v>0.83</v>
      </c>
      <c r="EO17" s="9">
        <v>0.45100000000000001</v>
      </c>
      <c r="EP17" s="9">
        <v>1.373</v>
      </c>
      <c r="EQ17" s="9">
        <v>0.83799999999999997</v>
      </c>
      <c r="ER17" s="9">
        <v>0.53500000000000003</v>
      </c>
      <c r="ES17" s="9">
        <v>0.45400000000000001</v>
      </c>
      <c r="ET17" s="9">
        <v>0.45400000000000001</v>
      </c>
      <c r="EU17" s="9">
        <v>0</v>
      </c>
      <c r="EV17" s="9">
        <v>2.93</v>
      </c>
      <c r="EW17" s="9">
        <v>2.101</v>
      </c>
      <c r="EX17" s="9">
        <v>0.82899999999999996</v>
      </c>
      <c r="EY17" s="9">
        <v>0.29099999999999998</v>
      </c>
      <c r="EZ17" s="9">
        <v>0</v>
      </c>
      <c r="FA17" s="9">
        <v>0.29099999999999998</v>
      </c>
      <c r="FB17" s="9">
        <v>0.222</v>
      </c>
      <c r="FC17" s="9">
        <v>0</v>
      </c>
      <c r="FD17" s="9">
        <v>0.222</v>
      </c>
      <c r="FE17" s="9">
        <v>0.71499999999999997</v>
      </c>
      <c r="FF17" s="9">
        <v>0.184</v>
      </c>
      <c r="FG17" s="9">
        <v>0.53200000000000003</v>
      </c>
      <c r="FH17" s="9">
        <v>0.26400000000000001</v>
      </c>
      <c r="FI17" s="9">
        <v>0.114</v>
      </c>
      <c r="FJ17" s="9">
        <v>0.14899999999999999</v>
      </c>
      <c r="FK17" s="9">
        <v>1.405</v>
      </c>
      <c r="FL17" s="9">
        <v>0.73199999999999998</v>
      </c>
      <c r="FM17" s="9">
        <v>0.67300000000000004</v>
      </c>
      <c r="FN17" s="9">
        <v>1.609</v>
      </c>
      <c r="FO17" s="9">
        <v>0.74399999999999999</v>
      </c>
      <c r="FP17" s="9">
        <v>0.86499999999999999</v>
      </c>
      <c r="FQ17" s="9">
        <v>11.864000000000001</v>
      </c>
      <c r="FR17" s="9">
        <v>7.9169999999999998</v>
      </c>
      <c r="FS17" s="9">
        <v>3.9470000000000001</v>
      </c>
      <c r="FT17" s="9">
        <v>11.025</v>
      </c>
      <c r="FU17" s="9">
        <v>7.0780000000000003</v>
      </c>
      <c r="FV17" s="9">
        <v>3.9470000000000001</v>
      </c>
      <c r="FW17" s="9">
        <v>0.83899999999999997</v>
      </c>
      <c r="FX17" s="9">
        <v>0.83899999999999997</v>
      </c>
      <c r="FY17" s="9">
        <v>0</v>
      </c>
      <c r="FZ17" s="9">
        <v>0</v>
      </c>
      <c r="GA17" s="9">
        <v>0</v>
      </c>
      <c r="GB17" s="9">
        <v>0</v>
      </c>
      <c r="GC17" s="9">
        <v>5.8259999999999996</v>
      </c>
      <c r="GD17" s="9">
        <v>2.0299999999999998</v>
      </c>
      <c r="GE17" s="9">
        <v>3.7959999999999998</v>
      </c>
      <c r="GF17" s="9">
        <v>5.3609999999999998</v>
      </c>
      <c r="GG17" s="9">
        <v>1.857</v>
      </c>
      <c r="GH17" s="9">
        <v>3.504</v>
      </c>
      <c r="GI17" s="9">
        <v>0.46500000000000002</v>
      </c>
      <c r="GJ17" s="9">
        <v>0.17299999999999999</v>
      </c>
      <c r="GK17" s="9">
        <v>0.29199999999999998</v>
      </c>
      <c r="GL17" s="9">
        <v>90.903000000000006</v>
      </c>
      <c r="GM17" s="9">
        <v>92.522000000000006</v>
      </c>
      <c r="GN17" s="9">
        <v>88.822000000000003</v>
      </c>
      <c r="GO17" s="9">
        <v>25.692</v>
      </c>
      <c r="GP17" s="9">
        <v>25.696999999999999</v>
      </c>
      <c r="GQ17" s="9">
        <v>25.684999999999999</v>
      </c>
      <c r="GR17" s="9">
        <v>5.2240000000000002</v>
      </c>
      <c r="GS17" s="9">
        <v>7.36</v>
      </c>
      <c r="GT17" s="9">
        <v>2.48</v>
      </c>
      <c r="GU17" s="9">
        <v>3.7349999999999999</v>
      </c>
      <c r="GV17" s="9">
        <v>2.141</v>
      </c>
      <c r="GW17" s="9">
        <v>5.7830000000000004</v>
      </c>
      <c r="GX17" s="9">
        <v>0</v>
      </c>
      <c r="GY17" s="9">
        <v>0</v>
      </c>
      <c r="GZ17" s="9">
        <v>0</v>
      </c>
      <c r="HA17" s="9">
        <v>3.7349999999999999</v>
      </c>
      <c r="HB17" s="9">
        <v>2.141</v>
      </c>
      <c r="HC17" s="9">
        <v>5.7830000000000004</v>
      </c>
      <c r="HD17" s="9">
        <v>5.7489999999999997</v>
      </c>
      <c r="HE17" s="9">
        <v>4.5270000000000001</v>
      </c>
      <c r="HF17" s="9">
        <v>7.3179999999999996</v>
      </c>
      <c r="HG17" s="9">
        <v>7.2409999999999997</v>
      </c>
      <c r="HH17" s="9">
        <v>8.3390000000000004</v>
      </c>
      <c r="HI17" s="9">
        <v>5.8289999999999997</v>
      </c>
      <c r="HJ17" s="9">
        <v>7.7610000000000001</v>
      </c>
      <c r="HK17" s="9">
        <v>8.4220000000000006</v>
      </c>
      <c r="HL17" s="9">
        <v>6.9109999999999996</v>
      </c>
      <c r="HM17" s="9">
        <v>2.5659999999999998</v>
      </c>
      <c r="HN17" s="9">
        <v>4.5640000000000001</v>
      </c>
      <c r="HO17" s="9">
        <v>0</v>
      </c>
      <c r="HP17" s="9">
        <v>16.562999999999999</v>
      </c>
      <c r="HQ17" s="9">
        <v>21.12</v>
      </c>
      <c r="HR17" s="9">
        <v>10.708</v>
      </c>
      <c r="HS17" s="9">
        <v>1.643</v>
      </c>
      <c r="HT17" s="9">
        <v>0</v>
      </c>
      <c r="HU17" s="9">
        <v>3.7549999999999999</v>
      </c>
      <c r="HV17" s="9">
        <v>1.2529999999999999</v>
      </c>
      <c r="HW17" s="9">
        <v>0</v>
      </c>
      <c r="HX17" s="9">
        <v>2.863</v>
      </c>
      <c r="HY17" s="9">
        <v>4.0449999999999999</v>
      </c>
      <c r="HZ17" s="9">
        <v>1.849</v>
      </c>
      <c r="IA17" s="9">
        <v>6.8659999999999997</v>
      </c>
      <c r="IB17" s="9">
        <v>1.49</v>
      </c>
      <c r="IC17" s="9">
        <v>1.147</v>
      </c>
      <c r="ID17" s="9">
        <v>1.93</v>
      </c>
      <c r="IE17" s="9">
        <v>7.9409999999999998</v>
      </c>
      <c r="IF17" s="9">
        <v>7.3570000000000002</v>
      </c>
      <c r="IG17" s="9">
        <v>8.6920000000000002</v>
      </c>
      <c r="IH17" s="9">
        <v>9.0969999999999995</v>
      </c>
      <c r="II17" s="9">
        <v>7.4779999999999998</v>
      </c>
      <c r="IJ17" s="9">
        <v>11.178000000000001</v>
      </c>
      <c r="IK17" s="9">
        <v>67.066000000000003</v>
      </c>
      <c r="IL17" s="9">
        <v>79.587999999999994</v>
      </c>
      <c r="IM17" s="9">
        <v>50.976999999999997</v>
      </c>
      <c r="IN17" s="9">
        <v>62.323999999999998</v>
      </c>
      <c r="IO17" s="9">
        <v>71.156000000000006</v>
      </c>
      <c r="IP17" s="9">
        <v>50.976999999999997</v>
      </c>
      <c r="IQ17" s="9">
        <v>4.742</v>
      </c>
    </row>
    <row r="18" spans="1:251">
      <c r="A18" s="10">
        <v>44593</v>
      </c>
      <c r="B18" s="9">
        <v>3.867</v>
      </c>
      <c r="C18" s="9">
        <v>1.59</v>
      </c>
      <c r="D18" s="9">
        <v>2.2770000000000001</v>
      </c>
      <c r="E18" s="9">
        <v>5.3339999999999996</v>
      </c>
      <c r="F18" s="9">
        <v>3.4870000000000001</v>
      </c>
      <c r="G18" s="9">
        <v>1.847</v>
      </c>
      <c r="H18" s="9">
        <v>0.90300000000000002</v>
      </c>
      <c r="I18" s="9">
        <v>0.50800000000000001</v>
      </c>
      <c r="J18" s="9">
        <v>0.39600000000000002</v>
      </c>
      <c r="K18" s="9">
        <v>1.413</v>
      </c>
      <c r="L18" s="9">
        <v>0.27500000000000002</v>
      </c>
      <c r="M18" s="9">
        <v>1.139</v>
      </c>
      <c r="N18" s="9">
        <v>2.0840000000000001</v>
      </c>
      <c r="O18" s="9">
        <v>0.314</v>
      </c>
      <c r="P18" s="9">
        <v>1.77</v>
      </c>
      <c r="Q18" s="9">
        <v>1.018</v>
      </c>
      <c r="R18" s="9">
        <v>0.57299999999999995</v>
      </c>
      <c r="S18" s="9">
        <v>0.44500000000000001</v>
      </c>
      <c r="T18" s="9">
        <v>10.039</v>
      </c>
      <c r="U18" s="9">
        <v>7.7190000000000003</v>
      </c>
      <c r="V18" s="9">
        <v>2.319</v>
      </c>
      <c r="W18" s="9">
        <v>9.0879999999999992</v>
      </c>
      <c r="X18" s="9">
        <v>4.8170000000000002</v>
      </c>
      <c r="Y18" s="9">
        <v>4.2720000000000002</v>
      </c>
      <c r="Z18" s="9">
        <v>40.686</v>
      </c>
      <c r="AA18" s="9">
        <v>21.722000000000001</v>
      </c>
      <c r="AB18" s="9">
        <v>18.963999999999999</v>
      </c>
      <c r="AC18" s="9">
        <v>29.276</v>
      </c>
      <c r="AD18" s="9">
        <v>14.711</v>
      </c>
      <c r="AE18" s="9">
        <v>14.565</v>
      </c>
      <c r="AF18" s="9">
        <v>6.4320000000000004</v>
      </c>
      <c r="AG18" s="9">
        <v>3.1869999999999998</v>
      </c>
      <c r="AH18" s="9">
        <v>3.2450000000000001</v>
      </c>
      <c r="AI18" s="9">
        <v>4.9790000000000001</v>
      </c>
      <c r="AJ18" s="9">
        <v>3.8239999999999998</v>
      </c>
      <c r="AK18" s="9">
        <v>1.1539999999999999</v>
      </c>
      <c r="AL18" s="9">
        <v>15.208</v>
      </c>
      <c r="AM18" s="9">
        <v>6.6109999999999998</v>
      </c>
      <c r="AN18" s="9">
        <v>8.5980000000000008</v>
      </c>
      <c r="AO18" s="9">
        <v>11.991</v>
      </c>
      <c r="AP18" s="9">
        <v>4.5510000000000002</v>
      </c>
      <c r="AQ18" s="9">
        <v>7.4390000000000001</v>
      </c>
      <c r="AR18" s="9">
        <v>3.218</v>
      </c>
      <c r="AS18" s="9">
        <v>2.06</v>
      </c>
      <c r="AT18" s="9">
        <v>1.1579999999999999</v>
      </c>
      <c r="AU18" s="9">
        <v>83.74</v>
      </c>
      <c r="AV18" s="9">
        <v>83</v>
      </c>
      <c r="AW18" s="9">
        <v>84.501000000000005</v>
      </c>
      <c r="AX18" s="9">
        <v>8.4510000000000005</v>
      </c>
      <c r="AY18" s="9">
        <v>5.8220000000000001</v>
      </c>
      <c r="AZ18" s="9">
        <v>11.153</v>
      </c>
      <c r="BA18" s="9">
        <v>6.2629999999999999</v>
      </c>
      <c r="BB18" s="9">
        <v>5.1509999999999998</v>
      </c>
      <c r="BC18" s="9">
        <v>7.4059999999999997</v>
      </c>
      <c r="BD18" s="9">
        <v>3.9009999999999998</v>
      </c>
      <c r="BE18" s="9">
        <v>4.1459999999999999</v>
      </c>
      <c r="BF18" s="9">
        <v>3.65</v>
      </c>
      <c r="BG18" s="9">
        <v>1.4410000000000001</v>
      </c>
      <c r="BH18" s="9">
        <v>0.78900000000000003</v>
      </c>
      <c r="BI18" s="9">
        <v>2.1120000000000001</v>
      </c>
      <c r="BJ18" s="9">
        <v>2.46</v>
      </c>
      <c r="BK18" s="9">
        <v>3.3559999999999999</v>
      </c>
      <c r="BL18" s="9">
        <v>1.538</v>
      </c>
      <c r="BM18" s="9">
        <v>11.406000000000001</v>
      </c>
      <c r="BN18" s="9">
        <v>8.2059999999999995</v>
      </c>
      <c r="BO18" s="9">
        <v>14.695</v>
      </c>
      <c r="BP18" s="9">
        <v>2.0209999999999999</v>
      </c>
      <c r="BQ18" s="9">
        <v>1.147</v>
      </c>
      <c r="BR18" s="9">
        <v>2.92</v>
      </c>
      <c r="BS18" s="9">
        <v>7.5830000000000002</v>
      </c>
      <c r="BT18" s="9">
        <v>7.47</v>
      </c>
      <c r="BU18" s="9">
        <v>7.6989999999999998</v>
      </c>
      <c r="BV18" s="9">
        <v>6.9180000000000001</v>
      </c>
      <c r="BW18" s="9">
        <v>5.6120000000000001</v>
      </c>
      <c r="BX18" s="9">
        <v>8.2609999999999992</v>
      </c>
      <c r="BY18" s="9">
        <v>9.5429999999999993</v>
      </c>
      <c r="BZ18" s="9">
        <v>12.308</v>
      </c>
      <c r="CA18" s="9">
        <v>6.7</v>
      </c>
      <c r="CB18" s="9">
        <v>1.6160000000000001</v>
      </c>
      <c r="CC18" s="9">
        <v>1.792</v>
      </c>
      <c r="CD18" s="9">
        <v>1.4350000000000001</v>
      </c>
      <c r="CE18" s="9">
        <v>2.528</v>
      </c>
      <c r="CF18" s="9">
        <v>0.96899999999999997</v>
      </c>
      <c r="CG18" s="9">
        <v>4.1319999999999997</v>
      </c>
      <c r="CH18" s="9">
        <v>3.7280000000000002</v>
      </c>
      <c r="CI18" s="9">
        <v>1.107</v>
      </c>
      <c r="CJ18" s="9">
        <v>6.4219999999999997</v>
      </c>
      <c r="CK18" s="9">
        <v>1.821</v>
      </c>
      <c r="CL18" s="9">
        <v>2.024</v>
      </c>
      <c r="CM18" s="9">
        <v>1.613</v>
      </c>
      <c r="CN18" s="9">
        <v>17.96</v>
      </c>
      <c r="CO18" s="9">
        <v>27.245000000000001</v>
      </c>
      <c r="CP18" s="9">
        <v>8.4149999999999991</v>
      </c>
      <c r="CQ18" s="9">
        <v>16.260000000000002</v>
      </c>
      <c r="CR18" s="9">
        <v>17</v>
      </c>
      <c r="CS18" s="9">
        <v>15.499000000000001</v>
      </c>
      <c r="CT18" s="9">
        <v>72.790999999999997</v>
      </c>
      <c r="CU18" s="9">
        <v>76.668000000000006</v>
      </c>
      <c r="CV18" s="9">
        <v>68.805999999999997</v>
      </c>
      <c r="CW18" s="9">
        <v>52.377000000000002</v>
      </c>
      <c r="CX18" s="9">
        <v>51.923000000000002</v>
      </c>
      <c r="CY18" s="9">
        <v>52.844999999999999</v>
      </c>
      <c r="CZ18" s="9">
        <v>11.507</v>
      </c>
      <c r="DA18" s="9">
        <v>11.247999999999999</v>
      </c>
      <c r="DB18" s="9">
        <v>11.773</v>
      </c>
      <c r="DC18" s="9">
        <v>8.907</v>
      </c>
      <c r="DD18" s="9">
        <v>13.497</v>
      </c>
      <c r="DE18" s="9">
        <v>4.1879999999999997</v>
      </c>
      <c r="DF18" s="9">
        <v>27.209</v>
      </c>
      <c r="DG18" s="9">
        <v>23.332000000000001</v>
      </c>
      <c r="DH18" s="9">
        <v>31.193999999999999</v>
      </c>
      <c r="DI18" s="9">
        <v>21.452000000000002</v>
      </c>
      <c r="DJ18" s="9">
        <v>16.062999999999999</v>
      </c>
      <c r="DK18" s="9">
        <v>26.991</v>
      </c>
      <c r="DL18" s="9">
        <v>5.7569999999999997</v>
      </c>
      <c r="DM18" s="9">
        <v>7.2690000000000001</v>
      </c>
      <c r="DN18" s="9">
        <v>4.202</v>
      </c>
      <c r="DO18" s="9">
        <v>11.537000000000001</v>
      </c>
      <c r="DP18" s="9">
        <v>6.6970000000000001</v>
      </c>
      <c r="DQ18" s="9">
        <v>4.84</v>
      </c>
      <c r="DR18" s="9">
        <v>9.8719999999999999</v>
      </c>
      <c r="DS18" s="9">
        <v>6.0549999999999997</v>
      </c>
      <c r="DT18" s="9">
        <v>3.8180000000000001</v>
      </c>
      <c r="DU18" s="9">
        <v>1.454</v>
      </c>
      <c r="DV18" s="9">
        <v>0.65700000000000003</v>
      </c>
      <c r="DW18" s="9">
        <v>0.79700000000000004</v>
      </c>
      <c r="DX18" s="9">
        <v>0.56899999999999995</v>
      </c>
      <c r="DY18" s="9">
        <v>0.44500000000000001</v>
      </c>
      <c r="DZ18" s="9">
        <v>0.124</v>
      </c>
      <c r="EA18" s="9">
        <v>0.77400000000000002</v>
      </c>
      <c r="EB18" s="9">
        <v>0.48099999999999998</v>
      </c>
      <c r="EC18" s="9">
        <v>0.29299999999999998</v>
      </c>
      <c r="ED18" s="9">
        <v>0.20899999999999999</v>
      </c>
      <c r="EE18" s="9">
        <v>0.20899999999999999</v>
      </c>
      <c r="EF18" s="9">
        <v>0</v>
      </c>
      <c r="EG18" s="9">
        <v>0.56599999999999995</v>
      </c>
      <c r="EH18" s="9">
        <v>0.27300000000000002</v>
      </c>
      <c r="EI18" s="9">
        <v>0.29299999999999998</v>
      </c>
      <c r="EJ18" s="9">
        <v>0.998</v>
      </c>
      <c r="EK18" s="9">
        <v>0.66600000000000004</v>
      </c>
      <c r="EL18" s="9">
        <v>0.33100000000000002</v>
      </c>
      <c r="EM18" s="9">
        <v>1.105</v>
      </c>
      <c r="EN18" s="9">
        <v>0.59199999999999997</v>
      </c>
      <c r="EO18" s="9">
        <v>0.51300000000000001</v>
      </c>
      <c r="EP18" s="9">
        <v>0.58799999999999997</v>
      </c>
      <c r="EQ18" s="9">
        <v>0.437</v>
      </c>
      <c r="ER18" s="9">
        <v>0.151</v>
      </c>
      <c r="ES18" s="9">
        <v>0.59</v>
      </c>
      <c r="ET18" s="9">
        <v>0.48699999999999999</v>
      </c>
      <c r="EU18" s="9">
        <v>0.10299999999999999</v>
      </c>
      <c r="EV18" s="9">
        <v>0.91700000000000004</v>
      </c>
      <c r="EW18" s="9">
        <v>0.41699999999999998</v>
      </c>
      <c r="EX18" s="9">
        <v>0.499</v>
      </c>
      <c r="EY18" s="9">
        <v>6.9000000000000006E-2</v>
      </c>
      <c r="EZ18" s="9">
        <v>6.9000000000000006E-2</v>
      </c>
      <c r="FA18" s="9">
        <v>0</v>
      </c>
      <c r="FB18" s="9">
        <v>0.20699999999999999</v>
      </c>
      <c r="FC18" s="9">
        <v>0</v>
      </c>
      <c r="FD18" s="9">
        <v>0.20699999999999999</v>
      </c>
      <c r="FE18" s="9">
        <v>0.56299999999999994</v>
      </c>
      <c r="FF18" s="9">
        <v>0.56299999999999994</v>
      </c>
      <c r="FG18" s="9">
        <v>0</v>
      </c>
      <c r="FH18" s="9">
        <v>0.09</v>
      </c>
      <c r="FI18" s="9">
        <v>0.09</v>
      </c>
      <c r="FJ18" s="9">
        <v>0</v>
      </c>
      <c r="FK18" s="9">
        <v>1.9490000000000001</v>
      </c>
      <c r="FL18" s="9">
        <v>1.1499999999999999</v>
      </c>
      <c r="FM18" s="9">
        <v>0.79900000000000004</v>
      </c>
      <c r="FN18" s="9">
        <v>1.665</v>
      </c>
      <c r="FO18" s="9">
        <v>0.64300000000000002</v>
      </c>
      <c r="FP18" s="9">
        <v>1.022</v>
      </c>
      <c r="FQ18" s="9">
        <v>6.649</v>
      </c>
      <c r="FR18" s="9">
        <v>4.6970000000000001</v>
      </c>
      <c r="FS18" s="9">
        <v>1.9530000000000001</v>
      </c>
      <c r="FT18" s="9">
        <v>5.9610000000000003</v>
      </c>
      <c r="FU18" s="9">
        <v>4.0090000000000003</v>
      </c>
      <c r="FV18" s="9">
        <v>1.9530000000000001</v>
      </c>
      <c r="FW18" s="9">
        <v>0.373</v>
      </c>
      <c r="FX18" s="9">
        <v>0.373</v>
      </c>
      <c r="FY18" s="9">
        <v>0</v>
      </c>
      <c r="FZ18" s="9">
        <v>0.315</v>
      </c>
      <c r="GA18" s="9">
        <v>0.315</v>
      </c>
      <c r="GB18" s="9">
        <v>0</v>
      </c>
      <c r="GC18" s="9">
        <v>4.8879999999999999</v>
      </c>
      <c r="GD18" s="9">
        <v>2</v>
      </c>
      <c r="GE18" s="9">
        <v>2.8879999999999999</v>
      </c>
      <c r="GF18" s="9">
        <v>3.7450000000000001</v>
      </c>
      <c r="GG18" s="9">
        <v>1.764</v>
      </c>
      <c r="GH18" s="9">
        <v>1.982</v>
      </c>
      <c r="GI18" s="9">
        <v>1.143</v>
      </c>
      <c r="GJ18" s="9">
        <v>0.23699999999999999</v>
      </c>
      <c r="GK18" s="9">
        <v>0.90600000000000003</v>
      </c>
      <c r="GL18" s="9">
        <v>85.569000000000003</v>
      </c>
      <c r="GM18" s="9">
        <v>90.406000000000006</v>
      </c>
      <c r="GN18" s="9">
        <v>78.876999999999995</v>
      </c>
      <c r="GO18" s="9">
        <v>12.605</v>
      </c>
      <c r="GP18" s="9">
        <v>9.8119999999999994</v>
      </c>
      <c r="GQ18" s="9">
        <v>16.469000000000001</v>
      </c>
      <c r="GR18" s="9">
        <v>4.9290000000000003</v>
      </c>
      <c r="GS18" s="9">
        <v>6.6429999999999998</v>
      </c>
      <c r="GT18" s="9">
        <v>2.5579999999999998</v>
      </c>
      <c r="GU18" s="9">
        <v>6.7119999999999997</v>
      </c>
      <c r="GV18" s="9">
        <v>7.1840000000000002</v>
      </c>
      <c r="GW18" s="9">
        <v>6.0590000000000002</v>
      </c>
      <c r="GX18" s="9">
        <v>1.8080000000000001</v>
      </c>
      <c r="GY18" s="9">
        <v>3.1139999999999999</v>
      </c>
      <c r="GZ18" s="9">
        <v>0</v>
      </c>
      <c r="HA18" s="9">
        <v>4.9050000000000002</v>
      </c>
      <c r="HB18" s="9">
        <v>4.07</v>
      </c>
      <c r="HC18" s="9">
        <v>6.0590000000000002</v>
      </c>
      <c r="HD18" s="9">
        <v>8.6470000000000002</v>
      </c>
      <c r="HE18" s="9">
        <v>9.9499999999999993</v>
      </c>
      <c r="HF18" s="9">
        <v>6.8440000000000003</v>
      </c>
      <c r="HG18" s="9">
        <v>9.5760000000000005</v>
      </c>
      <c r="HH18" s="9">
        <v>8.8369999999999997</v>
      </c>
      <c r="HI18" s="9">
        <v>10.597</v>
      </c>
      <c r="HJ18" s="9">
        <v>5.0970000000000004</v>
      </c>
      <c r="HK18" s="9">
        <v>6.5270000000000001</v>
      </c>
      <c r="HL18" s="9">
        <v>3.1179999999999999</v>
      </c>
      <c r="HM18" s="9">
        <v>5.1100000000000003</v>
      </c>
      <c r="HN18" s="9">
        <v>7.266</v>
      </c>
      <c r="HO18" s="9">
        <v>2.1269999999999998</v>
      </c>
      <c r="HP18" s="9">
        <v>7.944</v>
      </c>
      <c r="HQ18" s="9">
        <v>6.2320000000000002</v>
      </c>
      <c r="HR18" s="9">
        <v>10.311999999999999</v>
      </c>
      <c r="HS18" s="9">
        <v>0.6</v>
      </c>
      <c r="HT18" s="9">
        <v>1.0329999999999999</v>
      </c>
      <c r="HU18" s="9">
        <v>0</v>
      </c>
      <c r="HV18" s="9">
        <v>1.796</v>
      </c>
      <c r="HW18" s="9">
        <v>0</v>
      </c>
      <c r="HX18" s="9">
        <v>4.28</v>
      </c>
      <c r="HY18" s="9">
        <v>4.8819999999999997</v>
      </c>
      <c r="HZ18" s="9">
        <v>8.4109999999999996</v>
      </c>
      <c r="IA18" s="9">
        <v>0</v>
      </c>
      <c r="IB18" s="9">
        <v>0.77800000000000002</v>
      </c>
      <c r="IC18" s="9">
        <v>1.34</v>
      </c>
      <c r="ID18" s="9">
        <v>0</v>
      </c>
      <c r="IE18" s="9">
        <v>16.893999999999998</v>
      </c>
      <c r="IF18" s="9">
        <v>17.170000000000002</v>
      </c>
      <c r="IG18" s="9">
        <v>16.513000000000002</v>
      </c>
      <c r="IH18" s="9">
        <v>14.430999999999999</v>
      </c>
      <c r="II18" s="9">
        <v>9.5939999999999994</v>
      </c>
      <c r="IJ18" s="9">
        <v>21.123000000000001</v>
      </c>
      <c r="IK18" s="9">
        <v>57.631999999999998</v>
      </c>
      <c r="IL18" s="9">
        <v>70.13</v>
      </c>
      <c r="IM18" s="9">
        <v>40.338999999999999</v>
      </c>
      <c r="IN18" s="9">
        <v>51.668999999999997</v>
      </c>
      <c r="IO18" s="9">
        <v>59.857999999999997</v>
      </c>
      <c r="IP18" s="9">
        <v>40.338999999999999</v>
      </c>
      <c r="IQ18" s="9">
        <v>3.2320000000000002</v>
      </c>
    </row>
    <row r="19" spans="1:251">
      <c r="A19" s="10">
        <v>44958</v>
      </c>
      <c r="B19" s="9">
        <v>4.1289999999999996</v>
      </c>
      <c r="C19" s="9">
        <v>3.29</v>
      </c>
      <c r="D19" s="9">
        <v>0.83899999999999997</v>
      </c>
      <c r="E19" s="9">
        <v>6.319</v>
      </c>
      <c r="F19" s="9">
        <v>4.7439999999999998</v>
      </c>
      <c r="G19" s="9">
        <v>1.575</v>
      </c>
      <c r="H19" s="9">
        <v>1.006</v>
      </c>
      <c r="I19" s="9">
        <v>0.47099999999999997</v>
      </c>
      <c r="J19" s="9">
        <v>0.53400000000000003</v>
      </c>
      <c r="K19" s="9">
        <v>2.4449999999999998</v>
      </c>
      <c r="L19" s="9">
        <v>0.41799999999999998</v>
      </c>
      <c r="M19" s="9">
        <v>2.0270000000000001</v>
      </c>
      <c r="N19" s="9">
        <v>2.1629999999999998</v>
      </c>
      <c r="O19" s="9">
        <v>0.29499999999999998</v>
      </c>
      <c r="P19" s="9">
        <v>1.8680000000000001</v>
      </c>
      <c r="Q19" s="9">
        <v>2.8010000000000002</v>
      </c>
      <c r="R19" s="9">
        <v>1.3759999999999999</v>
      </c>
      <c r="S19" s="9">
        <v>1.425</v>
      </c>
      <c r="T19" s="9">
        <v>9.9610000000000003</v>
      </c>
      <c r="U19" s="9">
        <v>7.12</v>
      </c>
      <c r="V19" s="9">
        <v>2.8410000000000002</v>
      </c>
      <c r="W19" s="9">
        <v>9.7059999999999995</v>
      </c>
      <c r="X19" s="9">
        <v>5.6660000000000004</v>
      </c>
      <c r="Y19" s="9">
        <v>4.0389999999999997</v>
      </c>
      <c r="Z19" s="9">
        <v>35.784999999999997</v>
      </c>
      <c r="AA19" s="9">
        <v>22.099</v>
      </c>
      <c r="AB19" s="9">
        <v>13.686</v>
      </c>
      <c r="AC19" s="9">
        <v>24.122</v>
      </c>
      <c r="AD19" s="9">
        <v>12.092000000000001</v>
      </c>
      <c r="AE19" s="9">
        <v>12.031000000000001</v>
      </c>
      <c r="AF19" s="9">
        <v>6.8159999999999998</v>
      </c>
      <c r="AG19" s="9">
        <v>5.8890000000000002</v>
      </c>
      <c r="AH19" s="9">
        <v>0.92600000000000005</v>
      </c>
      <c r="AI19" s="9">
        <v>4.8479999999999999</v>
      </c>
      <c r="AJ19" s="9">
        <v>4.1180000000000003</v>
      </c>
      <c r="AK19" s="9">
        <v>0.72899999999999998</v>
      </c>
      <c r="AL19" s="9">
        <v>20.109000000000002</v>
      </c>
      <c r="AM19" s="9">
        <v>9.1959999999999997</v>
      </c>
      <c r="AN19" s="9">
        <v>10.913</v>
      </c>
      <c r="AO19" s="9">
        <v>18.431000000000001</v>
      </c>
      <c r="AP19" s="9">
        <v>8.6560000000000006</v>
      </c>
      <c r="AQ19" s="9">
        <v>9.7739999999999991</v>
      </c>
      <c r="AR19" s="9">
        <v>1.6779999999999999</v>
      </c>
      <c r="AS19" s="9">
        <v>0.54</v>
      </c>
      <c r="AT19" s="9">
        <v>1.139</v>
      </c>
      <c r="AU19" s="9">
        <v>82.635000000000005</v>
      </c>
      <c r="AV19" s="9">
        <v>81.894000000000005</v>
      </c>
      <c r="AW19" s="9">
        <v>83.578999999999994</v>
      </c>
      <c r="AX19" s="9">
        <v>8.32</v>
      </c>
      <c r="AY19" s="9">
        <v>7.1520000000000001</v>
      </c>
      <c r="AZ19" s="9">
        <v>9.8070000000000004</v>
      </c>
      <c r="BA19" s="9">
        <v>5.907</v>
      </c>
      <c r="BB19" s="9">
        <v>5.0679999999999996</v>
      </c>
      <c r="BC19" s="9">
        <v>6.9749999999999996</v>
      </c>
      <c r="BD19" s="9">
        <v>3.839</v>
      </c>
      <c r="BE19" s="9">
        <v>3.7109999999999999</v>
      </c>
      <c r="BF19" s="9">
        <v>4.0010000000000003</v>
      </c>
      <c r="BG19" s="9">
        <v>2.0459999999999998</v>
      </c>
      <c r="BH19" s="9">
        <v>2.3450000000000002</v>
      </c>
      <c r="BI19" s="9">
        <v>1.665</v>
      </c>
      <c r="BJ19" s="9">
        <v>1.7929999999999999</v>
      </c>
      <c r="BK19" s="9">
        <v>1.3660000000000001</v>
      </c>
      <c r="BL19" s="9">
        <v>2.3359999999999999</v>
      </c>
      <c r="BM19" s="9">
        <v>7.4480000000000004</v>
      </c>
      <c r="BN19" s="9">
        <v>6.431</v>
      </c>
      <c r="BO19" s="9">
        <v>8.7420000000000009</v>
      </c>
      <c r="BP19" s="9">
        <v>1.5580000000000001</v>
      </c>
      <c r="BQ19" s="9">
        <v>0</v>
      </c>
      <c r="BR19" s="9">
        <v>3.5409999999999999</v>
      </c>
      <c r="BS19" s="9">
        <v>3.9929999999999999</v>
      </c>
      <c r="BT19" s="9">
        <v>2.9260000000000002</v>
      </c>
      <c r="BU19" s="9">
        <v>5.3520000000000003</v>
      </c>
      <c r="BV19" s="9">
        <v>7.3869999999999996</v>
      </c>
      <c r="BW19" s="9">
        <v>10.513999999999999</v>
      </c>
      <c r="BX19" s="9">
        <v>3.41</v>
      </c>
      <c r="BY19" s="9">
        <v>11.305</v>
      </c>
      <c r="BZ19" s="9">
        <v>15.159000000000001</v>
      </c>
      <c r="CA19" s="9">
        <v>6.4029999999999996</v>
      </c>
      <c r="CB19" s="9">
        <v>1.7989999999999999</v>
      </c>
      <c r="CC19" s="9">
        <v>1.506</v>
      </c>
      <c r="CD19" s="9">
        <v>2.1720000000000002</v>
      </c>
      <c r="CE19" s="9">
        <v>4.375</v>
      </c>
      <c r="CF19" s="9">
        <v>1.337</v>
      </c>
      <c r="CG19" s="9">
        <v>8.24</v>
      </c>
      <c r="CH19" s="9">
        <v>3.871</v>
      </c>
      <c r="CI19" s="9">
        <v>0.94299999999999995</v>
      </c>
      <c r="CJ19" s="9">
        <v>7.5949999999999998</v>
      </c>
      <c r="CK19" s="9">
        <v>5.0119999999999996</v>
      </c>
      <c r="CL19" s="9">
        <v>4.3959999999999999</v>
      </c>
      <c r="CM19" s="9">
        <v>5.7939999999999996</v>
      </c>
      <c r="CN19" s="9">
        <v>17.821000000000002</v>
      </c>
      <c r="CO19" s="9">
        <v>22.751000000000001</v>
      </c>
      <c r="CP19" s="9">
        <v>11.548</v>
      </c>
      <c r="CQ19" s="9">
        <v>17.364999999999998</v>
      </c>
      <c r="CR19" s="9">
        <v>18.106000000000002</v>
      </c>
      <c r="CS19" s="9">
        <v>16.420999999999999</v>
      </c>
      <c r="CT19" s="9">
        <v>64.022999999999996</v>
      </c>
      <c r="CU19" s="9">
        <v>70.614999999999995</v>
      </c>
      <c r="CV19" s="9">
        <v>55.637999999999998</v>
      </c>
      <c r="CW19" s="9">
        <v>43.156999999999996</v>
      </c>
      <c r="CX19" s="9">
        <v>38.637</v>
      </c>
      <c r="CY19" s="9">
        <v>48.906999999999996</v>
      </c>
      <c r="CZ19" s="9">
        <v>12.194000000000001</v>
      </c>
      <c r="DA19" s="9">
        <v>18.818000000000001</v>
      </c>
      <c r="DB19" s="9">
        <v>3.766</v>
      </c>
      <c r="DC19" s="9">
        <v>8.673</v>
      </c>
      <c r="DD19" s="9">
        <v>13.16</v>
      </c>
      <c r="DE19" s="9">
        <v>2.964</v>
      </c>
      <c r="DF19" s="9">
        <v>35.976999999999997</v>
      </c>
      <c r="DG19" s="9">
        <v>29.385000000000002</v>
      </c>
      <c r="DH19" s="9">
        <v>44.362000000000002</v>
      </c>
      <c r="DI19" s="9">
        <v>32.973999999999997</v>
      </c>
      <c r="DJ19" s="9">
        <v>27.661000000000001</v>
      </c>
      <c r="DK19" s="9">
        <v>39.734000000000002</v>
      </c>
      <c r="DL19" s="9">
        <v>3.0030000000000001</v>
      </c>
      <c r="DM19" s="9">
        <v>1.7250000000000001</v>
      </c>
      <c r="DN19" s="9">
        <v>4.6280000000000001</v>
      </c>
      <c r="DO19" s="9">
        <v>11.656000000000001</v>
      </c>
      <c r="DP19" s="9">
        <v>6.08</v>
      </c>
      <c r="DQ19" s="9">
        <v>5.5759999999999996</v>
      </c>
      <c r="DR19" s="9">
        <v>9.3819999999999997</v>
      </c>
      <c r="DS19" s="9">
        <v>4.9210000000000003</v>
      </c>
      <c r="DT19" s="9">
        <v>4.4610000000000003</v>
      </c>
      <c r="DU19" s="9">
        <v>1.1319999999999999</v>
      </c>
      <c r="DV19" s="9">
        <v>0.375</v>
      </c>
      <c r="DW19" s="9">
        <v>0.75700000000000001</v>
      </c>
      <c r="DX19" s="9">
        <v>0.97699999999999998</v>
      </c>
      <c r="DY19" s="9">
        <v>0.55700000000000005</v>
      </c>
      <c r="DZ19" s="9">
        <v>0.42</v>
      </c>
      <c r="EA19" s="9">
        <v>0.64600000000000002</v>
      </c>
      <c r="EB19" s="9">
        <v>0.41399999999999998</v>
      </c>
      <c r="EC19" s="9">
        <v>0.23300000000000001</v>
      </c>
      <c r="ED19" s="9">
        <v>0.159</v>
      </c>
      <c r="EE19" s="9">
        <v>0.159</v>
      </c>
      <c r="EF19" s="9">
        <v>0</v>
      </c>
      <c r="EG19" s="9">
        <v>0.48699999999999999</v>
      </c>
      <c r="EH19" s="9">
        <v>0.254</v>
      </c>
      <c r="EI19" s="9">
        <v>0.23300000000000001</v>
      </c>
      <c r="EJ19" s="9">
        <v>0.81599999999999995</v>
      </c>
      <c r="EK19" s="9">
        <v>0.41799999999999998</v>
      </c>
      <c r="EL19" s="9">
        <v>0.39900000000000002</v>
      </c>
      <c r="EM19" s="9">
        <v>0.26300000000000001</v>
      </c>
      <c r="EN19" s="9">
        <v>0.122</v>
      </c>
      <c r="EO19" s="9">
        <v>0.14099999999999999</v>
      </c>
      <c r="EP19" s="9">
        <v>0.64600000000000002</v>
      </c>
      <c r="EQ19" s="9">
        <v>0.312</v>
      </c>
      <c r="ER19" s="9">
        <v>0.33400000000000002</v>
      </c>
      <c r="ES19" s="9">
        <v>1.387</v>
      </c>
      <c r="ET19" s="9">
        <v>1.03</v>
      </c>
      <c r="EU19" s="9">
        <v>0.35699999999999998</v>
      </c>
      <c r="EV19" s="9">
        <v>1.3009999999999999</v>
      </c>
      <c r="EW19" s="9">
        <v>0.63400000000000001</v>
      </c>
      <c r="EX19" s="9">
        <v>0.66700000000000004</v>
      </c>
      <c r="EY19" s="9">
        <v>0</v>
      </c>
      <c r="EZ19" s="9">
        <v>0</v>
      </c>
      <c r="FA19" s="9">
        <v>0</v>
      </c>
      <c r="FB19" s="9">
        <v>0.38</v>
      </c>
      <c r="FC19" s="9">
        <v>0.27300000000000002</v>
      </c>
      <c r="FD19" s="9">
        <v>0.107</v>
      </c>
      <c r="FE19" s="9">
        <v>0.41199999999999998</v>
      </c>
      <c r="FF19" s="9">
        <v>0.13200000000000001</v>
      </c>
      <c r="FG19" s="9">
        <v>0.28000000000000003</v>
      </c>
      <c r="FH19" s="9">
        <v>0</v>
      </c>
      <c r="FI19" s="9">
        <v>0</v>
      </c>
      <c r="FJ19" s="9">
        <v>0</v>
      </c>
      <c r="FK19" s="9">
        <v>1.4219999999999999</v>
      </c>
      <c r="FL19" s="9">
        <v>0.65300000000000002</v>
      </c>
      <c r="FM19" s="9">
        <v>0.76900000000000002</v>
      </c>
      <c r="FN19" s="9">
        <v>2.274</v>
      </c>
      <c r="FO19" s="9">
        <v>1.1599999999999999</v>
      </c>
      <c r="FP19" s="9">
        <v>1.1140000000000001</v>
      </c>
      <c r="FQ19" s="9">
        <v>7.476</v>
      </c>
      <c r="FR19" s="9">
        <v>3.8559999999999999</v>
      </c>
      <c r="FS19" s="9">
        <v>3.62</v>
      </c>
      <c r="FT19" s="9">
        <v>6.4539999999999997</v>
      </c>
      <c r="FU19" s="9">
        <v>3.1240000000000001</v>
      </c>
      <c r="FV19" s="9">
        <v>3.3290000000000002</v>
      </c>
      <c r="FW19" s="9">
        <v>0.54100000000000004</v>
      </c>
      <c r="FX19" s="9">
        <v>0.39100000000000001</v>
      </c>
      <c r="FY19" s="9">
        <v>0.15</v>
      </c>
      <c r="FZ19" s="9">
        <v>0.48199999999999998</v>
      </c>
      <c r="GA19" s="9">
        <v>0.34100000000000003</v>
      </c>
      <c r="GB19" s="9">
        <v>0.14099999999999999</v>
      </c>
      <c r="GC19" s="9">
        <v>4.18</v>
      </c>
      <c r="GD19" s="9">
        <v>2.2240000000000002</v>
      </c>
      <c r="GE19" s="9">
        <v>1.956</v>
      </c>
      <c r="GF19" s="9">
        <v>3.0920000000000001</v>
      </c>
      <c r="GG19" s="9">
        <v>1.389</v>
      </c>
      <c r="GH19" s="9">
        <v>1.7030000000000001</v>
      </c>
      <c r="GI19" s="9">
        <v>1.0880000000000001</v>
      </c>
      <c r="GJ19" s="9">
        <v>0.83499999999999996</v>
      </c>
      <c r="GK19" s="9">
        <v>0.253</v>
      </c>
      <c r="GL19" s="9">
        <v>80.491</v>
      </c>
      <c r="GM19" s="9">
        <v>80.927999999999997</v>
      </c>
      <c r="GN19" s="9">
        <v>80.015000000000001</v>
      </c>
      <c r="GO19" s="9">
        <v>9.7100000000000009</v>
      </c>
      <c r="GP19" s="9">
        <v>6.1669999999999998</v>
      </c>
      <c r="GQ19" s="9">
        <v>13.573</v>
      </c>
      <c r="GR19" s="9">
        <v>8.3840000000000003</v>
      </c>
      <c r="GS19" s="9">
        <v>9.1669999999999998</v>
      </c>
      <c r="GT19" s="9">
        <v>7.53</v>
      </c>
      <c r="GU19" s="9">
        <v>5.5430000000000001</v>
      </c>
      <c r="GV19" s="9">
        <v>6.8019999999999996</v>
      </c>
      <c r="GW19" s="9">
        <v>4.17</v>
      </c>
      <c r="GX19" s="9">
        <v>1.3680000000000001</v>
      </c>
      <c r="GY19" s="9">
        <v>2.6230000000000002</v>
      </c>
      <c r="GZ19" s="9">
        <v>0</v>
      </c>
      <c r="HA19" s="9">
        <v>4.1749999999999998</v>
      </c>
      <c r="HB19" s="9">
        <v>4.1790000000000003</v>
      </c>
      <c r="HC19" s="9">
        <v>4.17</v>
      </c>
      <c r="HD19" s="9">
        <v>7.0039999999999996</v>
      </c>
      <c r="HE19" s="9">
        <v>6.8689999999999998</v>
      </c>
      <c r="HF19" s="9">
        <v>7.15</v>
      </c>
      <c r="HG19" s="9">
        <v>2.2519999999999998</v>
      </c>
      <c r="HH19" s="9">
        <v>2.0059999999999998</v>
      </c>
      <c r="HI19" s="9">
        <v>2.5209999999999999</v>
      </c>
      <c r="HJ19" s="9">
        <v>5.5449999999999999</v>
      </c>
      <c r="HK19" s="9">
        <v>5.1390000000000002</v>
      </c>
      <c r="HL19" s="9">
        <v>5.9880000000000004</v>
      </c>
      <c r="HM19" s="9">
        <v>11.898</v>
      </c>
      <c r="HN19" s="9">
        <v>16.937000000000001</v>
      </c>
      <c r="HO19" s="9">
        <v>6.4029999999999996</v>
      </c>
      <c r="HP19" s="9">
        <v>11.161</v>
      </c>
      <c r="HQ19" s="9">
        <v>10.425000000000001</v>
      </c>
      <c r="HR19" s="9">
        <v>11.964</v>
      </c>
      <c r="HS19" s="9">
        <v>0</v>
      </c>
      <c r="HT19" s="9">
        <v>0</v>
      </c>
      <c r="HU19" s="9">
        <v>0</v>
      </c>
      <c r="HV19" s="9">
        <v>3.2589999999999999</v>
      </c>
      <c r="HW19" s="9">
        <v>4.4969999999999999</v>
      </c>
      <c r="HX19" s="9">
        <v>1.91</v>
      </c>
      <c r="HY19" s="9">
        <v>3.5339999999999998</v>
      </c>
      <c r="HZ19" s="9">
        <v>2.1749999999999998</v>
      </c>
      <c r="IA19" s="9">
        <v>5.0170000000000003</v>
      </c>
      <c r="IB19" s="9">
        <v>0</v>
      </c>
      <c r="IC19" s="9">
        <v>0</v>
      </c>
      <c r="ID19" s="9">
        <v>0</v>
      </c>
      <c r="IE19" s="9">
        <v>12.2</v>
      </c>
      <c r="IF19" s="9">
        <v>10.743</v>
      </c>
      <c r="IG19" s="9">
        <v>13.789</v>
      </c>
      <c r="IH19" s="9">
        <v>19.509</v>
      </c>
      <c r="II19" s="9">
        <v>19.071999999999999</v>
      </c>
      <c r="IJ19" s="9">
        <v>19.984999999999999</v>
      </c>
      <c r="IK19" s="9">
        <v>64.138000000000005</v>
      </c>
      <c r="IL19" s="9">
        <v>63.420999999999999</v>
      </c>
      <c r="IM19" s="9">
        <v>64.921000000000006</v>
      </c>
      <c r="IN19" s="9">
        <v>55.366999999999997</v>
      </c>
      <c r="IO19" s="9">
        <v>51.387</v>
      </c>
      <c r="IP19" s="9">
        <v>59.707999999999998</v>
      </c>
      <c r="IQ19" s="9">
        <v>4.6379999999999999</v>
      </c>
    </row>
    <row r="20" spans="1:251">
      <c r="A20" s="10">
        <v>45323</v>
      </c>
      <c r="B20" s="9">
        <v>1.3720000000000001</v>
      </c>
      <c r="C20" s="9">
        <v>0.317</v>
      </c>
      <c r="D20" s="9">
        <v>1.0549999999999999</v>
      </c>
      <c r="E20" s="9">
        <v>6.25</v>
      </c>
      <c r="F20" s="9">
        <v>3.0369999999999999</v>
      </c>
      <c r="G20" s="9">
        <v>3.2130000000000001</v>
      </c>
      <c r="H20" s="9">
        <v>0.59699999999999998</v>
      </c>
      <c r="I20" s="9">
        <v>0.59699999999999998</v>
      </c>
      <c r="J20" s="9">
        <v>0</v>
      </c>
      <c r="K20" s="9">
        <v>4.3490000000000002</v>
      </c>
      <c r="L20" s="9">
        <v>0.52900000000000003</v>
      </c>
      <c r="M20" s="9">
        <v>3.82</v>
      </c>
      <c r="N20" s="9">
        <v>2.3959999999999999</v>
      </c>
      <c r="O20" s="9">
        <v>1.353</v>
      </c>
      <c r="P20" s="9">
        <v>1.0429999999999999</v>
      </c>
      <c r="Q20" s="9">
        <v>0</v>
      </c>
      <c r="R20" s="9">
        <v>0</v>
      </c>
      <c r="S20" s="9">
        <v>0</v>
      </c>
      <c r="T20" s="9">
        <v>7.1109999999999998</v>
      </c>
      <c r="U20" s="9">
        <v>4.7140000000000004</v>
      </c>
      <c r="V20" s="9">
        <v>2.3969999999999998</v>
      </c>
      <c r="W20" s="9">
        <v>11.326000000000001</v>
      </c>
      <c r="X20" s="9">
        <v>5.9119999999999999</v>
      </c>
      <c r="Y20" s="9">
        <v>5.4139999999999997</v>
      </c>
      <c r="Z20" s="9">
        <v>37.356000000000002</v>
      </c>
      <c r="AA20" s="9">
        <v>21.388000000000002</v>
      </c>
      <c r="AB20" s="9">
        <v>15.968</v>
      </c>
      <c r="AC20" s="9">
        <v>28.55</v>
      </c>
      <c r="AD20" s="9">
        <v>15.515000000000001</v>
      </c>
      <c r="AE20" s="9">
        <v>13.035</v>
      </c>
      <c r="AF20" s="9">
        <v>7.3650000000000002</v>
      </c>
      <c r="AG20" s="9">
        <v>4.9080000000000004</v>
      </c>
      <c r="AH20" s="9">
        <v>2.4569999999999999</v>
      </c>
      <c r="AI20" s="9">
        <v>1.4410000000000001</v>
      </c>
      <c r="AJ20" s="9">
        <v>0.96499999999999997</v>
      </c>
      <c r="AK20" s="9">
        <v>0.47599999999999998</v>
      </c>
      <c r="AL20" s="9">
        <v>23.277000000000001</v>
      </c>
      <c r="AM20" s="9">
        <v>8.9420000000000002</v>
      </c>
      <c r="AN20" s="9">
        <v>14.335000000000001</v>
      </c>
      <c r="AO20" s="9">
        <v>18.864000000000001</v>
      </c>
      <c r="AP20" s="9">
        <v>5.8470000000000004</v>
      </c>
      <c r="AQ20" s="9">
        <v>13.016999999999999</v>
      </c>
      <c r="AR20" s="9">
        <v>4.4130000000000003</v>
      </c>
      <c r="AS20" s="9">
        <v>3.0950000000000002</v>
      </c>
      <c r="AT20" s="9">
        <v>1.3180000000000001</v>
      </c>
      <c r="AU20" s="9">
        <v>81.320999999999998</v>
      </c>
      <c r="AV20" s="9">
        <v>80.507999999999996</v>
      </c>
      <c r="AW20" s="9">
        <v>82.135000000000005</v>
      </c>
      <c r="AX20" s="9">
        <v>15.38</v>
      </c>
      <c r="AY20" s="9">
        <v>15.02</v>
      </c>
      <c r="AZ20" s="9">
        <v>15.74</v>
      </c>
      <c r="BA20" s="9">
        <v>5.2</v>
      </c>
      <c r="BB20" s="9">
        <v>5.6950000000000003</v>
      </c>
      <c r="BC20" s="9">
        <v>4.7039999999999997</v>
      </c>
      <c r="BD20" s="9">
        <v>4.8170000000000002</v>
      </c>
      <c r="BE20" s="9">
        <v>4.8449999999999998</v>
      </c>
      <c r="BF20" s="9">
        <v>4.7889999999999997</v>
      </c>
      <c r="BG20" s="9">
        <v>2.1440000000000001</v>
      </c>
      <c r="BH20" s="9">
        <v>1.6459999999999999</v>
      </c>
      <c r="BI20" s="9">
        <v>2.6419999999999999</v>
      </c>
      <c r="BJ20" s="9">
        <v>2.673</v>
      </c>
      <c r="BK20" s="9">
        <v>3.1989999999999998</v>
      </c>
      <c r="BL20" s="9">
        <v>2.1469999999999998</v>
      </c>
      <c r="BM20" s="9">
        <v>16.273</v>
      </c>
      <c r="BN20" s="9">
        <v>18.045000000000002</v>
      </c>
      <c r="BO20" s="9">
        <v>14.499000000000001</v>
      </c>
      <c r="BP20" s="9">
        <v>0.95299999999999996</v>
      </c>
      <c r="BQ20" s="9">
        <v>0</v>
      </c>
      <c r="BR20" s="9">
        <v>1.9059999999999999</v>
      </c>
      <c r="BS20" s="9">
        <v>2.2930000000000001</v>
      </c>
      <c r="BT20" s="9">
        <v>2.1280000000000001</v>
      </c>
      <c r="BU20" s="9">
        <v>2.4580000000000002</v>
      </c>
      <c r="BV20" s="9">
        <v>2.262</v>
      </c>
      <c r="BW20" s="9">
        <v>1.0449999999999999</v>
      </c>
      <c r="BX20" s="9">
        <v>3.4809999999999999</v>
      </c>
      <c r="BY20" s="9">
        <v>10.307</v>
      </c>
      <c r="BZ20" s="9">
        <v>10.012</v>
      </c>
      <c r="CA20" s="9">
        <v>10.603</v>
      </c>
      <c r="CB20" s="9">
        <v>0.98399999999999999</v>
      </c>
      <c r="CC20" s="9">
        <v>1.968</v>
      </c>
      <c r="CD20" s="9">
        <v>0</v>
      </c>
      <c r="CE20" s="9">
        <v>7.1719999999999997</v>
      </c>
      <c r="CF20" s="9">
        <v>1.7450000000000001</v>
      </c>
      <c r="CG20" s="9">
        <v>12.605</v>
      </c>
      <c r="CH20" s="9">
        <v>3.952</v>
      </c>
      <c r="CI20" s="9">
        <v>4.4619999999999997</v>
      </c>
      <c r="CJ20" s="9">
        <v>3.4409999999999998</v>
      </c>
      <c r="CK20" s="9">
        <v>0</v>
      </c>
      <c r="CL20" s="9">
        <v>0</v>
      </c>
      <c r="CM20" s="9">
        <v>0</v>
      </c>
      <c r="CN20" s="9">
        <v>11.728</v>
      </c>
      <c r="CO20" s="9">
        <v>15.544</v>
      </c>
      <c r="CP20" s="9">
        <v>7.9089999999999998</v>
      </c>
      <c r="CQ20" s="9">
        <v>18.678999999999998</v>
      </c>
      <c r="CR20" s="9">
        <v>19.492000000000001</v>
      </c>
      <c r="CS20" s="9">
        <v>17.864999999999998</v>
      </c>
      <c r="CT20" s="9">
        <v>61.61</v>
      </c>
      <c r="CU20" s="9">
        <v>70.518000000000001</v>
      </c>
      <c r="CV20" s="9">
        <v>52.695</v>
      </c>
      <c r="CW20" s="9">
        <v>47.085999999999999</v>
      </c>
      <c r="CX20" s="9">
        <v>51.155000000000001</v>
      </c>
      <c r="CY20" s="9">
        <v>43.014000000000003</v>
      </c>
      <c r="CZ20" s="9">
        <v>12.147</v>
      </c>
      <c r="DA20" s="9">
        <v>16.181000000000001</v>
      </c>
      <c r="DB20" s="9">
        <v>8.109</v>
      </c>
      <c r="DC20" s="9">
        <v>2.3769999999999998</v>
      </c>
      <c r="DD20" s="9">
        <v>3.181</v>
      </c>
      <c r="DE20" s="9">
        <v>1.571</v>
      </c>
      <c r="DF20" s="9">
        <v>38.39</v>
      </c>
      <c r="DG20" s="9">
        <v>29.481999999999999</v>
      </c>
      <c r="DH20" s="9">
        <v>47.305</v>
      </c>
      <c r="DI20" s="9">
        <v>31.111999999999998</v>
      </c>
      <c r="DJ20" s="9">
        <v>19.279</v>
      </c>
      <c r="DK20" s="9">
        <v>42.954999999999998</v>
      </c>
      <c r="DL20" s="9">
        <v>7.2779999999999996</v>
      </c>
      <c r="DM20" s="9">
        <v>10.202999999999999</v>
      </c>
      <c r="DN20" s="9">
        <v>4.351</v>
      </c>
      <c r="DO20" s="9">
        <v>12.256</v>
      </c>
      <c r="DP20" s="9">
        <v>6.6959999999999997</v>
      </c>
      <c r="DQ20" s="9">
        <v>5.5590000000000002</v>
      </c>
      <c r="DR20" s="9">
        <v>9.7989999999999995</v>
      </c>
      <c r="DS20" s="9">
        <v>5.718</v>
      </c>
      <c r="DT20" s="9">
        <v>4.0810000000000004</v>
      </c>
      <c r="DU20" s="9">
        <v>1.222</v>
      </c>
      <c r="DV20" s="9">
        <v>0.752</v>
      </c>
      <c r="DW20" s="9">
        <v>0.47</v>
      </c>
      <c r="DX20" s="9">
        <v>1.34</v>
      </c>
      <c r="DY20" s="9">
        <v>0.84599999999999997</v>
      </c>
      <c r="DZ20" s="9">
        <v>0.49399999999999999</v>
      </c>
      <c r="EA20" s="9">
        <v>0.51100000000000001</v>
      </c>
      <c r="EB20" s="9">
        <v>0.40699999999999997</v>
      </c>
      <c r="EC20" s="9">
        <v>0.104</v>
      </c>
      <c r="ED20" s="9">
        <v>0</v>
      </c>
      <c r="EE20" s="9">
        <v>0</v>
      </c>
      <c r="EF20" s="9">
        <v>0</v>
      </c>
      <c r="EG20" s="9">
        <v>0.51100000000000001</v>
      </c>
      <c r="EH20" s="9">
        <v>0.40699999999999997</v>
      </c>
      <c r="EI20" s="9">
        <v>0.104</v>
      </c>
      <c r="EJ20" s="9">
        <v>1.2490000000000001</v>
      </c>
      <c r="EK20" s="9">
        <v>0.71199999999999997</v>
      </c>
      <c r="EL20" s="9">
        <v>0.53700000000000003</v>
      </c>
      <c r="EM20" s="9">
        <v>0.28699999999999998</v>
      </c>
      <c r="EN20" s="9">
        <v>0.106</v>
      </c>
      <c r="EO20" s="9">
        <v>0.18099999999999999</v>
      </c>
      <c r="EP20" s="9">
        <v>1.17</v>
      </c>
      <c r="EQ20" s="9">
        <v>0.433</v>
      </c>
      <c r="ER20" s="9">
        <v>0.73699999999999999</v>
      </c>
      <c r="ES20" s="9">
        <v>1.0089999999999999</v>
      </c>
      <c r="ET20" s="9">
        <v>0.75900000000000001</v>
      </c>
      <c r="EU20" s="9">
        <v>0.25</v>
      </c>
      <c r="EV20" s="9">
        <v>1.7809999999999999</v>
      </c>
      <c r="EW20" s="9">
        <v>1.2849999999999999</v>
      </c>
      <c r="EX20" s="9">
        <v>0.496</v>
      </c>
      <c r="EY20" s="9">
        <v>0</v>
      </c>
      <c r="EZ20" s="9">
        <v>0</v>
      </c>
      <c r="FA20" s="9">
        <v>0</v>
      </c>
      <c r="FB20" s="9">
        <v>0.14899999999999999</v>
      </c>
      <c r="FC20" s="9">
        <v>0</v>
      </c>
      <c r="FD20" s="9">
        <v>0.14899999999999999</v>
      </c>
      <c r="FE20" s="9">
        <v>0.45100000000000001</v>
      </c>
      <c r="FF20" s="9">
        <v>0.13</v>
      </c>
      <c r="FG20" s="9">
        <v>0.32100000000000001</v>
      </c>
      <c r="FH20" s="9">
        <v>0.13900000000000001</v>
      </c>
      <c r="FI20" s="9">
        <v>0.13900000000000001</v>
      </c>
      <c r="FJ20" s="9">
        <v>0</v>
      </c>
      <c r="FK20" s="9">
        <v>0.49</v>
      </c>
      <c r="FL20" s="9">
        <v>0.14899999999999999</v>
      </c>
      <c r="FM20" s="9">
        <v>0.34100000000000003</v>
      </c>
      <c r="FN20" s="9">
        <v>2.456</v>
      </c>
      <c r="FO20" s="9">
        <v>0.97799999999999998</v>
      </c>
      <c r="FP20" s="9">
        <v>1.478</v>
      </c>
      <c r="FQ20" s="9">
        <v>8.0039999999999996</v>
      </c>
      <c r="FR20" s="9">
        <v>4.6349999999999998</v>
      </c>
      <c r="FS20" s="9">
        <v>3.3690000000000002</v>
      </c>
      <c r="FT20" s="9">
        <v>6.367</v>
      </c>
      <c r="FU20" s="9">
        <v>3.6890000000000001</v>
      </c>
      <c r="FV20" s="9">
        <v>2.6779999999999999</v>
      </c>
      <c r="FW20" s="9">
        <v>1.3280000000000001</v>
      </c>
      <c r="FX20" s="9">
        <v>0.79900000000000004</v>
      </c>
      <c r="FY20" s="9">
        <v>0.52900000000000003</v>
      </c>
      <c r="FZ20" s="9">
        <v>0.309</v>
      </c>
      <c r="GA20" s="9">
        <v>0.14699999999999999</v>
      </c>
      <c r="GB20" s="9">
        <v>0.16200000000000001</v>
      </c>
      <c r="GC20" s="9">
        <v>4.2519999999999998</v>
      </c>
      <c r="GD20" s="9">
        <v>2.0619999999999998</v>
      </c>
      <c r="GE20" s="9">
        <v>2.19</v>
      </c>
      <c r="GF20" s="9">
        <v>3.82</v>
      </c>
      <c r="GG20" s="9">
        <v>1.9419999999999999</v>
      </c>
      <c r="GH20" s="9">
        <v>1.8779999999999999</v>
      </c>
      <c r="GI20" s="9">
        <v>0.432</v>
      </c>
      <c r="GJ20" s="9">
        <v>0.12</v>
      </c>
      <c r="GK20" s="9">
        <v>0.312</v>
      </c>
      <c r="GL20" s="9">
        <v>79.959000000000003</v>
      </c>
      <c r="GM20" s="9">
        <v>85.388999999999996</v>
      </c>
      <c r="GN20" s="9">
        <v>73.418000000000006</v>
      </c>
      <c r="GO20" s="9">
        <v>9.9710000000000001</v>
      </c>
      <c r="GP20" s="9">
        <v>11.234999999999999</v>
      </c>
      <c r="GQ20" s="9">
        <v>8.4489999999999998</v>
      </c>
      <c r="GR20" s="9">
        <v>10.935</v>
      </c>
      <c r="GS20" s="9">
        <v>12.629</v>
      </c>
      <c r="GT20" s="9">
        <v>8.8930000000000007</v>
      </c>
      <c r="GU20" s="9">
        <v>4.1710000000000003</v>
      </c>
      <c r="GV20" s="9">
        <v>6.0839999999999996</v>
      </c>
      <c r="GW20" s="9">
        <v>1.867</v>
      </c>
      <c r="GX20" s="9">
        <v>0</v>
      </c>
      <c r="GY20" s="9">
        <v>0</v>
      </c>
      <c r="GZ20" s="9">
        <v>0</v>
      </c>
      <c r="HA20" s="9">
        <v>4.1710000000000003</v>
      </c>
      <c r="HB20" s="9">
        <v>6.0839999999999996</v>
      </c>
      <c r="HC20" s="9">
        <v>1.867</v>
      </c>
      <c r="HD20" s="9">
        <v>10.19</v>
      </c>
      <c r="HE20" s="9">
        <v>10.63</v>
      </c>
      <c r="HF20" s="9">
        <v>9.66</v>
      </c>
      <c r="HG20" s="9">
        <v>2.3439999999999999</v>
      </c>
      <c r="HH20" s="9">
        <v>1.58</v>
      </c>
      <c r="HI20" s="9">
        <v>3.2639999999999998</v>
      </c>
      <c r="HJ20" s="9">
        <v>9.5489999999999995</v>
      </c>
      <c r="HK20" s="9">
        <v>6.4649999999999999</v>
      </c>
      <c r="HL20" s="9">
        <v>13.265000000000001</v>
      </c>
      <c r="HM20" s="9">
        <v>8.2360000000000007</v>
      </c>
      <c r="HN20" s="9">
        <v>11.333</v>
      </c>
      <c r="HO20" s="9">
        <v>4.5049999999999999</v>
      </c>
      <c r="HP20" s="9">
        <v>14.534000000000001</v>
      </c>
      <c r="HQ20" s="9">
        <v>19.184999999999999</v>
      </c>
      <c r="HR20" s="9">
        <v>8.9309999999999992</v>
      </c>
      <c r="HS20" s="9">
        <v>0</v>
      </c>
      <c r="HT20" s="9">
        <v>0</v>
      </c>
      <c r="HU20" s="9">
        <v>0</v>
      </c>
      <c r="HV20" s="9">
        <v>1.212</v>
      </c>
      <c r="HW20" s="9">
        <v>0</v>
      </c>
      <c r="HX20" s="9">
        <v>2.6720000000000002</v>
      </c>
      <c r="HY20" s="9">
        <v>3.6829999999999998</v>
      </c>
      <c r="HZ20" s="9">
        <v>1.9419999999999999</v>
      </c>
      <c r="IA20" s="9">
        <v>5.78</v>
      </c>
      <c r="IB20" s="9">
        <v>1.1339999999999999</v>
      </c>
      <c r="IC20" s="9">
        <v>2.0750000000000002</v>
      </c>
      <c r="ID20" s="9">
        <v>0</v>
      </c>
      <c r="IE20" s="9">
        <v>4</v>
      </c>
      <c r="IF20" s="9">
        <v>2.2309999999999999</v>
      </c>
      <c r="IG20" s="9">
        <v>6.1319999999999997</v>
      </c>
      <c r="IH20" s="9">
        <v>20.041</v>
      </c>
      <c r="II20" s="9">
        <v>14.611000000000001</v>
      </c>
      <c r="IJ20" s="9">
        <v>26.582000000000001</v>
      </c>
      <c r="IK20" s="9">
        <v>65.308999999999997</v>
      </c>
      <c r="IL20" s="9">
        <v>69.207999999999998</v>
      </c>
      <c r="IM20" s="9">
        <v>60.610999999999997</v>
      </c>
      <c r="IN20" s="9">
        <v>51.954999999999998</v>
      </c>
      <c r="IO20" s="9">
        <v>55.094000000000001</v>
      </c>
      <c r="IP20" s="9">
        <v>48.173000000000002</v>
      </c>
      <c r="IQ20" s="9">
        <v>10.834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3514</v>
      </c>
      <c r="C1" s="3" t="s">
        <v>3515</v>
      </c>
      <c r="D1" s="3" t="s">
        <v>3516</v>
      </c>
      <c r="E1" s="3" t="s">
        <v>3517</v>
      </c>
      <c r="F1" s="3" t="s">
        <v>3518</v>
      </c>
      <c r="G1" s="3" t="s">
        <v>3519</v>
      </c>
      <c r="H1" s="3" t="s">
        <v>3520</v>
      </c>
      <c r="I1" s="3" t="s">
        <v>3521</v>
      </c>
      <c r="J1" s="3" t="s">
        <v>3522</v>
      </c>
      <c r="K1" s="3" t="s">
        <v>3523</v>
      </c>
      <c r="L1" s="3" t="s">
        <v>3524</v>
      </c>
      <c r="M1" s="3" t="s">
        <v>3525</v>
      </c>
      <c r="N1" s="3" t="s">
        <v>3526</v>
      </c>
      <c r="O1" s="3" t="s">
        <v>3527</v>
      </c>
      <c r="P1" s="3" t="s">
        <v>3528</v>
      </c>
      <c r="Q1" s="3" t="s">
        <v>3529</v>
      </c>
      <c r="R1" s="3" t="s">
        <v>3530</v>
      </c>
      <c r="S1" s="3" t="s">
        <v>3531</v>
      </c>
      <c r="T1" s="3" t="s">
        <v>3532</v>
      </c>
      <c r="U1" s="3" t="s">
        <v>3533</v>
      </c>
      <c r="V1" s="3" t="s">
        <v>3534</v>
      </c>
      <c r="W1" s="3" t="s">
        <v>3535</v>
      </c>
      <c r="X1" s="3" t="s">
        <v>3536</v>
      </c>
      <c r="Y1" s="3" t="s">
        <v>3537</v>
      </c>
      <c r="Z1" s="3" t="s">
        <v>3538</v>
      </c>
      <c r="AA1" s="3" t="s">
        <v>3539</v>
      </c>
      <c r="AB1" s="3" t="s">
        <v>3540</v>
      </c>
      <c r="AC1" s="3" t="s">
        <v>3541</v>
      </c>
      <c r="AD1" s="3" t="s">
        <v>3542</v>
      </c>
      <c r="AE1" s="3" t="s">
        <v>3543</v>
      </c>
      <c r="AF1" s="3" t="s">
        <v>3544</v>
      </c>
      <c r="AG1" s="3" t="s">
        <v>3545</v>
      </c>
      <c r="AH1" s="3" t="s">
        <v>3546</v>
      </c>
      <c r="AI1" s="3" t="s">
        <v>3547</v>
      </c>
      <c r="AJ1" s="3" t="s">
        <v>3548</v>
      </c>
      <c r="AK1" s="3" t="s">
        <v>3549</v>
      </c>
      <c r="AL1" s="3" t="s">
        <v>3550</v>
      </c>
      <c r="AM1" s="3" t="s">
        <v>3551</v>
      </c>
      <c r="AN1" s="3" t="s">
        <v>3552</v>
      </c>
      <c r="AO1" s="3" t="s">
        <v>3553</v>
      </c>
      <c r="AP1" s="3" t="s">
        <v>3554</v>
      </c>
      <c r="AQ1" s="3" t="s">
        <v>3555</v>
      </c>
      <c r="AR1" s="3" t="s">
        <v>3556</v>
      </c>
      <c r="AS1" s="3" t="s">
        <v>3557</v>
      </c>
      <c r="AT1" s="3" t="s">
        <v>3558</v>
      </c>
      <c r="AU1" s="3" t="s">
        <v>3559</v>
      </c>
      <c r="AV1" s="3" t="s">
        <v>3560</v>
      </c>
      <c r="AW1" s="3" t="s">
        <v>3561</v>
      </c>
      <c r="AX1" s="3" t="s">
        <v>3562</v>
      </c>
      <c r="AY1" s="3" t="s">
        <v>3563</v>
      </c>
      <c r="AZ1" s="3" t="s">
        <v>3564</v>
      </c>
      <c r="BA1" s="3" t="s">
        <v>3565</v>
      </c>
      <c r="BB1" s="3" t="s">
        <v>3566</v>
      </c>
      <c r="BC1" s="3" t="s">
        <v>3567</v>
      </c>
      <c r="BD1" s="3" t="s">
        <v>3568</v>
      </c>
      <c r="BE1" s="3" t="s">
        <v>3569</v>
      </c>
      <c r="BF1" s="3" t="s">
        <v>3570</v>
      </c>
      <c r="BG1" s="3" t="s">
        <v>3571</v>
      </c>
      <c r="BH1" s="3" t="s">
        <v>3572</v>
      </c>
      <c r="BI1" s="3" t="s">
        <v>3573</v>
      </c>
      <c r="BJ1" s="3" t="s">
        <v>3574</v>
      </c>
      <c r="BK1" s="3" t="s">
        <v>3575</v>
      </c>
      <c r="BL1" s="3" t="s">
        <v>3576</v>
      </c>
      <c r="BM1" s="3" t="s">
        <v>3577</v>
      </c>
      <c r="BN1" s="3" t="s">
        <v>3578</v>
      </c>
      <c r="BO1" s="3" t="s">
        <v>3579</v>
      </c>
      <c r="BP1" s="3" t="s">
        <v>3580</v>
      </c>
      <c r="BQ1" s="3" t="s">
        <v>3581</v>
      </c>
      <c r="BR1" s="3" t="s">
        <v>3582</v>
      </c>
      <c r="BS1" s="3" t="s">
        <v>3583</v>
      </c>
      <c r="BT1" s="3" t="s">
        <v>3584</v>
      </c>
      <c r="BU1" s="3" t="s">
        <v>3585</v>
      </c>
      <c r="BV1" s="3" t="s">
        <v>3586</v>
      </c>
      <c r="BW1" s="3" t="s">
        <v>3587</v>
      </c>
      <c r="BX1" s="3" t="s">
        <v>3588</v>
      </c>
      <c r="BY1" s="3" t="s">
        <v>3589</v>
      </c>
      <c r="BZ1" s="3" t="s">
        <v>3590</v>
      </c>
      <c r="CA1" s="3" t="s">
        <v>3591</v>
      </c>
      <c r="CB1" s="3" t="s">
        <v>3592</v>
      </c>
      <c r="CC1" s="3" t="s">
        <v>3593</v>
      </c>
      <c r="CD1" s="3" t="s">
        <v>3594</v>
      </c>
      <c r="CE1" s="3" t="s">
        <v>3595</v>
      </c>
      <c r="CF1" s="3" t="s">
        <v>3596</v>
      </c>
      <c r="CG1" s="3" t="s">
        <v>3597</v>
      </c>
      <c r="CH1" s="3" t="s">
        <v>3598</v>
      </c>
      <c r="CI1" s="3" t="s">
        <v>3599</v>
      </c>
      <c r="CJ1" s="3" t="s">
        <v>3600</v>
      </c>
      <c r="CK1" s="3" t="s">
        <v>3601</v>
      </c>
      <c r="CL1" s="3" t="s">
        <v>3602</v>
      </c>
      <c r="CM1" s="3" t="s">
        <v>3603</v>
      </c>
      <c r="CN1" s="3" t="s">
        <v>3604</v>
      </c>
      <c r="CO1" s="3" t="s">
        <v>3605</v>
      </c>
      <c r="CP1" s="3" t="s">
        <v>3606</v>
      </c>
      <c r="CQ1" s="3" t="s">
        <v>3607</v>
      </c>
      <c r="CR1" s="3" t="s">
        <v>3608</v>
      </c>
      <c r="CS1" s="3" t="s">
        <v>3609</v>
      </c>
      <c r="CT1" s="3" t="s">
        <v>3610</v>
      </c>
      <c r="CU1" s="3" t="s">
        <v>3611</v>
      </c>
      <c r="CV1" s="3" t="s">
        <v>3612</v>
      </c>
      <c r="CW1" s="3" t="s">
        <v>3613</v>
      </c>
      <c r="CX1" s="3" t="s">
        <v>3614</v>
      </c>
      <c r="CY1" s="3" t="s">
        <v>3615</v>
      </c>
      <c r="CZ1" s="3" t="s">
        <v>3616</v>
      </c>
      <c r="DA1" s="3" t="s">
        <v>3617</v>
      </c>
      <c r="DB1" s="3" t="s">
        <v>3618</v>
      </c>
      <c r="DC1" s="3" t="s">
        <v>3619</v>
      </c>
      <c r="DD1" s="3" t="s">
        <v>3620</v>
      </c>
      <c r="DE1" s="3" t="s">
        <v>3621</v>
      </c>
      <c r="DF1" s="3" t="s">
        <v>3622</v>
      </c>
      <c r="DG1" s="3" t="s">
        <v>3623</v>
      </c>
      <c r="DH1" s="3" t="s">
        <v>3624</v>
      </c>
      <c r="DI1" s="3" t="s">
        <v>3625</v>
      </c>
      <c r="DJ1" s="3" t="s">
        <v>3626</v>
      </c>
      <c r="DK1" s="3" t="s">
        <v>3627</v>
      </c>
      <c r="DL1" s="3" t="s">
        <v>3628</v>
      </c>
      <c r="DM1" s="3" t="s">
        <v>3629</v>
      </c>
      <c r="DN1" s="3" t="s">
        <v>3630</v>
      </c>
      <c r="DO1" s="3" t="s">
        <v>3631</v>
      </c>
      <c r="DP1" s="3" t="s">
        <v>3632</v>
      </c>
      <c r="DQ1" s="3" t="s">
        <v>3633</v>
      </c>
      <c r="DR1" s="3" t="s">
        <v>3634</v>
      </c>
      <c r="DS1" s="3" t="s">
        <v>3635</v>
      </c>
      <c r="DT1" s="3" t="s">
        <v>3636</v>
      </c>
      <c r="DU1" s="3" t="s">
        <v>3637</v>
      </c>
      <c r="DV1" s="3" t="s">
        <v>3638</v>
      </c>
      <c r="DW1" s="3" t="s">
        <v>3639</v>
      </c>
      <c r="DX1" s="3" t="s">
        <v>3640</v>
      </c>
      <c r="DY1" s="3" t="s">
        <v>3641</v>
      </c>
      <c r="DZ1" s="3" t="s">
        <v>3642</v>
      </c>
      <c r="EA1" s="3" t="s">
        <v>3643</v>
      </c>
      <c r="EB1" s="3" t="s">
        <v>3644</v>
      </c>
      <c r="EC1" s="3" t="s">
        <v>3645</v>
      </c>
      <c r="ED1" s="3" t="s">
        <v>3646</v>
      </c>
      <c r="EE1" s="3" t="s">
        <v>3647</v>
      </c>
      <c r="EF1" s="3" t="s">
        <v>3648</v>
      </c>
      <c r="EG1" s="3" t="s">
        <v>3649</v>
      </c>
      <c r="EH1" s="3" t="s">
        <v>3650</v>
      </c>
      <c r="EI1" s="3" t="s">
        <v>3651</v>
      </c>
      <c r="EJ1" s="3" t="s">
        <v>3652</v>
      </c>
      <c r="EK1" s="3" t="s">
        <v>3653</v>
      </c>
      <c r="EL1" s="3" t="s">
        <v>3654</v>
      </c>
      <c r="EM1" s="3" t="s">
        <v>3655</v>
      </c>
      <c r="EN1" s="3" t="s">
        <v>3656</v>
      </c>
      <c r="EO1" s="3" t="s">
        <v>3657</v>
      </c>
      <c r="EP1" s="3" t="s">
        <v>3658</v>
      </c>
      <c r="EQ1" s="3" t="s">
        <v>3659</v>
      </c>
      <c r="ER1" s="3" t="s">
        <v>3660</v>
      </c>
      <c r="ES1" s="3" t="s">
        <v>3661</v>
      </c>
      <c r="ET1" s="3" t="s">
        <v>3662</v>
      </c>
      <c r="EU1" s="3" t="s">
        <v>3663</v>
      </c>
      <c r="EV1" s="3" t="s">
        <v>3664</v>
      </c>
      <c r="EW1" s="3" t="s">
        <v>3665</v>
      </c>
      <c r="EX1" s="3" t="s">
        <v>3666</v>
      </c>
      <c r="EY1" s="3" t="s">
        <v>3667</v>
      </c>
      <c r="EZ1" s="3" t="s">
        <v>3668</v>
      </c>
      <c r="FA1" s="3" t="s">
        <v>3669</v>
      </c>
      <c r="FB1" s="3" t="s">
        <v>3670</v>
      </c>
      <c r="FC1" s="3" t="s">
        <v>3671</v>
      </c>
      <c r="FD1" s="3" t="s">
        <v>3672</v>
      </c>
      <c r="FE1" s="3" t="s">
        <v>3673</v>
      </c>
      <c r="FF1" s="3" t="s">
        <v>3674</v>
      </c>
      <c r="FG1" s="3" t="s">
        <v>3675</v>
      </c>
      <c r="FH1" s="3" t="s">
        <v>3676</v>
      </c>
      <c r="FI1" s="3" t="s">
        <v>3677</v>
      </c>
      <c r="FJ1" s="3" t="s">
        <v>3678</v>
      </c>
      <c r="FK1" s="3" t="s">
        <v>3679</v>
      </c>
      <c r="FL1" s="3" t="s">
        <v>3680</v>
      </c>
      <c r="FM1" s="3" t="s">
        <v>3681</v>
      </c>
      <c r="FN1" s="3" t="s">
        <v>3682</v>
      </c>
      <c r="FO1" s="3" t="s">
        <v>3683</v>
      </c>
      <c r="FP1" s="3" t="s">
        <v>3684</v>
      </c>
      <c r="FQ1" s="3" t="s">
        <v>3685</v>
      </c>
      <c r="FR1" s="3" t="s">
        <v>3686</v>
      </c>
      <c r="FS1" s="3" t="s">
        <v>3687</v>
      </c>
      <c r="FT1" s="3" t="s">
        <v>3688</v>
      </c>
      <c r="FU1" s="3" t="s">
        <v>3689</v>
      </c>
      <c r="FV1" s="3" t="s">
        <v>3690</v>
      </c>
      <c r="FW1" s="3" t="s">
        <v>3691</v>
      </c>
      <c r="FX1" s="3" t="s">
        <v>3692</v>
      </c>
      <c r="FY1" s="3" t="s">
        <v>3693</v>
      </c>
      <c r="FZ1" s="3" t="s">
        <v>3694</v>
      </c>
      <c r="GA1" s="3" t="s">
        <v>3695</v>
      </c>
      <c r="GB1" s="3" t="s">
        <v>3696</v>
      </c>
      <c r="GC1" s="3" t="s">
        <v>3697</v>
      </c>
      <c r="GD1" s="3" t="s">
        <v>3698</v>
      </c>
      <c r="GE1" s="3" t="s">
        <v>3699</v>
      </c>
      <c r="GF1" s="3" t="s">
        <v>3700</v>
      </c>
      <c r="GG1" s="3" t="s">
        <v>3701</v>
      </c>
      <c r="GH1" s="3" t="s">
        <v>3702</v>
      </c>
      <c r="GI1" s="3" t="s">
        <v>3703</v>
      </c>
      <c r="GJ1" s="3" t="s">
        <v>3704</v>
      </c>
      <c r="GK1" s="3" t="s">
        <v>3705</v>
      </c>
      <c r="GL1" s="3" t="s">
        <v>3706</v>
      </c>
      <c r="GM1" s="3" t="s">
        <v>3707</v>
      </c>
      <c r="GN1" s="3" t="s">
        <v>3708</v>
      </c>
      <c r="GO1" s="3" t="s">
        <v>3709</v>
      </c>
      <c r="GP1" s="3" t="s">
        <v>3710</v>
      </c>
      <c r="GQ1" s="3" t="s">
        <v>3711</v>
      </c>
      <c r="GR1" s="3" t="s">
        <v>3712</v>
      </c>
      <c r="GS1" s="3" t="s">
        <v>3713</v>
      </c>
      <c r="GT1" s="3" t="s">
        <v>3714</v>
      </c>
      <c r="GU1" s="3" t="s">
        <v>3715</v>
      </c>
      <c r="GV1" s="3" t="s">
        <v>3716</v>
      </c>
      <c r="GW1" s="3" t="s">
        <v>3717</v>
      </c>
      <c r="GX1" s="3" t="s">
        <v>3718</v>
      </c>
      <c r="GY1" s="3" t="s">
        <v>3719</v>
      </c>
      <c r="GZ1" s="3" t="s">
        <v>3720</v>
      </c>
      <c r="HA1" s="3" t="s">
        <v>3721</v>
      </c>
      <c r="HB1" s="3" t="s">
        <v>3722</v>
      </c>
      <c r="HC1" s="3" t="s">
        <v>3723</v>
      </c>
      <c r="HD1" s="3" t="s">
        <v>3724</v>
      </c>
      <c r="HE1" s="3" t="s">
        <v>3725</v>
      </c>
      <c r="HF1" s="3" t="s">
        <v>3726</v>
      </c>
      <c r="HG1" s="3" t="s">
        <v>3727</v>
      </c>
      <c r="HH1" s="3" t="s">
        <v>3728</v>
      </c>
      <c r="HI1" s="3" t="s">
        <v>3729</v>
      </c>
      <c r="HJ1" s="3" t="s">
        <v>3730</v>
      </c>
      <c r="HK1" s="3" t="s">
        <v>3731</v>
      </c>
      <c r="HL1" s="3" t="s">
        <v>3732</v>
      </c>
      <c r="HM1" s="3" t="s">
        <v>3733</v>
      </c>
      <c r="HN1" s="3" t="s">
        <v>3734</v>
      </c>
      <c r="HO1" s="3" t="s">
        <v>3735</v>
      </c>
      <c r="HP1" s="3" t="s">
        <v>3736</v>
      </c>
      <c r="HQ1" s="3" t="s">
        <v>3737</v>
      </c>
      <c r="HR1" s="3" t="s">
        <v>3738</v>
      </c>
      <c r="HS1" s="3" t="s">
        <v>3739</v>
      </c>
      <c r="HT1" s="3" t="s">
        <v>3740</v>
      </c>
      <c r="HU1" s="3" t="s">
        <v>3741</v>
      </c>
      <c r="HV1" s="3" t="s">
        <v>3742</v>
      </c>
      <c r="HW1" s="3" t="s">
        <v>3743</v>
      </c>
      <c r="HX1" s="3" t="s">
        <v>3744</v>
      </c>
      <c r="HY1" s="3" t="s">
        <v>3745</v>
      </c>
      <c r="HZ1" s="3" t="s">
        <v>3746</v>
      </c>
      <c r="IA1" s="3" t="s">
        <v>3747</v>
      </c>
      <c r="IB1" s="3" t="s">
        <v>3748</v>
      </c>
      <c r="IC1" s="3" t="s">
        <v>3749</v>
      </c>
      <c r="ID1" s="3" t="s">
        <v>3750</v>
      </c>
      <c r="IE1" s="3" t="s">
        <v>3751</v>
      </c>
      <c r="IF1" s="3" t="s">
        <v>3752</v>
      </c>
      <c r="IG1" s="3" t="s">
        <v>3753</v>
      </c>
      <c r="IH1" s="3" t="s">
        <v>3754</v>
      </c>
      <c r="II1" s="3" t="s">
        <v>3755</v>
      </c>
      <c r="IJ1" s="3" t="s">
        <v>3756</v>
      </c>
      <c r="IK1" s="3" t="s">
        <v>3757</v>
      </c>
      <c r="IL1" s="3" t="s">
        <v>3758</v>
      </c>
      <c r="IM1" s="3" t="s">
        <v>3759</v>
      </c>
      <c r="IN1" s="3" t="s">
        <v>3760</v>
      </c>
      <c r="IO1" s="3" t="s">
        <v>3761</v>
      </c>
      <c r="IP1" s="3" t="s">
        <v>3762</v>
      </c>
      <c r="IQ1" s="3" t="s">
        <v>3763</v>
      </c>
    </row>
    <row r="2" spans="1:251">
      <c r="A2" s="4" t="s">
        <v>250</v>
      </c>
      <c r="B2" s="8" t="s">
        <v>337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337</v>
      </c>
      <c r="CN2" s="8" t="s">
        <v>337</v>
      </c>
      <c r="CO2" s="8" t="s">
        <v>337</v>
      </c>
      <c r="CP2" s="8" t="s">
        <v>337</v>
      </c>
      <c r="CQ2" s="8" t="s">
        <v>337</v>
      </c>
      <c r="CR2" s="8" t="s">
        <v>337</v>
      </c>
      <c r="CS2" s="8" t="s">
        <v>337</v>
      </c>
      <c r="CT2" s="8" t="s">
        <v>337</v>
      </c>
      <c r="CU2" s="8" t="s">
        <v>337</v>
      </c>
      <c r="CV2" s="8" t="s">
        <v>337</v>
      </c>
      <c r="CW2" s="8" t="s">
        <v>337</v>
      </c>
      <c r="CX2" s="8" t="s">
        <v>337</v>
      </c>
      <c r="CY2" s="8" t="s">
        <v>337</v>
      </c>
      <c r="CZ2" s="8" t="s">
        <v>337</v>
      </c>
      <c r="DA2" s="8" t="s">
        <v>337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8" t="s">
        <v>337</v>
      </c>
      <c r="DP2" s="8" t="s">
        <v>337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8" t="s">
        <v>337</v>
      </c>
      <c r="EE2" s="8" t="s">
        <v>337</v>
      </c>
      <c r="EF2" s="8" t="s">
        <v>337</v>
      </c>
      <c r="EG2" s="8" t="s">
        <v>337</v>
      </c>
      <c r="EH2" s="8" t="s">
        <v>337</v>
      </c>
      <c r="EI2" s="8" t="s">
        <v>337</v>
      </c>
      <c r="EJ2" s="8" t="s">
        <v>337</v>
      </c>
      <c r="EK2" s="8" t="s">
        <v>337</v>
      </c>
      <c r="EL2" s="8" t="s">
        <v>337</v>
      </c>
      <c r="EM2" s="8" t="s">
        <v>337</v>
      </c>
      <c r="EN2" s="8" t="s">
        <v>337</v>
      </c>
      <c r="EO2" s="8" t="s">
        <v>337</v>
      </c>
      <c r="EP2" s="8" t="s">
        <v>337</v>
      </c>
      <c r="EQ2" s="8" t="s">
        <v>337</v>
      </c>
      <c r="ER2" s="8" t="s">
        <v>337</v>
      </c>
      <c r="ES2" s="8" t="s">
        <v>337</v>
      </c>
      <c r="ET2" s="8" t="s">
        <v>337</v>
      </c>
      <c r="EU2" s="8" t="s">
        <v>337</v>
      </c>
      <c r="EV2" s="8" t="s">
        <v>337</v>
      </c>
      <c r="EW2" s="8" t="s">
        <v>337</v>
      </c>
      <c r="EX2" s="8" t="s">
        <v>337</v>
      </c>
      <c r="EY2" s="8" t="s">
        <v>337</v>
      </c>
      <c r="EZ2" s="8" t="s">
        <v>337</v>
      </c>
      <c r="FA2" s="8" t="s">
        <v>337</v>
      </c>
      <c r="FB2" s="8" t="s">
        <v>337</v>
      </c>
      <c r="FC2" s="8" t="s">
        <v>337</v>
      </c>
      <c r="FD2" s="8" t="s">
        <v>337</v>
      </c>
      <c r="FE2" s="8" t="s">
        <v>337</v>
      </c>
      <c r="FF2" s="8" t="s">
        <v>337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8" t="s">
        <v>337</v>
      </c>
      <c r="IE2" s="8" t="s">
        <v>337</v>
      </c>
      <c r="IF2" s="8" t="s">
        <v>337</v>
      </c>
      <c r="IG2" s="8" t="s">
        <v>337</v>
      </c>
      <c r="IH2" s="8" t="s">
        <v>337</v>
      </c>
      <c r="II2" s="8" t="s">
        <v>337</v>
      </c>
      <c r="IJ2" s="8" t="s">
        <v>337</v>
      </c>
      <c r="IK2" s="8" t="s">
        <v>337</v>
      </c>
      <c r="IL2" s="8" t="s">
        <v>337</v>
      </c>
      <c r="IM2" s="8" t="s">
        <v>337</v>
      </c>
      <c r="IN2" s="8" t="s">
        <v>337</v>
      </c>
      <c r="IO2" s="8" t="s">
        <v>337</v>
      </c>
      <c r="IP2" s="8" t="s">
        <v>337</v>
      </c>
      <c r="IQ2" s="8" t="s">
        <v>337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338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338</v>
      </c>
      <c r="CN4" s="8" t="s">
        <v>338</v>
      </c>
      <c r="CO4" s="8" t="s">
        <v>338</v>
      </c>
      <c r="CP4" s="8" t="s">
        <v>338</v>
      </c>
      <c r="CQ4" s="8" t="s">
        <v>338</v>
      </c>
      <c r="CR4" s="8" t="s">
        <v>338</v>
      </c>
      <c r="CS4" s="8" t="s">
        <v>338</v>
      </c>
      <c r="CT4" s="8" t="s">
        <v>338</v>
      </c>
      <c r="CU4" s="8" t="s">
        <v>338</v>
      </c>
      <c r="CV4" s="8" t="s">
        <v>338</v>
      </c>
      <c r="CW4" s="8" t="s">
        <v>338</v>
      </c>
      <c r="CX4" s="8" t="s">
        <v>338</v>
      </c>
      <c r="CY4" s="8" t="s">
        <v>338</v>
      </c>
      <c r="CZ4" s="8" t="s">
        <v>338</v>
      </c>
      <c r="DA4" s="8" t="s">
        <v>338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338</v>
      </c>
      <c r="DP4" s="8" t="s">
        <v>338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338</v>
      </c>
      <c r="EE4" s="8" t="s">
        <v>338</v>
      </c>
      <c r="EF4" s="8" t="s">
        <v>338</v>
      </c>
      <c r="EG4" s="8" t="s">
        <v>338</v>
      </c>
      <c r="EH4" s="8" t="s">
        <v>338</v>
      </c>
      <c r="EI4" s="8" t="s">
        <v>338</v>
      </c>
      <c r="EJ4" s="8" t="s">
        <v>338</v>
      </c>
      <c r="EK4" s="8" t="s">
        <v>338</v>
      </c>
      <c r="EL4" s="8" t="s">
        <v>338</v>
      </c>
      <c r="EM4" s="8" t="s">
        <v>338</v>
      </c>
      <c r="EN4" s="8" t="s">
        <v>338</v>
      </c>
      <c r="EO4" s="8" t="s">
        <v>338</v>
      </c>
      <c r="EP4" s="8" t="s">
        <v>338</v>
      </c>
      <c r="EQ4" s="8" t="s">
        <v>338</v>
      </c>
      <c r="ER4" s="8" t="s">
        <v>338</v>
      </c>
      <c r="ES4" s="8" t="s">
        <v>338</v>
      </c>
      <c r="ET4" s="8" t="s">
        <v>338</v>
      </c>
      <c r="EU4" s="8" t="s">
        <v>338</v>
      </c>
      <c r="EV4" s="8" t="s">
        <v>338</v>
      </c>
      <c r="EW4" s="8" t="s">
        <v>338</v>
      </c>
      <c r="EX4" s="8" t="s">
        <v>338</v>
      </c>
      <c r="EY4" s="8" t="s">
        <v>338</v>
      </c>
      <c r="EZ4" s="8" t="s">
        <v>338</v>
      </c>
      <c r="FA4" s="8" t="s">
        <v>338</v>
      </c>
      <c r="FB4" s="8" t="s">
        <v>338</v>
      </c>
      <c r="FC4" s="8" t="s">
        <v>338</v>
      </c>
      <c r="FD4" s="8" t="s">
        <v>338</v>
      </c>
      <c r="FE4" s="8" t="s">
        <v>338</v>
      </c>
      <c r="FF4" s="8" t="s">
        <v>338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338</v>
      </c>
      <c r="IE4" s="8" t="s">
        <v>338</v>
      </c>
      <c r="IF4" s="8" t="s">
        <v>338</v>
      </c>
      <c r="IG4" s="8" t="s">
        <v>338</v>
      </c>
      <c r="IH4" s="8" t="s">
        <v>338</v>
      </c>
      <c r="II4" s="8" t="s">
        <v>338</v>
      </c>
      <c r="IJ4" s="8" t="s">
        <v>338</v>
      </c>
      <c r="IK4" s="8" t="s">
        <v>338</v>
      </c>
      <c r="IL4" s="8" t="s">
        <v>338</v>
      </c>
      <c r="IM4" s="8" t="s">
        <v>338</v>
      </c>
      <c r="IN4" s="8" t="s">
        <v>338</v>
      </c>
      <c r="IO4" s="8" t="s">
        <v>338</v>
      </c>
      <c r="IP4" s="8" t="s">
        <v>338</v>
      </c>
      <c r="IQ4" s="8" t="s">
        <v>338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3764</v>
      </c>
      <c r="C10" s="8" t="s">
        <v>3765</v>
      </c>
      <c r="D10" s="8" t="s">
        <v>3766</v>
      </c>
      <c r="E10" s="8" t="s">
        <v>3767</v>
      </c>
      <c r="F10" s="8" t="s">
        <v>3768</v>
      </c>
      <c r="G10" s="8" t="s">
        <v>3769</v>
      </c>
      <c r="H10" s="8" t="s">
        <v>3770</v>
      </c>
      <c r="I10" s="8" t="s">
        <v>3771</v>
      </c>
      <c r="J10" s="8" t="s">
        <v>3772</v>
      </c>
      <c r="K10" s="8" t="s">
        <v>3773</v>
      </c>
      <c r="L10" s="8" t="s">
        <v>3774</v>
      </c>
      <c r="M10" s="8" t="s">
        <v>3775</v>
      </c>
      <c r="N10" s="8" t="s">
        <v>3776</v>
      </c>
      <c r="O10" s="8" t="s">
        <v>3777</v>
      </c>
      <c r="P10" s="8" t="s">
        <v>3778</v>
      </c>
      <c r="Q10" s="8" t="s">
        <v>3779</v>
      </c>
      <c r="R10" s="8" t="s">
        <v>3780</v>
      </c>
      <c r="S10" s="8" t="s">
        <v>3781</v>
      </c>
      <c r="T10" s="8" t="s">
        <v>3782</v>
      </c>
      <c r="U10" s="8" t="s">
        <v>3783</v>
      </c>
      <c r="V10" s="8" t="s">
        <v>3784</v>
      </c>
      <c r="W10" s="8" t="s">
        <v>3785</v>
      </c>
      <c r="X10" s="8" t="s">
        <v>3786</v>
      </c>
      <c r="Y10" s="8" t="s">
        <v>3787</v>
      </c>
      <c r="Z10" s="8" t="s">
        <v>3788</v>
      </c>
      <c r="AA10" s="8" t="s">
        <v>3789</v>
      </c>
      <c r="AB10" s="8" t="s">
        <v>3790</v>
      </c>
      <c r="AC10" s="8" t="s">
        <v>3791</v>
      </c>
      <c r="AD10" s="8" t="s">
        <v>3792</v>
      </c>
      <c r="AE10" s="8" t="s">
        <v>3793</v>
      </c>
      <c r="AF10" s="8" t="s">
        <v>3794</v>
      </c>
      <c r="AG10" s="8" t="s">
        <v>3795</v>
      </c>
      <c r="AH10" s="8" t="s">
        <v>3796</v>
      </c>
      <c r="AI10" s="8" t="s">
        <v>3797</v>
      </c>
      <c r="AJ10" s="8" t="s">
        <v>3798</v>
      </c>
      <c r="AK10" s="8" t="s">
        <v>3799</v>
      </c>
      <c r="AL10" s="8" t="s">
        <v>3800</v>
      </c>
      <c r="AM10" s="8" t="s">
        <v>3801</v>
      </c>
      <c r="AN10" s="8" t="s">
        <v>3802</v>
      </c>
      <c r="AO10" s="8" t="s">
        <v>3803</v>
      </c>
      <c r="AP10" s="8" t="s">
        <v>3804</v>
      </c>
      <c r="AQ10" s="8" t="s">
        <v>3805</v>
      </c>
      <c r="AR10" s="8" t="s">
        <v>3806</v>
      </c>
      <c r="AS10" s="8" t="s">
        <v>3807</v>
      </c>
      <c r="AT10" s="8" t="s">
        <v>3808</v>
      </c>
      <c r="AU10" s="8" t="s">
        <v>3809</v>
      </c>
      <c r="AV10" s="8" t="s">
        <v>3810</v>
      </c>
      <c r="AW10" s="8" t="s">
        <v>3811</v>
      </c>
      <c r="AX10" s="8" t="s">
        <v>3812</v>
      </c>
      <c r="AY10" s="8" t="s">
        <v>3813</v>
      </c>
      <c r="AZ10" s="8" t="s">
        <v>3814</v>
      </c>
      <c r="BA10" s="8" t="s">
        <v>3815</v>
      </c>
      <c r="BB10" s="8" t="s">
        <v>3816</v>
      </c>
      <c r="BC10" s="8" t="s">
        <v>3817</v>
      </c>
      <c r="BD10" s="8" t="s">
        <v>3818</v>
      </c>
      <c r="BE10" s="8" t="s">
        <v>3819</v>
      </c>
      <c r="BF10" s="8" t="s">
        <v>3820</v>
      </c>
      <c r="BG10" s="8" t="s">
        <v>3821</v>
      </c>
      <c r="BH10" s="8" t="s">
        <v>3822</v>
      </c>
      <c r="BI10" s="8" t="s">
        <v>3823</v>
      </c>
      <c r="BJ10" s="8" t="s">
        <v>3824</v>
      </c>
      <c r="BK10" s="8" t="s">
        <v>3825</v>
      </c>
      <c r="BL10" s="8" t="s">
        <v>3826</v>
      </c>
      <c r="BM10" s="8" t="s">
        <v>3827</v>
      </c>
      <c r="BN10" s="8" t="s">
        <v>3828</v>
      </c>
      <c r="BO10" s="8" t="s">
        <v>3829</v>
      </c>
      <c r="BP10" s="8" t="s">
        <v>3830</v>
      </c>
      <c r="BQ10" s="8" t="s">
        <v>3831</v>
      </c>
      <c r="BR10" s="8" t="s">
        <v>3832</v>
      </c>
      <c r="BS10" s="8" t="s">
        <v>3833</v>
      </c>
      <c r="BT10" s="8" t="s">
        <v>3834</v>
      </c>
      <c r="BU10" s="8" t="s">
        <v>3835</v>
      </c>
      <c r="BV10" s="8" t="s">
        <v>3836</v>
      </c>
      <c r="BW10" s="8" t="s">
        <v>3837</v>
      </c>
      <c r="BX10" s="8" t="s">
        <v>3838</v>
      </c>
      <c r="BY10" s="8" t="s">
        <v>3839</v>
      </c>
      <c r="BZ10" s="8" t="s">
        <v>3840</v>
      </c>
      <c r="CA10" s="8" t="s">
        <v>3841</v>
      </c>
      <c r="CB10" s="8" t="s">
        <v>3842</v>
      </c>
      <c r="CC10" s="8" t="s">
        <v>3843</v>
      </c>
      <c r="CD10" s="8" t="s">
        <v>3844</v>
      </c>
      <c r="CE10" s="8" t="s">
        <v>3845</v>
      </c>
      <c r="CF10" s="8" t="s">
        <v>3846</v>
      </c>
      <c r="CG10" s="8" t="s">
        <v>3847</v>
      </c>
      <c r="CH10" s="8" t="s">
        <v>3848</v>
      </c>
      <c r="CI10" s="8" t="s">
        <v>3849</v>
      </c>
      <c r="CJ10" s="8" t="s">
        <v>3850</v>
      </c>
      <c r="CK10" s="8" t="s">
        <v>3851</v>
      </c>
      <c r="CL10" s="8" t="s">
        <v>3852</v>
      </c>
      <c r="CM10" s="8" t="s">
        <v>3853</v>
      </c>
      <c r="CN10" s="8" t="s">
        <v>3854</v>
      </c>
      <c r="CO10" s="8" t="s">
        <v>3855</v>
      </c>
      <c r="CP10" s="8" t="s">
        <v>3856</v>
      </c>
      <c r="CQ10" s="8" t="s">
        <v>3857</v>
      </c>
      <c r="CR10" s="8" t="s">
        <v>3858</v>
      </c>
      <c r="CS10" s="8" t="s">
        <v>3859</v>
      </c>
      <c r="CT10" s="8" t="s">
        <v>3860</v>
      </c>
      <c r="CU10" s="8" t="s">
        <v>3861</v>
      </c>
      <c r="CV10" s="8" t="s">
        <v>3862</v>
      </c>
      <c r="CW10" s="8" t="s">
        <v>3863</v>
      </c>
      <c r="CX10" s="8" t="s">
        <v>3864</v>
      </c>
      <c r="CY10" s="8" t="s">
        <v>3865</v>
      </c>
      <c r="CZ10" s="8" t="s">
        <v>3866</v>
      </c>
      <c r="DA10" s="8" t="s">
        <v>3867</v>
      </c>
      <c r="DB10" s="8" t="s">
        <v>3868</v>
      </c>
      <c r="DC10" s="8" t="s">
        <v>3869</v>
      </c>
      <c r="DD10" s="8" t="s">
        <v>3870</v>
      </c>
      <c r="DE10" s="8" t="s">
        <v>3871</v>
      </c>
      <c r="DF10" s="8" t="s">
        <v>3872</v>
      </c>
      <c r="DG10" s="8" t="s">
        <v>3873</v>
      </c>
      <c r="DH10" s="8" t="s">
        <v>3874</v>
      </c>
      <c r="DI10" s="8" t="s">
        <v>3875</v>
      </c>
      <c r="DJ10" s="8" t="s">
        <v>3876</v>
      </c>
      <c r="DK10" s="8" t="s">
        <v>3877</v>
      </c>
      <c r="DL10" s="8" t="s">
        <v>3878</v>
      </c>
      <c r="DM10" s="8" t="s">
        <v>3879</v>
      </c>
      <c r="DN10" s="8" t="s">
        <v>3880</v>
      </c>
      <c r="DO10" s="8" t="s">
        <v>3881</v>
      </c>
      <c r="DP10" s="8" t="s">
        <v>3882</v>
      </c>
      <c r="DQ10" s="8" t="s">
        <v>3883</v>
      </c>
      <c r="DR10" s="8" t="s">
        <v>3884</v>
      </c>
      <c r="DS10" s="8" t="s">
        <v>3885</v>
      </c>
      <c r="DT10" s="8" t="s">
        <v>3886</v>
      </c>
      <c r="DU10" s="8" t="s">
        <v>3887</v>
      </c>
      <c r="DV10" s="8" t="s">
        <v>3888</v>
      </c>
      <c r="DW10" s="8" t="s">
        <v>3889</v>
      </c>
      <c r="DX10" s="8" t="s">
        <v>3890</v>
      </c>
      <c r="DY10" s="8" t="s">
        <v>3891</v>
      </c>
      <c r="DZ10" s="8" t="s">
        <v>3892</v>
      </c>
      <c r="EA10" s="8" t="s">
        <v>3893</v>
      </c>
      <c r="EB10" s="8" t="s">
        <v>3894</v>
      </c>
      <c r="EC10" s="8" t="s">
        <v>3895</v>
      </c>
      <c r="ED10" s="8" t="s">
        <v>3896</v>
      </c>
      <c r="EE10" s="8" t="s">
        <v>3897</v>
      </c>
      <c r="EF10" s="8" t="s">
        <v>3898</v>
      </c>
      <c r="EG10" s="8" t="s">
        <v>3899</v>
      </c>
      <c r="EH10" s="8" t="s">
        <v>3900</v>
      </c>
      <c r="EI10" s="8" t="s">
        <v>3901</v>
      </c>
      <c r="EJ10" s="8" t="s">
        <v>3902</v>
      </c>
      <c r="EK10" s="8" t="s">
        <v>3903</v>
      </c>
      <c r="EL10" s="8" t="s">
        <v>3904</v>
      </c>
      <c r="EM10" s="8" t="s">
        <v>3905</v>
      </c>
      <c r="EN10" s="8" t="s">
        <v>3906</v>
      </c>
      <c r="EO10" s="8" t="s">
        <v>3907</v>
      </c>
      <c r="EP10" s="8" t="s">
        <v>3908</v>
      </c>
      <c r="EQ10" s="8" t="s">
        <v>3909</v>
      </c>
      <c r="ER10" s="8" t="s">
        <v>3910</v>
      </c>
      <c r="ES10" s="8" t="s">
        <v>3911</v>
      </c>
      <c r="ET10" s="8" t="s">
        <v>3912</v>
      </c>
      <c r="EU10" s="8" t="s">
        <v>3913</v>
      </c>
      <c r="EV10" s="8" t="s">
        <v>3914</v>
      </c>
      <c r="EW10" s="8" t="s">
        <v>3915</v>
      </c>
      <c r="EX10" s="8" t="s">
        <v>3916</v>
      </c>
      <c r="EY10" s="8" t="s">
        <v>3917</v>
      </c>
      <c r="EZ10" s="8" t="s">
        <v>3918</v>
      </c>
      <c r="FA10" s="8" t="s">
        <v>3919</v>
      </c>
      <c r="FB10" s="8" t="s">
        <v>3920</v>
      </c>
      <c r="FC10" s="8" t="s">
        <v>3921</v>
      </c>
      <c r="FD10" s="8" t="s">
        <v>3922</v>
      </c>
      <c r="FE10" s="8" t="s">
        <v>3923</v>
      </c>
      <c r="FF10" s="8" t="s">
        <v>3924</v>
      </c>
      <c r="FG10" s="8" t="s">
        <v>3925</v>
      </c>
      <c r="FH10" s="8" t="s">
        <v>3926</v>
      </c>
      <c r="FI10" s="8" t="s">
        <v>3927</v>
      </c>
      <c r="FJ10" s="8" t="s">
        <v>3928</v>
      </c>
      <c r="FK10" s="8" t="s">
        <v>3929</v>
      </c>
      <c r="FL10" s="8" t="s">
        <v>3930</v>
      </c>
      <c r="FM10" s="8" t="s">
        <v>3931</v>
      </c>
      <c r="FN10" s="8" t="s">
        <v>3932</v>
      </c>
      <c r="FO10" s="8" t="s">
        <v>3933</v>
      </c>
      <c r="FP10" s="8" t="s">
        <v>3934</v>
      </c>
      <c r="FQ10" s="8" t="s">
        <v>3935</v>
      </c>
      <c r="FR10" s="8" t="s">
        <v>3936</v>
      </c>
      <c r="FS10" s="8" t="s">
        <v>3937</v>
      </c>
      <c r="FT10" s="8" t="s">
        <v>3938</v>
      </c>
      <c r="FU10" s="8" t="s">
        <v>3939</v>
      </c>
      <c r="FV10" s="8" t="s">
        <v>3940</v>
      </c>
      <c r="FW10" s="8" t="s">
        <v>3941</v>
      </c>
      <c r="FX10" s="8" t="s">
        <v>3942</v>
      </c>
      <c r="FY10" s="8" t="s">
        <v>3943</v>
      </c>
      <c r="FZ10" s="8" t="s">
        <v>3944</v>
      </c>
      <c r="GA10" s="8" t="s">
        <v>3945</v>
      </c>
      <c r="GB10" s="8" t="s">
        <v>3946</v>
      </c>
      <c r="GC10" s="8" t="s">
        <v>3947</v>
      </c>
      <c r="GD10" s="8" t="s">
        <v>3948</v>
      </c>
      <c r="GE10" s="8" t="s">
        <v>3949</v>
      </c>
      <c r="GF10" s="8" t="s">
        <v>3950</v>
      </c>
      <c r="GG10" s="8" t="s">
        <v>3951</v>
      </c>
      <c r="GH10" s="8" t="s">
        <v>3952</v>
      </c>
      <c r="GI10" s="8" t="s">
        <v>3953</v>
      </c>
      <c r="GJ10" s="8" t="s">
        <v>3954</v>
      </c>
      <c r="GK10" s="8" t="s">
        <v>3955</v>
      </c>
      <c r="GL10" s="8" t="s">
        <v>3956</v>
      </c>
      <c r="GM10" s="8" t="s">
        <v>3957</v>
      </c>
      <c r="GN10" s="8" t="s">
        <v>3958</v>
      </c>
      <c r="GO10" s="8" t="s">
        <v>3959</v>
      </c>
      <c r="GP10" s="8" t="s">
        <v>3960</v>
      </c>
      <c r="GQ10" s="8" t="s">
        <v>3961</v>
      </c>
      <c r="GR10" s="8" t="s">
        <v>3962</v>
      </c>
      <c r="GS10" s="8" t="s">
        <v>3963</v>
      </c>
      <c r="GT10" s="8" t="s">
        <v>3964</v>
      </c>
      <c r="GU10" s="8" t="s">
        <v>3965</v>
      </c>
      <c r="GV10" s="8" t="s">
        <v>3966</v>
      </c>
      <c r="GW10" s="8" t="s">
        <v>3967</v>
      </c>
      <c r="GX10" s="8" t="s">
        <v>3968</v>
      </c>
      <c r="GY10" s="8" t="s">
        <v>3969</v>
      </c>
      <c r="GZ10" s="8" t="s">
        <v>3970</v>
      </c>
      <c r="HA10" s="8" t="s">
        <v>3971</v>
      </c>
      <c r="HB10" s="8" t="s">
        <v>3972</v>
      </c>
      <c r="HC10" s="8" t="s">
        <v>3973</v>
      </c>
      <c r="HD10" s="8" t="s">
        <v>3974</v>
      </c>
      <c r="HE10" s="8" t="s">
        <v>3975</v>
      </c>
      <c r="HF10" s="8" t="s">
        <v>3976</v>
      </c>
      <c r="HG10" s="8" t="s">
        <v>3977</v>
      </c>
      <c r="HH10" s="8" t="s">
        <v>3978</v>
      </c>
      <c r="HI10" s="8" t="s">
        <v>3979</v>
      </c>
      <c r="HJ10" s="8" t="s">
        <v>3980</v>
      </c>
      <c r="HK10" s="8" t="s">
        <v>3981</v>
      </c>
      <c r="HL10" s="8" t="s">
        <v>3982</v>
      </c>
      <c r="HM10" s="8" t="s">
        <v>3983</v>
      </c>
      <c r="HN10" s="8" t="s">
        <v>3984</v>
      </c>
      <c r="HO10" s="8" t="s">
        <v>3985</v>
      </c>
      <c r="HP10" s="8" t="s">
        <v>3986</v>
      </c>
      <c r="HQ10" s="8" t="s">
        <v>3987</v>
      </c>
      <c r="HR10" s="8" t="s">
        <v>3988</v>
      </c>
      <c r="HS10" s="8" t="s">
        <v>3989</v>
      </c>
      <c r="HT10" s="8" t="s">
        <v>3990</v>
      </c>
      <c r="HU10" s="8" t="s">
        <v>3991</v>
      </c>
      <c r="HV10" s="8" t="s">
        <v>3992</v>
      </c>
      <c r="HW10" s="8" t="s">
        <v>3993</v>
      </c>
      <c r="HX10" s="8" t="s">
        <v>3994</v>
      </c>
      <c r="HY10" s="8" t="s">
        <v>3995</v>
      </c>
      <c r="HZ10" s="8" t="s">
        <v>3996</v>
      </c>
      <c r="IA10" s="8" t="s">
        <v>3997</v>
      </c>
      <c r="IB10" s="8" t="s">
        <v>3998</v>
      </c>
      <c r="IC10" s="8" t="s">
        <v>3999</v>
      </c>
      <c r="ID10" s="8" t="s">
        <v>4000</v>
      </c>
      <c r="IE10" s="8" t="s">
        <v>4001</v>
      </c>
      <c r="IF10" s="8" t="s">
        <v>4002</v>
      </c>
      <c r="IG10" s="8" t="s">
        <v>4003</v>
      </c>
      <c r="IH10" s="8" t="s">
        <v>4004</v>
      </c>
      <c r="II10" s="8" t="s">
        <v>4005</v>
      </c>
      <c r="IJ10" s="8" t="s">
        <v>4006</v>
      </c>
      <c r="IK10" s="8" t="s">
        <v>4007</v>
      </c>
      <c r="IL10" s="8" t="s">
        <v>4008</v>
      </c>
      <c r="IM10" s="8" t="s">
        <v>4009</v>
      </c>
      <c r="IN10" s="8" t="s">
        <v>4010</v>
      </c>
      <c r="IO10" s="8" t="s">
        <v>4011</v>
      </c>
      <c r="IP10" s="8" t="s">
        <v>4012</v>
      </c>
      <c r="IQ10" s="8" t="s">
        <v>4013</v>
      </c>
    </row>
    <row r="11" spans="1:251">
      <c r="A11" s="10">
        <v>42036</v>
      </c>
      <c r="B11" s="9">
        <v>3.89</v>
      </c>
      <c r="C11" s="9">
        <v>1.7270000000000001</v>
      </c>
      <c r="D11" s="9">
        <v>1.2030000000000001</v>
      </c>
      <c r="E11" s="9">
        <v>2.0579999999999998</v>
      </c>
      <c r="F11" s="9">
        <v>0</v>
      </c>
      <c r="G11" s="9">
        <v>30.79</v>
      </c>
      <c r="H11" s="9">
        <v>25.753</v>
      </c>
      <c r="I11" s="9">
        <v>37.874000000000002</v>
      </c>
      <c r="J11" s="9">
        <v>27.741</v>
      </c>
      <c r="K11" s="9">
        <v>22.596</v>
      </c>
      <c r="L11" s="9">
        <v>34.975999999999999</v>
      </c>
      <c r="M11" s="9">
        <v>3.0489999999999999</v>
      </c>
      <c r="N11" s="9">
        <v>3.157</v>
      </c>
      <c r="O11" s="9">
        <v>2.8980000000000001</v>
      </c>
      <c r="P11" s="9">
        <v>4.3230000000000004</v>
      </c>
      <c r="Q11" s="9">
        <v>2.4670000000000001</v>
      </c>
      <c r="R11" s="9">
        <v>1.855</v>
      </c>
      <c r="S11" s="9">
        <v>3.7440000000000002</v>
      </c>
      <c r="T11" s="9">
        <v>2.3079999999999998</v>
      </c>
      <c r="U11" s="9">
        <v>1.4359999999999999</v>
      </c>
      <c r="V11" s="9">
        <v>0.36499999999999999</v>
      </c>
      <c r="W11" s="9">
        <v>0.16300000000000001</v>
      </c>
      <c r="X11" s="9">
        <v>0.20200000000000001</v>
      </c>
      <c r="Y11" s="9">
        <v>0.65</v>
      </c>
      <c r="Z11" s="9">
        <v>0.48699999999999999</v>
      </c>
      <c r="AA11" s="9">
        <v>0.16400000000000001</v>
      </c>
      <c r="AB11" s="9">
        <v>0.26500000000000001</v>
      </c>
      <c r="AC11" s="9">
        <v>0</v>
      </c>
      <c r="AD11" s="9">
        <v>0.26500000000000001</v>
      </c>
      <c r="AE11" s="9">
        <v>0.26500000000000001</v>
      </c>
      <c r="AF11" s="9">
        <v>0</v>
      </c>
      <c r="AG11" s="9">
        <v>0.26500000000000001</v>
      </c>
      <c r="AH11" s="9">
        <v>0</v>
      </c>
      <c r="AI11" s="9">
        <v>0</v>
      </c>
      <c r="AJ11" s="9">
        <v>0</v>
      </c>
      <c r="AK11" s="9">
        <v>0.10199999999999999</v>
      </c>
      <c r="AL11" s="9">
        <v>0.10199999999999999</v>
      </c>
      <c r="AM11" s="9">
        <v>0</v>
      </c>
      <c r="AN11" s="9">
        <v>0.13500000000000001</v>
      </c>
      <c r="AO11" s="9">
        <v>6.6000000000000003E-2</v>
      </c>
      <c r="AP11" s="9">
        <v>6.9000000000000006E-2</v>
      </c>
      <c r="AQ11" s="9">
        <v>0.93600000000000005</v>
      </c>
      <c r="AR11" s="9">
        <v>0.65600000000000003</v>
      </c>
      <c r="AS11" s="9">
        <v>0.28000000000000003</v>
      </c>
      <c r="AT11" s="9">
        <v>0.16200000000000001</v>
      </c>
      <c r="AU11" s="9">
        <v>0</v>
      </c>
      <c r="AV11" s="9">
        <v>0.16200000000000001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0.246</v>
      </c>
      <c r="BD11" s="9">
        <v>0.10199999999999999</v>
      </c>
      <c r="BE11" s="9">
        <v>0.14399999999999999</v>
      </c>
      <c r="BF11" s="9">
        <v>0.159</v>
      </c>
      <c r="BG11" s="9">
        <v>0.159</v>
      </c>
      <c r="BH11" s="9">
        <v>0</v>
      </c>
      <c r="BI11" s="9">
        <v>0</v>
      </c>
      <c r="BJ11" s="9">
        <v>0</v>
      </c>
      <c r="BK11" s="9">
        <v>0</v>
      </c>
      <c r="BL11" s="9">
        <v>0.72299999999999998</v>
      </c>
      <c r="BM11" s="9">
        <v>0.57299999999999995</v>
      </c>
      <c r="BN11" s="9">
        <v>0.15</v>
      </c>
      <c r="BO11" s="9">
        <v>0.57799999999999996</v>
      </c>
      <c r="BP11" s="9">
        <v>0.159</v>
      </c>
      <c r="BQ11" s="9">
        <v>0.42</v>
      </c>
      <c r="BR11" s="9">
        <v>3.3980000000000001</v>
      </c>
      <c r="BS11" s="9">
        <v>1.919</v>
      </c>
      <c r="BT11" s="9">
        <v>1.48</v>
      </c>
      <c r="BU11" s="9">
        <v>2.5419999999999998</v>
      </c>
      <c r="BV11" s="9">
        <v>1.4510000000000001</v>
      </c>
      <c r="BW11" s="9">
        <v>1.0900000000000001</v>
      </c>
      <c r="BX11" s="9">
        <v>0.85699999999999998</v>
      </c>
      <c r="BY11" s="9">
        <v>0.46700000000000003</v>
      </c>
      <c r="BZ11" s="9">
        <v>0.38900000000000001</v>
      </c>
      <c r="CA11" s="9">
        <v>0</v>
      </c>
      <c r="CB11" s="9">
        <v>0</v>
      </c>
      <c r="CC11" s="9">
        <v>0</v>
      </c>
      <c r="CD11" s="9">
        <v>0.92400000000000004</v>
      </c>
      <c r="CE11" s="9">
        <v>0.54900000000000004</v>
      </c>
      <c r="CF11" s="9">
        <v>0.376</v>
      </c>
      <c r="CG11" s="9">
        <v>0.76400000000000001</v>
      </c>
      <c r="CH11" s="9">
        <v>0.44700000000000001</v>
      </c>
      <c r="CI11" s="9">
        <v>0.317</v>
      </c>
      <c r="CJ11" s="9">
        <v>0.16</v>
      </c>
      <c r="CK11" s="9">
        <v>0.10199999999999999</v>
      </c>
      <c r="CL11" s="9">
        <v>5.8000000000000003E-2</v>
      </c>
      <c r="CM11" s="9">
        <v>86.617999999999995</v>
      </c>
      <c r="CN11" s="9">
        <v>93.56</v>
      </c>
      <c r="CO11" s="9">
        <v>77.385999999999996</v>
      </c>
      <c r="CP11" s="9">
        <v>8.4550000000000001</v>
      </c>
      <c r="CQ11" s="9">
        <v>6.625</v>
      </c>
      <c r="CR11" s="9">
        <v>10.888</v>
      </c>
      <c r="CS11" s="9">
        <v>15.048</v>
      </c>
      <c r="CT11" s="9">
        <v>19.734000000000002</v>
      </c>
      <c r="CU11" s="9">
        <v>8.8179999999999996</v>
      </c>
      <c r="CV11" s="9">
        <v>6.1379999999999999</v>
      </c>
      <c r="CW11" s="9">
        <v>0</v>
      </c>
      <c r="CX11" s="9">
        <v>14.3</v>
      </c>
      <c r="CY11" s="9">
        <v>6.1379999999999999</v>
      </c>
      <c r="CZ11" s="9">
        <v>0</v>
      </c>
      <c r="DA11" s="9">
        <v>14.3</v>
      </c>
      <c r="DB11" s="9">
        <v>0</v>
      </c>
      <c r="DC11" s="9">
        <v>0</v>
      </c>
      <c r="DD11" s="9">
        <v>0</v>
      </c>
      <c r="DE11" s="9">
        <v>2.3580000000000001</v>
      </c>
      <c r="DF11" s="9">
        <v>4.1310000000000002</v>
      </c>
      <c r="DG11" s="9">
        <v>0</v>
      </c>
      <c r="DH11" s="9">
        <v>3.1120000000000001</v>
      </c>
      <c r="DI11" s="9">
        <v>2.6669999999999998</v>
      </c>
      <c r="DJ11" s="9">
        <v>3.7029999999999998</v>
      </c>
      <c r="DK11" s="9">
        <v>21.652000000000001</v>
      </c>
      <c r="DL11" s="9">
        <v>26.600999999999999</v>
      </c>
      <c r="DM11" s="9">
        <v>15.071999999999999</v>
      </c>
      <c r="DN11" s="9">
        <v>3.7490000000000001</v>
      </c>
      <c r="DO11" s="9">
        <v>0</v>
      </c>
      <c r="DP11" s="9">
        <v>8.7330000000000005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5.6950000000000003</v>
      </c>
      <c r="DX11" s="9">
        <v>4.1310000000000002</v>
      </c>
      <c r="DY11" s="9">
        <v>7.7729999999999997</v>
      </c>
      <c r="DZ11" s="9">
        <v>3.6760000000000002</v>
      </c>
      <c r="EA11" s="9">
        <v>6.44</v>
      </c>
      <c r="EB11" s="9">
        <v>0</v>
      </c>
      <c r="EC11" s="9">
        <v>0</v>
      </c>
      <c r="ED11" s="9">
        <v>0</v>
      </c>
      <c r="EE11" s="9">
        <v>0</v>
      </c>
      <c r="EF11" s="9">
        <v>16.734999999999999</v>
      </c>
      <c r="EG11" s="9">
        <v>23.231000000000002</v>
      </c>
      <c r="EH11" s="9">
        <v>8.0980000000000008</v>
      </c>
      <c r="EI11" s="9">
        <v>13.382</v>
      </c>
      <c r="EJ11" s="9">
        <v>6.44</v>
      </c>
      <c r="EK11" s="9">
        <v>22.614000000000001</v>
      </c>
      <c r="EL11" s="9">
        <v>78.614999999999995</v>
      </c>
      <c r="EM11" s="9">
        <v>77.763999999999996</v>
      </c>
      <c r="EN11" s="9">
        <v>79.745999999999995</v>
      </c>
      <c r="EO11" s="9">
        <v>58.798000000000002</v>
      </c>
      <c r="EP11" s="9">
        <v>58.826000000000001</v>
      </c>
      <c r="EQ11" s="9">
        <v>58.76</v>
      </c>
      <c r="ER11" s="9">
        <v>19.817</v>
      </c>
      <c r="ES11" s="9">
        <v>18.937999999999999</v>
      </c>
      <c r="ET11" s="9">
        <v>20.986000000000001</v>
      </c>
      <c r="EU11" s="9">
        <v>0</v>
      </c>
      <c r="EV11" s="9">
        <v>0</v>
      </c>
      <c r="EW11" s="9">
        <v>0</v>
      </c>
      <c r="EX11" s="9">
        <v>21.385000000000002</v>
      </c>
      <c r="EY11" s="9">
        <v>22.236000000000001</v>
      </c>
      <c r="EZ11" s="9">
        <v>20.254000000000001</v>
      </c>
      <c r="FA11" s="9">
        <v>17.677</v>
      </c>
      <c r="FB11" s="9">
        <v>18.105</v>
      </c>
      <c r="FC11" s="9">
        <v>17.108000000000001</v>
      </c>
      <c r="FD11" s="9">
        <v>3.7090000000000001</v>
      </c>
      <c r="FE11" s="9">
        <v>4.1310000000000002</v>
      </c>
      <c r="FF11" s="9">
        <v>3.1469999999999998</v>
      </c>
      <c r="FG11" s="9">
        <v>10.083</v>
      </c>
      <c r="FH11" s="9">
        <v>4.6989999999999998</v>
      </c>
      <c r="FI11" s="9">
        <v>5.383</v>
      </c>
      <c r="FJ11" s="9">
        <v>7.9649999999999999</v>
      </c>
      <c r="FK11" s="9">
        <v>3.8290000000000002</v>
      </c>
      <c r="FL11" s="9">
        <v>4.1360000000000001</v>
      </c>
      <c r="FM11" s="9">
        <v>1.65</v>
      </c>
      <c r="FN11" s="9">
        <v>0.66300000000000003</v>
      </c>
      <c r="FO11" s="9">
        <v>0.98699999999999999</v>
      </c>
      <c r="FP11" s="9">
        <v>0.33500000000000002</v>
      </c>
      <c r="FQ11" s="9">
        <v>0</v>
      </c>
      <c r="FR11" s="9">
        <v>0.33500000000000002</v>
      </c>
      <c r="FS11" s="9">
        <v>0.249</v>
      </c>
      <c r="FT11" s="9">
        <v>0</v>
      </c>
      <c r="FU11" s="9">
        <v>0.249</v>
      </c>
      <c r="FV11" s="9">
        <v>0.126</v>
      </c>
      <c r="FW11" s="9">
        <v>0</v>
      </c>
      <c r="FX11" s="9">
        <v>0.126</v>
      </c>
      <c r="FY11" s="9">
        <v>0.123</v>
      </c>
      <c r="FZ11" s="9">
        <v>0</v>
      </c>
      <c r="GA11" s="9">
        <v>0.123</v>
      </c>
      <c r="GB11" s="9">
        <v>0.51600000000000001</v>
      </c>
      <c r="GC11" s="9">
        <v>0.51600000000000001</v>
      </c>
      <c r="GD11" s="9">
        <v>0</v>
      </c>
      <c r="GE11" s="9">
        <v>0.29499999999999998</v>
      </c>
      <c r="GF11" s="9">
        <v>0.151</v>
      </c>
      <c r="GG11" s="9">
        <v>0.14399999999999999</v>
      </c>
      <c r="GH11" s="9">
        <v>1.86</v>
      </c>
      <c r="GI11" s="9">
        <v>1.3149999999999999</v>
      </c>
      <c r="GJ11" s="9">
        <v>0.54500000000000004</v>
      </c>
      <c r="GK11" s="9">
        <v>0.14199999999999999</v>
      </c>
      <c r="GL11" s="9">
        <v>0</v>
      </c>
      <c r="GM11" s="9">
        <v>0.14199999999999999</v>
      </c>
      <c r="GN11" s="9">
        <v>0.42</v>
      </c>
      <c r="GO11" s="9">
        <v>0.157</v>
      </c>
      <c r="GP11" s="9">
        <v>0.26300000000000001</v>
      </c>
      <c r="GQ11" s="9">
        <v>0.16400000000000001</v>
      </c>
      <c r="GR11" s="9">
        <v>0</v>
      </c>
      <c r="GS11" s="9">
        <v>0.16400000000000001</v>
      </c>
      <c r="GT11" s="9">
        <v>0.29499999999999998</v>
      </c>
      <c r="GU11" s="9">
        <v>0</v>
      </c>
      <c r="GV11" s="9">
        <v>0.29499999999999998</v>
      </c>
      <c r="GW11" s="9">
        <v>0.14199999999999999</v>
      </c>
      <c r="GX11" s="9">
        <v>0</v>
      </c>
      <c r="GY11" s="9">
        <v>0.14199999999999999</v>
      </c>
      <c r="GZ11" s="9">
        <v>0.90800000000000003</v>
      </c>
      <c r="HA11" s="9">
        <v>0.59799999999999998</v>
      </c>
      <c r="HB11" s="9">
        <v>0.311</v>
      </c>
      <c r="HC11" s="9">
        <v>0.98899999999999999</v>
      </c>
      <c r="HD11" s="9">
        <v>0.42899999999999999</v>
      </c>
      <c r="HE11" s="9">
        <v>0.56000000000000005</v>
      </c>
      <c r="HF11" s="9">
        <v>2.1179999999999999</v>
      </c>
      <c r="HG11" s="9">
        <v>0.871</v>
      </c>
      <c r="HH11" s="9">
        <v>1.2470000000000001</v>
      </c>
      <c r="HI11" s="9">
        <v>6.6360000000000001</v>
      </c>
      <c r="HJ11" s="9">
        <v>3.4670000000000001</v>
      </c>
      <c r="HK11" s="9">
        <v>3.169</v>
      </c>
      <c r="HL11" s="9">
        <v>5.2380000000000004</v>
      </c>
      <c r="HM11" s="9">
        <v>2.9809999999999999</v>
      </c>
      <c r="HN11" s="9">
        <v>2.258</v>
      </c>
      <c r="HO11" s="9">
        <v>1.2210000000000001</v>
      </c>
      <c r="HP11" s="9">
        <v>0.48699999999999999</v>
      </c>
      <c r="HQ11" s="9">
        <v>0.73399999999999999</v>
      </c>
      <c r="HR11" s="9">
        <v>0.17699999999999999</v>
      </c>
      <c r="HS11" s="9">
        <v>0</v>
      </c>
      <c r="HT11" s="9">
        <v>0.17699999999999999</v>
      </c>
      <c r="HU11" s="9">
        <v>3.4470000000000001</v>
      </c>
      <c r="HV11" s="9">
        <v>1.232</v>
      </c>
      <c r="HW11" s="9">
        <v>2.214</v>
      </c>
      <c r="HX11" s="9">
        <v>2.8109999999999999</v>
      </c>
      <c r="HY11" s="9">
        <v>0.89300000000000002</v>
      </c>
      <c r="HZ11" s="9">
        <v>1.9179999999999999</v>
      </c>
      <c r="IA11" s="9">
        <v>0.63500000000000001</v>
      </c>
      <c r="IB11" s="9">
        <v>0.33900000000000002</v>
      </c>
      <c r="IC11" s="9">
        <v>0.29699999999999999</v>
      </c>
      <c r="ID11" s="9">
        <v>78.994</v>
      </c>
      <c r="IE11" s="9">
        <v>81.472999999999999</v>
      </c>
      <c r="IF11" s="9">
        <v>76.83</v>
      </c>
      <c r="IG11" s="9">
        <v>16.361999999999998</v>
      </c>
      <c r="IH11" s="9">
        <v>14.106</v>
      </c>
      <c r="II11" s="9">
        <v>18.332000000000001</v>
      </c>
      <c r="IJ11" s="9">
        <v>3.323</v>
      </c>
      <c r="IK11" s="9">
        <v>0</v>
      </c>
      <c r="IL11" s="9">
        <v>6.2229999999999999</v>
      </c>
      <c r="IM11" s="9">
        <v>2.4729999999999999</v>
      </c>
      <c r="IN11" s="9">
        <v>0</v>
      </c>
      <c r="IO11" s="9">
        <v>4.6319999999999997</v>
      </c>
      <c r="IP11" s="9">
        <v>1.2509999999999999</v>
      </c>
      <c r="IQ11" s="9">
        <v>0</v>
      </c>
    </row>
    <row r="12" spans="1:251">
      <c r="A12" s="10">
        <v>42401</v>
      </c>
      <c r="B12" s="9">
        <v>3.9489999999999998</v>
      </c>
      <c r="C12" s="9">
        <v>0</v>
      </c>
      <c r="D12" s="9">
        <v>0</v>
      </c>
      <c r="E12" s="9">
        <v>0</v>
      </c>
      <c r="F12" s="9">
        <v>0</v>
      </c>
      <c r="G12" s="9">
        <v>34.805999999999997</v>
      </c>
      <c r="H12" s="9">
        <v>28.879000000000001</v>
      </c>
      <c r="I12" s="9">
        <v>42.036999999999999</v>
      </c>
      <c r="J12" s="9">
        <v>32.578000000000003</v>
      </c>
      <c r="K12" s="9">
        <v>26.356000000000002</v>
      </c>
      <c r="L12" s="9">
        <v>40.17</v>
      </c>
      <c r="M12" s="9">
        <v>2.2269999999999999</v>
      </c>
      <c r="N12" s="9">
        <v>2.5230000000000001</v>
      </c>
      <c r="O12" s="9">
        <v>1.867</v>
      </c>
      <c r="P12" s="9">
        <v>5.226</v>
      </c>
      <c r="Q12" s="9">
        <v>2.9830000000000001</v>
      </c>
      <c r="R12" s="9">
        <v>2.2440000000000002</v>
      </c>
      <c r="S12" s="9">
        <v>3.6629999999999998</v>
      </c>
      <c r="T12" s="9">
        <v>1.89</v>
      </c>
      <c r="U12" s="9">
        <v>1.7729999999999999</v>
      </c>
      <c r="V12" s="9">
        <v>0.499</v>
      </c>
      <c r="W12" s="9">
        <v>0</v>
      </c>
      <c r="X12" s="9">
        <v>0.499</v>
      </c>
      <c r="Y12" s="9">
        <v>0.55100000000000005</v>
      </c>
      <c r="Z12" s="9">
        <v>0.438</v>
      </c>
      <c r="AA12" s="9">
        <v>0.113</v>
      </c>
      <c r="AB12" s="9">
        <v>0.27100000000000002</v>
      </c>
      <c r="AC12" s="9">
        <v>0.23799999999999999</v>
      </c>
      <c r="AD12" s="9">
        <v>3.3000000000000002E-2</v>
      </c>
      <c r="AE12" s="9">
        <v>9.6000000000000002E-2</v>
      </c>
      <c r="AF12" s="9">
        <v>9.6000000000000002E-2</v>
      </c>
      <c r="AG12" s="9">
        <v>0</v>
      </c>
      <c r="AH12" s="9">
        <v>0.17599999999999999</v>
      </c>
      <c r="AI12" s="9">
        <v>0.14199999999999999</v>
      </c>
      <c r="AJ12" s="9">
        <v>3.3000000000000002E-2</v>
      </c>
      <c r="AK12" s="9">
        <v>0.625</v>
      </c>
      <c r="AL12" s="9">
        <v>0.25600000000000001</v>
      </c>
      <c r="AM12" s="9">
        <v>0.36899999999999999</v>
      </c>
      <c r="AN12" s="9">
        <v>0.121</v>
      </c>
      <c r="AO12" s="9">
        <v>7.3999999999999996E-2</v>
      </c>
      <c r="AP12" s="9">
        <v>4.7E-2</v>
      </c>
      <c r="AQ12" s="9">
        <v>0.79</v>
      </c>
      <c r="AR12" s="9">
        <v>0.47699999999999998</v>
      </c>
      <c r="AS12" s="9">
        <v>0.312</v>
      </c>
      <c r="AT12" s="9">
        <v>7.0999999999999994E-2</v>
      </c>
      <c r="AU12" s="9">
        <v>7.0999999999999994E-2</v>
      </c>
      <c r="AV12" s="9">
        <v>0</v>
      </c>
      <c r="AW12" s="9">
        <v>0.126</v>
      </c>
      <c r="AX12" s="9">
        <v>0.126</v>
      </c>
      <c r="AY12" s="9">
        <v>0</v>
      </c>
      <c r="AZ12" s="9">
        <v>0</v>
      </c>
      <c r="BA12" s="9">
        <v>0</v>
      </c>
      <c r="BB12" s="9">
        <v>0</v>
      </c>
      <c r="BC12" s="9">
        <v>0.17199999999999999</v>
      </c>
      <c r="BD12" s="9">
        <v>0</v>
      </c>
      <c r="BE12" s="9">
        <v>0.17199999999999999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0.436</v>
      </c>
      <c r="BM12" s="9">
        <v>0.20899999999999999</v>
      </c>
      <c r="BN12" s="9">
        <v>0.22700000000000001</v>
      </c>
      <c r="BO12" s="9">
        <v>1.5629999999999999</v>
      </c>
      <c r="BP12" s="9">
        <v>1.093</v>
      </c>
      <c r="BQ12" s="9">
        <v>0.47</v>
      </c>
      <c r="BR12" s="9">
        <v>4.3780000000000001</v>
      </c>
      <c r="BS12" s="9">
        <v>2.5539999999999998</v>
      </c>
      <c r="BT12" s="9">
        <v>1.8240000000000001</v>
      </c>
      <c r="BU12" s="9">
        <v>2.6890000000000001</v>
      </c>
      <c r="BV12" s="9">
        <v>1.679</v>
      </c>
      <c r="BW12" s="9">
        <v>1.01</v>
      </c>
      <c r="BX12" s="9">
        <v>1.4850000000000001</v>
      </c>
      <c r="BY12" s="9">
        <v>0.71099999999999997</v>
      </c>
      <c r="BZ12" s="9">
        <v>0.77400000000000002</v>
      </c>
      <c r="CA12" s="9">
        <v>0.20399999999999999</v>
      </c>
      <c r="CB12" s="9">
        <v>0.16400000000000001</v>
      </c>
      <c r="CC12" s="9">
        <v>0.04</v>
      </c>
      <c r="CD12" s="9">
        <v>0.84799999999999998</v>
      </c>
      <c r="CE12" s="9">
        <v>0.42799999999999999</v>
      </c>
      <c r="CF12" s="9">
        <v>0.42</v>
      </c>
      <c r="CG12" s="9">
        <v>0.84799999999999998</v>
      </c>
      <c r="CH12" s="9">
        <v>0.42799999999999999</v>
      </c>
      <c r="CI12" s="9">
        <v>0.42</v>
      </c>
      <c r="CJ12" s="9">
        <v>0</v>
      </c>
      <c r="CK12" s="9">
        <v>0</v>
      </c>
      <c r="CL12" s="9">
        <v>0</v>
      </c>
      <c r="CM12" s="9">
        <v>70.09</v>
      </c>
      <c r="CN12" s="9">
        <v>63.353000000000002</v>
      </c>
      <c r="CO12" s="9">
        <v>79.045000000000002</v>
      </c>
      <c r="CP12" s="9">
        <v>9.5500000000000007</v>
      </c>
      <c r="CQ12" s="9">
        <v>0</v>
      </c>
      <c r="CR12" s="9">
        <v>22.245000000000001</v>
      </c>
      <c r="CS12" s="9">
        <v>10.551</v>
      </c>
      <c r="CT12" s="9">
        <v>14.696</v>
      </c>
      <c r="CU12" s="9">
        <v>5.04</v>
      </c>
      <c r="CV12" s="9">
        <v>5.1879999999999997</v>
      </c>
      <c r="CW12" s="9">
        <v>7.9749999999999996</v>
      </c>
      <c r="CX12" s="9">
        <v>1.4830000000000001</v>
      </c>
      <c r="CY12" s="9">
        <v>1.83</v>
      </c>
      <c r="CZ12" s="9">
        <v>3.2069999999999999</v>
      </c>
      <c r="DA12" s="9">
        <v>0</v>
      </c>
      <c r="DB12" s="9">
        <v>3.3580000000000001</v>
      </c>
      <c r="DC12" s="9">
        <v>4.7690000000000001</v>
      </c>
      <c r="DD12" s="9">
        <v>1.4830000000000001</v>
      </c>
      <c r="DE12" s="9">
        <v>11.959</v>
      </c>
      <c r="DF12" s="9">
        <v>8.5760000000000005</v>
      </c>
      <c r="DG12" s="9">
        <v>16.456</v>
      </c>
      <c r="DH12" s="9">
        <v>2.3239999999999998</v>
      </c>
      <c r="DI12" s="9">
        <v>2.4889999999999999</v>
      </c>
      <c r="DJ12" s="9">
        <v>2.1040000000000001</v>
      </c>
      <c r="DK12" s="9">
        <v>15.109</v>
      </c>
      <c r="DL12" s="9">
        <v>16.004000000000001</v>
      </c>
      <c r="DM12" s="9">
        <v>13.919</v>
      </c>
      <c r="DN12" s="9">
        <v>1.361</v>
      </c>
      <c r="DO12" s="9">
        <v>2.3839999999999999</v>
      </c>
      <c r="DP12" s="9">
        <v>0</v>
      </c>
      <c r="DQ12" s="9">
        <v>2.411</v>
      </c>
      <c r="DR12" s="9">
        <v>4.2249999999999996</v>
      </c>
      <c r="DS12" s="9">
        <v>0</v>
      </c>
      <c r="DT12" s="9">
        <v>0</v>
      </c>
      <c r="DU12" s="9">
        <v>0</v>
      </c>
      <c r="DV12" s="9">
        <v>0</v>
      </c>
      <c r="DW12" s="9">
        <v>3.2989999999999999</v>
      </c>
      <c r="DX12" s="9">
        <v>0</v>
      </c>
      <c r="DY12" s="9">
        <v>7.6859999999999999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8.3379999999999992</v>
      </c>
      <c r="EG12" s="9">
        <v>7.0030000000000001</v>
      </c>
      <c r="EH12" s="9">
        <v>10.112</v>
      </c>
      <c r="EI12" s="9">
        <v>29.91</v>
      </c>
      <c r="EJ12" s="9">
        <v>36.646999999999998</v>
      </c>
      <c r="EK12" s="9">
        <v>20.954999999999998</v>
      </c>
      <c r="EL12" s="9">
        <v>83.775000000000006</v>
      </c>
      <c r="EM12" s="9">
        <v>85.638000000000005</v>
      </c>
      <c r="EN12" s="9">
        <v>81.298000000000002</v>
      </c>
      <c r="EO12" s="9">
        <v>51.445999999999998</v>
      </c>
      <c r="EP12" s="9">
        <v>56.292000000000002</v>
      </c>
      <c r="EQ12" s="9">
        <v>45.003999999999998</v>
      </c>
      <c r="ER12" s="9">
        <v>28.420999999999999</v>
      </c>
      <c r="ES12" s="9">
        <v>23.834</v>
      </c>
      <c r="ET12" s="9">
        <v>34.518999999999998</v>
      </c>
      <c r="EU12" s="9">
        <v>3.9079999999999999</v>
      </c>
      <c r="EV12" s="9">
        <v>5.5119999999999996</v>
      </c>
      <c r="EW12" s="9">
        <v>1.776</v>
      </c>
      <c r="EX12" s="9">
        <v>16.225000000000001</v>
      </c>
      <c r="EY12" s="9">
        <v>14.362</v>
      </c>
      <c r="EZ12" s="9">
        <v>18.702000000000002</v>
      </c>
      <c r="FA12" s="9">
        <v>16.225000000000001</v>
      </c>
      <c r="FB12" s="9">
        <v>14.362</v>
      </c>
      <c r="FC12" s="9">
        <v>18.702000000000002</v>
      </c>
      <c r="FD12" s="9">
        <v>0</v>
      </c>
      <c r="FE12" s="9">
        <v>0</v>
      </c>
      <c r="FF12" s="9">
        <v>0</v>
      </c>
      <c r="FG12" s="9">
        <v>10.249000000000001</v>
      </c>
      <c r="FH12" s="9">
        <v>5.8869999999999996</v>
      </c>
      <c r="FI12" s="9">
        <v>4.3620000000000001</v>
      </c>
      <c r="FJ12" s="9">
        <v>8.5389999999999997</v>
      </c>
      <c r="FK12" s="9">
        <v>5.165</v>
      </c>
      <c r="FL12" s="9">
        <v>3.3740000000000001</v>
      </c>
      <c r="FM12" s="9">
        <v>1.599</v>
      </c>
      <c r="FN12" s="9">
        <v>1.254</v>
      </c>
      <c r="FO12" s="9">
        <v>0.34499999999999997</v>
      </c>
      <c r="FP12" s="9">
        <v>0.55900000000000005</v>
      </c>
      <c r="FQ12" s="9">
        <v>0.36399999999999999</v>
      </c>
      <c r="FR12" s="9">
        <v>0.19500000000000001</v>
      </c>
      <c r="FS12" s="9">
        <v>0.505</v>
      </c>
      <c r="FT12" s="9">
        <v>0.375</v>
      </c>
      <c r="FU12" s="9">
        <v>0.13</v>
      </c>
      <c r="FV12" s="9">
        <v>0.23200000000000001</v>
      </c>
      <c r="FW12" s="9">
        <v>0.23200000000000001</v>
      </c>
      <c r="FX12" s="9">
        <v>0</v>
      </c>
      <c r="FY12" s="9">
        <v>0.27300000000000002</v>
      </c>
      <c r="FZ12" s="9">
        <v>0.14299999999999999</v>
      </c>
      <c r="GA12" s="9">
        <v>0.13</v>
      </c>
      <c r="GB12" s="9">
        <v>1.1299999999999999</v>
      </c>
      <c r="GC12" s="9">
        <v>0.64300000000000002</v>
      </c>
      <c r="GD12" s="9">
        <v>0.48599999999999999</v>
      </c>
      <c r="GE12" s="9">
        <v>0.16300000000000001</v>
      </c>
      <c r="GF12" s="9">
        <v>0.16300000000000001</v>
      </c>
      <c r="GG12" s="9">
        <v>0</v>
      </c>
      <c r="GH12" s="9">
        <v>0.59699999999999998</v>
      </c>
      <c r="GI12" s="9">
        <v>0.312</v>
      </c>
      <c r="GJ12" s="9">
        <v>0.28499999999999998</v>
      </c>
      <c r="GK12" s="9">
        <v>0.34399999999999997</v>
      </c>
      <c r="GL12" s="9">
        <v>0.21099999999999999</v>
      </c>
      <c r="GM12" s="9">
        <v>0.13400000000000001</v>
      </c>
      <c r="GN12" s="9">
        <v>0.67</v>
      </c>
      <c r="GO12" s="9">
        <v>0.67</v>
      </c>
      <c r="GP12" s="9">
        <v>0</v>
      </c>
      <c r="GQ12" s="9">
        <v>0.36399999999999999</v>
      </c>
      <c r="GR12" s="9">
        <v>0.20599999999999999</v>
      </c>
      <c r="GS12" s="9">
        <v>0.157</v>
      </c>
      <c r="GT12" s="9">
        <v>0.77300000000000002</v>
      </c>
      <c r="GU12" s="9">
        <v>0.115</v>
      </c>
      <c r="GV12" s="9">
        <v>0.65800000000000003</v>
      </c>
      <c r="GW12" s="9">
        <v>0.157</v>
      </c>
      <c r="GX12" s="9">
        <v>0</v>
      </c>
      <c r="GY12" s="9">
        <v>0.157</v>
      </c>
      <c r="GZ12" s="9">
        <v>0.107</v>
      </c>
      <c r="HA12" s="9">
        <v>0</v>
      </c>
      <c r="HB12" s="9">
        <v>0.107</v>
      </c>
      <c r="HC12" s="9">
        <v>1.5720000000000001</v>
      </c>
      <c r="HD12" s="9">
        <v>0.85299999999999998</v>
      </c>
      <c r="HE12" s="9">
        <v>0.71899999999999997</v>
      </c>
      <c r="HF12" s="9">
        <v>1.71</v>
      </c>
      <c r="HG12" s="9">
        <v>0.72199999999999998</v>
      </c>
      <c r="HH12" s="9">
        <v>0.98799999999999999</v>
      </c>
      <c r="HI12" s="9">
        <v>6.2869999999999999</v>
      </c>
      <c r="HJ12" s="9">
        <v>4.0629999999999997</v>
      </c>
      <c r="HK12" s="9">
        <v>2.2240000000000002</v>
      </c>
      <c r="HL12" s="9">
        <v>4.9989999999999997</v>
      </c>
      <c r="HM12" s="9">
        <v>3.4249999999999998</v>
      </c>
      <c r="HN12" s="9">
        <v>1.5740000000000001</v>
      </c>
      <c r="HO12" s="9">
        <v>0.95699999999999996</v>
      </c>
      <c r="HP12" s="9">
        <v>0.307</v>
      </c>
      <c r="HQ12" s="9">
        <v>0.65</v>
      </c>
      <c r="HR12" s="9">
        <v>0.33100000000000002</v>
      </c>
      <c r="HS12" s="9">
        <v>0.33100000000000002</v>
      </c>
      <c r="HT12" s="9">
        <v>0</v>
      </c>
      <c r="HU12" s="9">
        <v>3.9630000000000001</v>
      </c>
      <c r="HV12" s="9">
        <v>1.8240000000000001</v>
      </c>
      <c r="HW12" s="9">
        <v>2.1379999999999999</v>
      </c>
      <c r="HX12" s="9">
        <v>3.5310000000000001</v>
      </c>
      <c r="HY12" s="9">
        <v>1.8240000000000001</v>
      </c>
      <c r="HZ12" s="9">
        <v>1.7070000000000001</v>
      </c>
      <c r="IA12" s="9">
        <v>0.43099999999999999</v>
      </c>
      <c r="IB12" s="9">
        <v>0</v>
      </c>
      <c r="IC12" s="9">
        <v>0.43099999999999999</v>
      </c>
      <c r="ID12" s="9">
        <v>83.316000000000003</v>
      </c>
      <c r="IE12" s="9">
        <v>87.736000000000004</v>
      </c>
      <c r="IF12" s="9">
        <v>77.350999999999999</v>
      </c>
      <c r="IG12" s="9">
        <v>15.602</v>
      </c>
      <c r="IH12" s="9">
        <v>21.297999999999998</v>
      </c>
      <c r="II12" s="9">
        <v>7.9160000000000004</v>
      </c>
      <c r="IJ12" s="9">
        <v>5.4530000000000003</v>
      </c>
      <c r="IK12" s="9">
        <v>6.181</v>
      </c>
      <c r="IL12" s="9">
        <v>4.4690000000000003</v>
      </c>
      <c r="IM12" s="9">
        <v>4.9290000000000003</v>
      </c>
      <c r="IN12" s="9">
        <v>6.3659999999999997</v>
      </c>
      <c r="IO12" s="9">
        <v>2.9889999999999999</v>
      </c>
      <c r="IP12" s="9">
        <v>2.262</v>
      </c>
      <c r="IQ12" s="9">
        <v>3.9390000000000001</v>
      </c>
    </row>
    <row r="13" spans="1:251">
      <c r="A13" s="10">
        <v>42767</v>
      </c>
      <c r="B13" s="9">
        <v>6.7350000000000003</v>
      </c>
      <c r="C13" s="9">
        <v>2.0449999999999999</v>
      </c>
      <c r="D13" s="9">
        <v>0.93500000000000005</v>
      </c>
      <c r="E13" s="9">
        <v>0</v>
      </c>
      <c r="F13" s="9">
        <v>1.956</v>
      </c>
      <c r="G13" s="9">
        <v>35.433</v>
      </c>
      <c r="H13" s="9">
        <v>17.923999999999999</v>
      </c>
      <c r="I13" s="9">
        <v>54.545999999999999</v>
      </c>
      <c r="J13" s="9">
        <v>31.219000000000001</v>
      </c>
      <c r="K13" s="9">
        <v>16.341000000000001</v>
      </c>
      <c r="L13" s="9">
        <v>47.462000000000003</v>
      </c>
      <c r="M13" s="9">
        <v>4.2130000000000001</v>
      </c>
      <c r="N13" s="9">
        <v>1.5840000000000001</v>
      </c>
      <c r="O13" s="9">
        <v>7.0839999999999996</v>
      </c>
      <c r="P13" s="9">
        <v>3.3180000000000001</v>
      </c>
      <c r="Q13" s="9">
        <v>1.5720000000000001</v>
      </c>
      <c r="R13" s="9">
        <v>1.746</v>
      </c>
      <c r="S13" s="9">
        <v>2.3450000000000002</v>
      </c>
      <c r="T13" s="9">
        <v>0.89100000000000001</v>
      </c>
      <c r="U13" s="9">
        <v>1.454</v>
      </c>
      <c r="V13" s="9">
        <v>0.192</v>
      </c>
      <c r="W13" s="9">
        <v>0.14000000000000001</v>
      </c>
      <c r="X13" s="9">
        <v>5.1999999999999998E-2</v>
      </c>
      <c r="Y13" s="9">
        <v>0.36399999999999999</v>
      </c>
      <c r="Z13" s="9">
        <v>0.11</v>
      </c>
      <c r="AA13" s="9">
        <v>0.254</v>
      </c>
      <c r="AB13" s="9">
        <v>0.14499999999999999</v>
      </c>
      <c r="AC13" s="9">
        <v>0</v>
      </c>
      <c r="AD13" s="9">
        <v>0.14499999999999999</v>
      </c>
      <c r="AE13" s="9">
        <v>0</v>
      </c>
      <c r="AF13" s="9">
        <v>0</v>
      </c>
      <c r="AG13" s="9">
        <v>0</v>
      </c>
      <c r="AH13" s="9">
        <v>0.14499999999999999</v>
      </c>
      <c r="AI13" s="9">
        <v>0</v>
      </c>
      <c r="AJ13" s="9">
        <v>0.14499999999999999</v>
      </c>
      <c r="AK13" s="9">
        <v>0.48199999999999998</v>
      </c>
      <c r="AL13" s="9">
        <v>0.161</v>
      </c>
      <c r="AM13" s="9">
        <v>0.32100000000000001</v>
      </c>
      <c r="AN13" s="9">
        <v>0.246</v>
      </c>
      <c r="AO13" s="9">
        <v>0.112</v>
      </c>
      <c r="AP13" s="9">
        <v>0.13400000000000001</v>
      </c>
      <c r="AQ13" s="9">
        <v>0.36599999999999999</v>
      </c>
      <c r="AR13" s="9">
        <v>0.26500000000000001</v>
      </c>
      <c r="AS13" s="9">
        <v>0.10100000000000001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0.127</v>
      </c>
      <c r="BG13" s="9">
        <v>0</v>
      </c>
      <c r="BH13" s="9">
        <v>0.127</v>
      </c>
      <c r="BI13" s="9">
        <v>0</v>
      </c>
      <c r="BJ13" s="9">
        <v>0</v>
      </c>
      <c r="BK13" s="9">
        <v>0</v>
      </c>
      <c r="BL13" s="9">
        <v>0.42199999999999999</v>
      </c>
      <c r="BM13" s="9">
        <v>0.10299999999999999</v>
      </c>
      <c r="BN13" s="9">
        <v>0.31900000000000001</v>
      </c>
      <c r="BO13" s="9">
        <v>0.97199999999999998</v>
      </c>
      <c r="BP13" s="9">
        <v>0.68100000000000005</v>
      </c>
      <c r="BQ13" s="9">
        <v>0.29199999999999998</v>
      </c>
      <c r="BR13" s="9">
        <v>2.65</v>
      </c>
      <c r="BS13" s="9">
        <v>1.474</v>
      </c>
      <c r="BT13" s="9">
        <v>1.1759999999999999</v>
      </c>
      <c r="BU13" s="9">
        <v>2.0950000000000002</v>
      </c>
      <c r="BV13" s="9">
        <v>1.099</v>
      </c>
      <c r="BW13" s="9">
        <v>0.996</v>
      </c>
      <c r="BX13" s="9">
        <v>0.55500000000000005</v>
      </c>
      <c r="BY13" s="9">
        <v>0.376</v>
      </c>
      <c r="BZ13" s="9">
        <v>0.18</v>
      </c>
      <c r="CA13" s="9">
        <v>0</v>
      </c>
      <c r="CB13" s="9">
        <v>0</v>
      </c>
      <c r="CC13" s="9">
        <v>0</v>
      </c>
      <c r="CD13" s="9">
        <v>0.66700000000000004</v>
      </c>
      <c r="CE13" s="9">
        <v>9.8000000000000004E-2</v>
      </c>
      <c r="CF13" s="9">
        <v>0.56899999999999995</v>
      </c>
      <c r="CG13" s="9">
        <v>0.57099999999999995</v>
      </c>
      <c r="CH13" s="9">
        <v>9.8000000000000004E-2</v>
      </c>
      <c r="CI13" s="9">
        <v>0.47299999999999998</v>
      </c>
      <c r="CJ13" s="9">
        <v>9.6000000000000002E-2</v>
      </c>
      <c r="CK13" s="9">
        <v>0</v>
      </c>
      <c r="CL13" s="9">
        <v>9.6000000000000002E-2</v>
      </c>
      <c r="CM13" s="9">
        <v>70.688000000000002</v>
      </c>
      <c r="CN13" s="9">
        <v>56.688000000000002</v>
      </c>
      <c r="CO13" s="9">
        <v>83.296000000000006</v>
      </c>
      <c r="CP13" s="9">
        <v>5.7960000000000003</v>
      </c>
      <c r="CQ13" s="9">
        <v>8.9309999999999992</v>
      </c>
      <c r="CR13" s="9">
        <v>2.9729999999999999</v>
      </c>
      <c r="CS13" s="9">
        <v>10.986000000000001</v>
      </c>
      <c r="CT13" s="9">
        <v>7</v>
      </c>
      <c r="CU13" s="9">
        <v>14.574999999999999</v>
      </c>
      <c r="CV13" s="9">
        <v>4.3650000000000002</v>
      </c>
      <c r="CW13" s="9">
        <v>0</v>
      </c>
      <c r="CX13" s="9">
        <v>8.2949999999999999</v>
      </c>
      <c r="CY13" s="9">
        <v>0</v>
      </c>
      <c r="CZ13" s="9">
        <v>0</v>
      </c>
      <c r="DA13" s="9">
        <v>0</v>
      </c>
      <c r="DB13" s="9">
        <v>4.3650000000000002</v>
      </c>
      <c r="DC13" s="9">
        <v>0</v>
      </c>
      <c r="DD13" s="9">
        <v>8.2949999999999999</v>
      </c>
      <c r="DE13" s="9">
        <v>14.534000000000001</v>
      </c>
      <c r="DF13" s="9">
        <v>10.228</v>
      </c>
      <c r="DG13" s="9">
        <v>18.411999999999999</v>
      </c>
      <c r="DH13" s="9">
        <v>7.4219999999999997</v>
      </c>
      <c r="DI13" s="9">
        <v>7.1520000000000001</v>
      </c>
      <c r="DJ13" s="9">
        <v>7.665</v>
      </c>
      <c r="DK13" s="9">
        <v>11.028</v>
      </c>
      <c r="DL13" s="9">
        <v>16.837</v>
      </c>
      <c r="DM13" s="9">
        <v>5.7960000000000003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3.8359999999999999</v>
      </c>
      <c r="EA13" s="9">
        <v>0</v>
      </c>
      <c r="EB13" s="9">
        <v>7.2910000000000004</v>
      </c>
      <c r="EC13" s="9">
        <v>0</v>
      </c>
      <c r="ED13" s="9">
        <v>0</v>
      </c>
      <c r="EE13" s="9">
        <v>0</v>
      </c>
      <c r="EF13" s="9">
        <v>12.722</v>
      </c>
      <c r="EG13" s="9">
        <v>6.5389999999999997</v>
      </c>
      <c r="EH13" s="9">
        <v>18.29</v>
      </c>
      <c r="EI13" s="9">
        <v>29.312000000000001</v>
      </c>
      <c r="EJ13" s="9">
        <v>43.311999999999998</v>
      </c>
      <c r="EK13" s="9">
        <v>16.704000000000001</v>
      </c>
      <c r="EL13" s="9">
        <v>79.884</v>
      </c>
      <c r="EM13" s="9">
        <v>93.771000000000001</v>
      </c>
      <c r="EN13" s="9">
        <v>67.376999999999995</v>
      </c>
      <c r="EO13" s="9">
        <v>63.146000000000001</v>
      </c>
      <c r="EP13" s="9">
        <v>69.882000000000005</v>
      </c>
      <c r="EQ13" s="9">
        <v>57.079000000000001</v>
      </c>
      <c r="ER13" s="9">
        <v>16.738</v>
      </c>
      <c r="ES13" s="9">
        <v>23.89</v>
      </c>
      <c r="ET13" s="9">
        <v>10.298</v>
      </c>
      <c r="EU13" s="9">
        <v>0</v>
      </c>
      <c r="EV13" s="9">
        <v>0</v>
      </c>
      <c r="EW13" s="9">
        <v>0</v>
      </c>
      <c r="EX13" s="9">
        <v>20.116</v>
      </c>
      <c r="EY13" s="9">
        <v>6.2290000000000001</v>
      </c>
      <c r="EZ13" s="9">
        <v>32.622999999999998</v>
      </c>
      <c r="FA13" s="9">
        <v>17.216000000000001</v>
      </c>
      <c r="FB13" s="9">
        <v>6.2290000000000001</v>
      </c>
      <c r="FC13" s="9">
        <v>27.111000000000001</v>
      </c>
      <c r="FD13" s="9">
        <v>2.9</v>
      </c>
      <c r="FE13" s="9">
        <v>0</v>
      </c>
      <c r="FF13" s="9">
        <v>5.5119999999999996</v>
      </c>
      <c r="FG13" s="9">
        <v>8.5370000000000008</v>
      </c>
      <c r="FH13" s="9">
        <v>4.3949999999999996</v>
      </c>
      <c r="FI13" s="9">
        <v>4.1420000000000003</v>
      </c>
      <c r="FJ13" s="9">
        <v>7.7329999999999997</v>
      </c>
      <c r="FK13" s="9">
        <v>4.0170000000000003</v>
      </c>
      <c r="FL13" s="9">
        <v>3.7160000000000002</v>
      </c>
      <c r="FM13" s="9">
        <v>1.0940000000000001</v>
      </c>
      <c r="FN13" s="9">
        <v>0.91800000000000004</v>
      </c>
      <c r="FO13" s="9">
        <v>0.17599999999999999</v>
      </c>
      <c r="FP13" s="9">
        <v>0.34200000000000003</v>
      </c>
      <c r="FQ13" s="9">
        <v>0.16600000000000001</v>
      </c>
      <c r="FR13" s="9">
        <v>0.17599999999999999</v>
      </c>
      <c r="FS13" s="9">
        <v>0.33200000000000002</v>
      </c>
      <c r="FT13" s="9">
        <v>0.17</v>
      </c>
      <c r="FU13" s="9">
        <v>0.16200000000000001</v>
      </c>
      <c r="FV13" s="9">
        <v>0.33200000000000002</v>
      </c>
      <c r="FW13" s="9">
        <v>0.17</v>
      </c>
      <c r="FX13" s="9">
        <v>0.16200000000000001</v>
      </c>
      <c r="FY13" s="9">
        <v>0</v>
      </c>
      <c r="FZ13" s="9">
        <v>0</v>
      </c>
      <c r="GA13" s="9">
        <v>0</v>
      </c>
      <c r="GB13" s="9">
        <v>1.0580000000000001</v>
      </c>
      <c r="GC13" s="9">
        <v>0.82299999999999995</v>
      </c>
      <c r="GD13" s="9">
        <v>0.23499999999999999</v>
      </c>
      <c r="GE13" s="9">
        <v>0.32700000000000001</v>
      </c>
      <c r="GF13" s="9">
        <v>0.32700000000000001</v>
      </c>
      <c r="GG13" s="9">
        <v>0</v>
      </c>
      <c r="GH13" s="9">
        <v>0.66800000000000004</v>
      </c>
      <c r="GI13" s="9">
        <v>0.316</v>
      </c>
      <c r="GJ13" s="9">
        <v>0.35199999999999998</v>
      </c>
      <c r="GK13" s="9">
        <v>0.35399999999999998</v>
      </c>
      <c r="GL13" s="9">
        <v>7.3999999999999996E-2</v>
      </c>
      <c r="GM13" s="9">
        <v>0.28000000000000003</v>
      </c>
      <c r="GN13" s="9">
        <v>0.53300000000000003</v>
      </c>
      <c r="GO13" s="9">
        <v>0.17599999999999999</v>
      </c>
      <c r="GP13" s="9">
        <v>0.35799999999999998</v>
      </c>
      <c r="GQ13" s="9">
        <v>0.626</v>
      </c>
      <c r="GR13" s="9">
        <v>0.28899999999999998</v>
      </c>
      <c r="GS13" s="9">
        <v>0.33700000000000002</v>
      </c>
      <c r="GT13" s="9">
        <v>0.28799999999999998</v>
      </c>
      <c r="GU13" s="9">
        <v>0</v>
      </c>
      <c r="GV13" s="9">
        <v>0.28799999999999998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2.109</v>
      </c>
      <c r="HD13" s="9">
        <v>0.75600000000000001</v>
      </c>
      <c r="HE13" s="9">
        <v>1.353</v>
      </c>
      <c r="HF13" s="9">
        <v>0.80500000000000005</v>
      </c>
      <c r="HG13" s="9">
        <v>0.379</v>
      </c>
      <c r="HH13" s="9">
        <v>0.42599999999999999</v>
      </c>
      <c r="HI13" s="9">
        <v>5.7510000000000003</v>
      </c>
      <c r="HJ13" s="9">
        <v>2.7909999999999999</v>
      </c>
      <c r="HK13" s="9">
        <v>2.96</v>
      </c>
      <c r="HL13" s="9">
        <v>4.7709999999999999</v>
      </c>
      <c r="HM13" s="9">
        <v>2.3090000000000002</v>
      </c>
      <c r="HN13" s="9">
        <v>2.4630000000000001</v>
      </c>
      <c r="HO13" s="9">
        <v>0.81699999999999995</v>
      </c>
      <c r="HP13" s="9">
        <v>0.48299999999999998</v>
      </c>
      <c r="HQ13" s="9">
        <v>0.33400000000000002</v>
      </c>
      <c r="HR13" s="9">
        <v>0.16300000000000001</v>
      </c>
      <c r="HS13" s="9">
        <v>0</v>
      </c>
      <c r="HT13" s="9">
        <v>0.16300000000000001</v>
      </c>
      <c r="HU13" s="9">
        <v>2.786</v>
      </c>
      <c r="HV13" s="9">
        <v>1.6040000000000001</v>
      </c>
      <c r="HW13" s="9">
        <v>1.1830000000000001</v>
      </c>
      <c r="HX13" s="9">
        <v>2.645</v>
      </c>
      <c r="HY13" s="9">
        <v>1.462</v>
      </c>
      <c r="HZ13" s="9">
        <v>1.1830000000000001</v>
      </c>
      <c r="IA13" s="9">
        <v>0.14099999999999999</v>
      </c>
      <c r="IB13" s="9">
        <v>0.14099999999999999</v>
      </c>
      <c r="IC13" s="9">
        <v>0</v>
      </c>
      <c r="ID13" s="9">
        <v>90.573999999999998</v>
      </c>
      <c r="IE13" s="9">
        <v>91.387</v>
      </c>
      <c r="IF13" s="9">
        <v>89.710999999999999</v>
      </c>
      <c r="IG13" s="9">
        <v>12.81</v>
      </c>
      <c r="IH13" s="9">
        <v>20.888999999999999</v>
      </c>
      <c r="II13" s="9">
        <v>4.2380000000000004</v>
      </c>
      <c r="IJ13" s="9">
        <v>4.0049999999999999</v>
      </c>
      <c r="IK13" s="9">
        <v>3.7850000000000001</v>
      </c>
      <c r="IL13" s="9">
        <v>4.2380000000000004</v>
      </c>
      <c r="IM13" s="9">
        <v>3.8919999999999999</v>
      </c>
      <c r="IN13" s="9">
        <v>3.8660000000000001</v>
      </c>
      <c r="IO13" s="9">
        <v>3.919</v>
      </c>
      <c r="IP13" s="9">
        <v>3.8919999999999999</v>
      </c>
      <c r="IQ13" s="9">
        <v>3.8660000000000001</v>
      </c>
    </row>
    <row r="14" spans="1:251">
      <c r="A14" s="10">
        <v>43132</v>
      </c>
      <c r="B14" s="9">
        <v>4.8090000000000002</v>
      </c>
      <c r="C14" s="9">
        <v>1.6180000000000001</v>
      </c>
      <c r="D14" s="9">
        <v>2.359</v>
      </c>
      <c r="E14" s="9">
        <v>0</v>
      </c>
      <c r="F14" s="9">
        <v>5.3120000000000003</v>
      </c>
      <c r="G14" s="9">
        <v>26.442</v>
      </c>
      <c r="H14" s="9">
        <v>19.408999999999999</v>
      </c>
      <c r="I14" s="9">
        <v>35.247999999999998</v>
      </c>
      <c r="J14" s="9">
        <v>23.302</v>
      </c>
      <c r="K14" s="9">
        <v>16.265999999999998</v>
      </c>
      <c r="L14" s="9">
        <v>32.110999999999997</v>
      </c>
      <c r="M14" s="9">
        <v>3.14</v>
      </c>
      <c r="N14" s="9">
        <v>3.1429999999999998</v>
      </c>
      <c r="O14" s="9">
        <v>3.137</v>
      </c>
      <c r="P14" s="9">
        <v>3.9910000000000001</v>
      </c>
      <c r="Q14" s="9">
        <v>2.0430000000000001</v>
      </c>
      <c r="R14" s="9">
        <v>1.9470000000000001</v>
      </c>
      <c r="S14" s="9">
        <v>2.883</v>
      </c>
      <c r="T14" s="9">
        <v>1.587</v>
      </c>
      <c r="U14" s="9">
        <v>1.2949999999999999</v>
      </c>
      <c r="V14" s="9">
        <v>0.48099999999999998</v>
      </c>
      <c r="W14" s="9">
        <v>0.215</v>
      </c>
      <c r="X14" s="9">
        <v>0.26600000000000001</v>
      </c>
      <c r="Y14" s="9">
        <v>0.34300000000000003</v>
      </c>
      <c r="Z14" s="9">
        <v>0.29299999999999998</v>
      </c>
      <c r="AA14" s="9">
        <v>0.05</v>
      </c>
      <c r="AB14" s="9">
        <v>7.6999999999999999E-2</v>
      </c>
      <c r="AC14" s="9">
        <v>7.6999999999999999E-2</v>
      </c>
      <c r="AD14" s="9">
        <v>0</v>
      </c>
      <c r="AE14" s="9">
        <v>0</v>
      </c>
      <c r="AF14" s="9">
        <v>0</v>
      </c>
      <c r="AG14" s="9">
        <v>0</v>
      </c>
      <c r="AH14" s="9">
        <v>7.6999999999999999E-2</v>
      </c>
      <c r="AI14" s="9">
        <v>7.6999999999999999E-2</v>
      </c>
      <c r="AJ14" s="9">
        <v>0</v>
      </c>
      <c r="AK14" s="9">
        <v>0.71699999999999997</v>
      </c>
      <c r="AL14" s="9">
        <v>0.42399999999999999</v>
      </c>
      <c r="AM14" s="9">
        <v>0.29399999999999998</v>
      </c>
      <c r="AN14" s="9">
        <v>6.0999999999999999E-2</v>
      </c>
      <c r="AO14" s="9">
        <v>0</v>
      </c>
      <c r="AP14" s="9">
        <v>6.0999999999999999E-2</v>
      </c>
      <c r="AQ14" s="9">
        <v>0.224</v>
      </c>
      <c r="AR14" s="9">
        <v>0</v>
      </c>
      <c r="AS14" s="9">
        <v>0.224</v>
      </c>
      <c r="AT14" s="9">
        <v>0.28000000000000003</v>
      </c>
      <c r="AU14" s="9">
        <v>0.23</v>
      </c>
      <c r="AV14" s="9">
        <v>0.05</v>
      </c>
      <c r="AW14" s="9">
        <v>0.17399999999999999</v>
      </c>
      <c r="AX14" s="9">
        <v>0.17399999999999999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0.28299999999999997</v>
      </c>
      <c r="BG14" s="9">
        <v>7.1999999999999995E-2</v>
      </c>
      <c r="BH14" s="9">
        <v>0.21099999999999999</v>
      </c>
      <c r="BI14" s="9">
        <v>0</v>
      </c>
      <c r="BJ14" s="9">
        <v>0</v>
      </c>
      <c r="BK14" s="9">
        <v>0</v>
      </c>
      <c r="BL14" s="9">
        <v>0.24299999999999999</v>
      </c>
      <c r="BM14" s="9">
        <v>0.10299999999999999</v>
      </c>
      <c r="BN14" s="9">
        <v>0.14000000000000001</v>
      </c>
      <c r="BO14" s="9">
        <v>1.1080000000000001</v>
      </c>
      <c r="BP14" s="9">
        <v>0.45600000000000002</v>
      </c>
      <c r="BQ14" s="9">
        <v>0.65200000000000002</v>
      </c>
      <c r="BR14" s="9">
        <v>3.0339999999999998</v>
      </c>
      <c r="BS14" s="9">
        <v>1.9570000000000001</v>
      </c>
      <c r="BT14" s="9">
        <v>1.077</v>
      </c>
      <c r="BU14" s="9">
        <v>2.472</v>
      </c>
      <c r="BV14" s="9">
        <v>1.395</v>
      </c>
      <c r="BW14" s="9">
        <v>1.077</v>
      </c>
      <c r="BX14" s="9">
        <v>0.442</v>
      </c>
      <c r="BY14" s="9">
        <v>0.442</v>
      </c>
      <c r="BZ14" s="9">
        <v>0</v>
      </c>
      <c r="CA14" s="9">
        <v>0.12</v>
      </c>
      <c r="CB14" s="9">
        <v>0.12</v>
      </c>
      <c r="CC14" s="9">
        <v>0</v>
      </c>
      <c r="CD14" s="9">
        <v>0.95699999999999996</v>
      </c>
      <c r="CE14" s="9">
        <v>8.6999999999999994E-2</v>
      </c>
      <c r="CF14" s="9">
        <v>0.87</v>
      </c>
      <c r="CG14" s="9">
        <v>0.68300000000000005</v>
      </c>
      <c r="CH14" s="9">
        <v>8.6999999999999994E-2</v>
      </c>
      <c r="CI14" s="9">
        <v>0.59699999999999998</v>
      </c>
      <c r="CJ14" s="9">
        <v>0.27300000000000002</v>
      </c>
      <c r="CK14" s="9">
        <v>0</v>
      </c>
      <c r="CL14" s="9">
        <v>0.27300000000000002</v>
      </c>
      <c r="CM14" s="9">
        <v>72.233999999999995</v>
      </c>
      <c r="CN14" s="9">
        <v>77.673000000000002</v>
      </c>
      <c r="CO14" s="9">
        <v>66.525000000000006</v>
      </c>
      <c r="CP14" s="9">
        <v>12.055999999999999</v>
      </c>
      <c r="CQ14" s="9">
        <v>10.51</v>
      </c>
      <c r="CR14" s="9">
        <v>13.679</v>
      </c>
      <c r="CS14" s="9">
        <v>8.6</v>
      </c>
      <c r="CT14" s="9">
        <v>14.36</v>
      </c>
      <c r="CU14" s="9">
        <v>2.5550000000000002</v>
      </c>
      <c r="CV14" s="9">
        <v>1.923</v>
      </c>
      <c r="CW14" s="9">
        <v>3.7559999999999998</v>
      </c>
      <c r="CX14" s="9">
        <v>0</v>
      </c>
      <c r="CY14" s="9">
        <v>0</v>
      </c>
      <c r="CZ14" s="9">
        <v>0</v>
      </c>
      <c r="DA14" s="9">
        <v>0</v>
      </c>
      <c r="DB14" s="9">
        <v>1.923</v>
      </c>
      <c r="DC14" s="9">
        <v>3.7559999999999998</v>
      </c>
      <c r="DD14" s="9">
        <v>0</v>
      </c>
      <c r="DE14" s="9">
        <v>17.977</v>
      </c>
      <c r="DF14" s="9">
        <v>20.725999999999999</v>
      </c>
      <c r="DG14" s="9">
        <v>15.090999999999999</v>
      </c>
      <c r="DH14" s="9">
        <v>1.5169999999999999</v>
      </c>
      <c r="DI14" s="9">
        <v>0</v>
      </c>
      <c r="DJ14" s="9">
        <v>3.109</v>
      </c>
      <c r="DK14" s="9">
        <v>5.62</v>
      </c>
      <c r="DL14" s="9">
        <v>0</v>
      </c>
      <c r="DM14" s="9">
        <v>11.516999999999999</v>
      </c>
      <c r="DN14" s="9">
        <v>7.0110000000000001</v>
      </c>
      <c r="DO14" s="9">
        <v>11.257999999999999</v>
      </c>
      <c r="DP14" s="9">
        <v>2.5550000000000002</v>
      </c>
      <c r="DQ14" s="9">
        <v>4.3520000000000003</v>
      </c>
      <c r="DR14" s="9">
        <v>8.4990000000000006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7.0819999999999999</v>
      </c>
      <c r="EA14" s="9">
        <v>3.5230000000000001</v>
      </c>
      <c r="EB14" s="9">
        <v>10.817</v>
      </c>
      <c r="EC14" s="9">
        <v>0</v>
      </c>
      <c r="ED14" s="9">
        <v>0</v>
      </c>
      <c r="EE14" s="9">
        <v>0</v>
      </c>
      <c r="EF14" s="9">
        <v>6.0960000000000001</v>
      </c>
      <c r="EG14" s="9">
        <v>5.04</v>
      </c>
      <c r="EH14" s="9">
        <v>7.2039999999999997</v>
      </c>
      <c r="EI14" s="9">
        <v>27.765999999999998</v>
      </c>
      <c r="EJ14" s="9">
        <v>22.327000000000002</v>
      </c>
      <c r="EK14" s="9">
        <v>33.475000000000001</v>
      </c>
      <c r="EL14" s="9">
        <v>76.028000000000006</v>
      </c>
      <c r="EM14" s="9">
        <v>95.756</v>
      </c>
      <c r="EN14" s="9">
        <v>55.323999999999998</v>
      </c>
      <c r="EO14" s="9">
        <v>61.948999999999998</v>
      </c>
      <c r="EP14" s="9">
        <v>68.263000000000005</v>
      </c>
      <c r="EQ14" s="9">
        <v>55.323999999999998</v>
      </c>
      <c r="ER14" s="9">
        <v>11.071999999999999</v>
      </c>
      <c r="ES14" s="9">
        <v>21.623999999999999</v>
      </c>
      <c r="ET14" s="9">
        <v>0</v>
      </c>
      <c r="EU14" s="9">
        <v>3.0059999999999998</v>
      </c>
      <c r="EV14" s="9">
        <v>5.87</v>
      </c>
      <c r="EW14" s="9">
        <v>0</v>
      </c>
      <c r="EX14" s="9">
        <v>23.972000000000001</v>
      </c>
      <c r="EY14" s="9">
        <v>4.2439999999999998</v>
      </c>
      <c r="EZ14" s="9">
        <v>44.676000000000002</v>
      </c>
      <c r="FA14" s="9">
        <v>17.123000000000001</v>
      </c>
      <c r="FB14" s="9">
        <v>4.2439999999999998</v>
      </c>
      <c r="FC14" s="9">
        <v>30.638999999999999</v>
      </c>
      <c r="FD14" s="9">
        <v>6.8490000000000002</v>
      </c>
      <c r="FE14" s="9">
        <v>0</v>
      </c>
      <c r="FF14" s="9">
        <v>14.037000000000001</v>
      </c>
      <c r="FG14" s="9">
        <v>9.2270000000000003</v>
      </c>
      <c r="FH14" s="9">
        <v>4.9240000000000004</v>
      </c>
      <c r="FI14" s="9">
        <v>4.3029999999999999</v>
      </c>
      <c r="FJ14" s="9">
        <v>6.9649999999999999</v>
      </c>
      <c r="FK14" s="9">
        <v>3.8050000000000002</v>
      </c>
      <c r="FL14" s="9">
        <v>3.16</v>
      </c>
      <c r="FM14" s="9">
        <v>1.1879999999999999</v>
      </c>
      <c r="FN14" s="9">
        <v>0.41199999999999998</v>
      </c>
      <c r="FO14" s="9">
        <v>0.77500000000000002</v>
      </c>
      <c r="FP14" s="9">
        <v>0.52200000000000002</v>
      </c>
      <c r="FQ14" s="9">
        <v>0.23599999999999999</v>
      </c>
      <c r="FR14" s="9">
        <v>0.28599999999999998</v>
      </c>
      <c r="FS14" s="9">
        <v>0.46300000000000002</v>
      </c>
      <c r="FT14" s="9">
        <v>0.3</v>
      </c>
      <c r="FU14" s="9">
        <v>0.16300000000000001</v>
      </c>
      <c r="FV14" s="9">
        <v>0.107</v>
      </c>
      <c r="FW14" s="9">
        <v>0.107</v>
      </c>
      <c r="FX14" s="9">
        <v>0</v>
      </c>
      <c r="FY14" s="9">
        <v>0.35599999999999998</v>
      </c>
      <c r="FZ14" s="9">
        <v>0.193</v>
      </c>
      <c r="GA14" s="9">
        <v>0.16300000000000001</v>
      </c>
      <c r="GB14" s="9">
        <v>0.84399999999999997</v>
      </c>
      <c r="GC14" s="9">
        <v>0.3</v>
      </c>
      <c r="GD14" s="9">
        <v>0.54400000000000004</v>
      </c>
      <c r="GE14" s="9">
        <v>0</v>
      </c>
      <c r="GF14" s="9">
        <v>0</v>
      </c>
      <c r="GG14" s="9">
        <v>0</v>
      </c>
      <c r="GH14" s="9">
        <v>0.29199999999999998</v>
      </c>
      <c r="GI14" s="9">
        <v>0.13</v>
      </c>
      <c r="GJ14" s="9">
        <v>0.16200000000000001</v>
      </c>
      <c r="GK14" s="9">
        <v>0.29699999999999999</v>
      </c>
      <c r="GL14" s="9">
        <v>0.16900000000000001</v>
      </c>
      <c r="GM14" s="9">
        <v>0.128</v>
      </c>
      <c r="GN14" s="9">
        <v>1.341</v>
      </c>
      <c r="GO14" s="9">
        <v>1.097</v>
      </c>
      <c r="GP14" s="9">
        <v>0.24399999999999999</v>
      </c>
      <c r="GQ14" s="9">
        <v>0.17199999999999999</v>
      </c>
      <c r="GR14" s="9">
        <v>0.17199999999999999</v>
      </c>
      <c r="GS14" s="9">
        <v>0</v>
      </c>
      <c r="GT14" s="9">
        <v>0.55800000000000005</v>
      </c>
      <c r="GU14" s="9">
        <v>0.26900000000000002</v>
      </c>
      <c r="GV14" s="9">
        <v>0.28899999999999998</v>
      </c>
      <c r="GW14" s="9">
        <v>0.32100000000000001</v>
      </c>
      <c r="GX14" s="9">
        <v>0.16700000000000001</v>
      </c>
      <c r="GY14" s="9">
        <v>0.154</v>
      </c>
      <c r="GZ14" s="9">
        <v>0</v>
      </c>
      <c r="HA14" s="9">
        <v>0</v>
      </c>
      <c r="HB14" s="9">
        <v>0</v>
      </c>
      <c r="HC14" s="9">
        <v>0.96799999999999997</v>
      </c>
      <c r="HD14" s="9">
        <v>0.55400000000000005</v>
      </c>
      <c r="HE14" s="9">
        <v>0.41399999999999998</v>
      </c>
      <c r="HF14" s="9">
        <v>2.262</v>
      </c>
      <c r="HG14" s="9">
        <v>1.1180000000000001</v>
      </c>
      <c r="HH14" s="9">
        <v>1.143</v>
      </c>
      <c r="HI14" s="9">
        <v>5.3630000000000004</v>
      </c>
      <c r="HJ14" s="9">
        <v>2.976</v>
      </c>
      <c r="HK14" s="9">
        <v>2.3860000000000001</v>
      </c>
      <c r="HL14" s="9">
        <v>4.431</v>
      </c>
      <c r="HM14" s="9">
        <v>2.5350000000000001</v>
      </c>
      <c r="HN14" s="9">
        <v>1.8959999999999999</v>
      </c>
      <c r="HO14" s="9">
        <v>0.78700000000000003</v>
      </c>
      <c r="HP14" s="9">
        <v>0.29699999999999999</v>
      </c>
      <c r="HQ14" s="9">
        <v>0.49</v>
      </c>
      <c r="HR14" s="9">
        <v>0.14399999999999999</v>
      </c>
      <c r="HS14" s="9">
        <v>0.14399999999999999</v>
      </c>
      <c r="HT14" s="9">
        <v>0</v>
      </c>
      <c r="HU14" s="9">
        <v>3.8639999999999999</v>
      </c>
      <c r="HV14" s="9">
        <v>1.9470000000000001</v>
      </c>
      <c r="HW14" s="9">
        <v>1.917</v>
      </c>
      <c r="HX14" s="9">
        <v>3.4119999999999999</v>
      </c>
      <c r="HY14" s="9">
        <v>1.9470000000000001</v>
      </c>
      <c r="HZ14" s="9">
        <v>1.4650000000000001</v>
      </c>
      <c r="IA14" s="9">
        <v>0.45200000000000001</v>
      </c>
      <c r="IB14" s="9">
        <v>0</v>
      </c>
      <c r="IC14" s="9">
        <v>0.45200000000000001</v>
      </c>
      <c r="ID14" s="9">
        <v>75.489000000000004</v>
      </c>
      <c r="IE14" s="9">
        <v>77.290000000000006</v>
      </c>
      <c r="IF14" s="9">
        <v>73.427999999999997</v>
      </c>
      <c r="IG14" s="9">
        <v>12.872999999999999</v>
      </c>
      <c r="IH14" s="9">
        <v>8.3740000000000006</v>
      </c>
      <c r="II14" s="9">
        <v>18.02</v>
      </c>
      <c r="IJ14" s="9">
        <v>5.6589999999999998</v>
      </c>
      <c r="IK14" s="9">
        <v>4.7939999999999996</v>
      </c>
      <c r="IL14" s="9">
        <v>6.6479999999999997</v>
      </c>
      <c r="IM14" s="9">
        <v>5.0129999999999999</v>
      </c>
      <c r="IN14" s="9">
        <v>6.0839999999999996</v>
      </c>
      <c r="IO14" s="9">
        <v>3.7869999999999999</v>
      </c>
      <c r="IP14" s="9">
        <v>1.1559999999999999</v>
      </c>
      <c r="IQ14" s="9">
        <v>2.1669999999999998</v>
      </c>
    </row>
    <row r="15" spans="1:251">
      <c r="A15" s="10">
        <v>43497</v>
      </c>
      <c r="B15" s="9">
        <v>9.6739999999999995</v>
      </c>
      <c r="C15" s="9">
        <v>1.2549999999999999</v>
      </c>
      <c r="D15" s="9">
        <v>0</v>
      </c>
      <c r="E15" s="9">
        <v>0</v>
      </c>
      <c r="F15" s="9">
        <v>0</v>
      </c>
      <c r="G15" s="9">
        <v>34.770000000000003</v>
      </c>
      <c r="H15" s="9">
        <v>24.562000000000001</v>
      </c>
      <c r="I15" s="9">
        <v>44.17</v>
      </c>
      <c r="J15" s="9">
        <v>29.637</v>
      </c>
      <c r="K15" s="9">
        <v>20.454000000000001</v>
      </c>
      <c r="L15" s="9">
        <v>38.093000000000004</v>
      </c>
      <c r="M15" s="9">
        <v>5.133</v>
      </c>
      <c r="N15" s="9">
        <v>4.1070000000000002</v>
      </c>
      <c r="O15" s="9">
        <v>6.077</v>
      </c>
      <c r="P15" s="9">
        <v>4.7430000000000003</v>
      </c>
      <c r="Q15" s="9">
        <v>2.7080000000000002</v>
      </c>
      <c r="R15" s="9">
        <v>2.0350000000000001</v>
      </c>
      <c r="S15" s="9">
        <v>3.9260000000000002</v>
      </c>
      <c r="T15" s="9">
        <v>2.387</v>
      </c>
      <c r="U15" s="9">
        <v>1.5389999999999999</v>
      </c>
      <c r="V15" s="9">
        <v>0.54300000000000004</v>
      </c>
      <c r="W15" s="9">
        <v>0.32900000000000001</v>
      </c>
      <c r="X15" s="9">
        <v>0.214</v>
      </c>
      <c r="Y15" s="9">
        <v>0.49</v>
      </c>
      <c r="Z15" s="9">
        <v>0.25800000000000001</v>
      </c>
      <c r="AA15" s="9">
        <v>0.23100000000000001</v>
      </c>
      <c r="AB15" s="9">
        <v>8.6999999999999994E-2</v>
      </c>
      <c r="AC15" s="9">
        <v>0</v>
      </c>
      <c r="AD15" s="9">
        <v>8.6999999999999994E-2</v>
      </c>
      <c r="AE15" s="9">
        <v>8.6999999999999994E-2</v>
      </c>
      <c r="AF15" s="9">
        <v>0</v>
      </c>
      <c r="AG15" s="9">
        <v>8.6999999999999994E-2</v>
      </c>
      <c r="AH15" s="9">
        <v>0</v>
      </c>
      <c r="AI15" s="9">
        <v>0</v>
      </c>
      <c r="AJ15" s="9">
        <v>0</v>
      </c>
      <c r="AK15" s="9">
        <v>0.502</v>
      </c>
      <c r="AL15" s="9">
        <v>6.9000000000000006E-2</v>
      </c>
      <c r="AM15" s="9">
        <v>0.433</v>
      </c>
      <c r="AN15" s="9">
        <v>0.20399999999999999</v>
      </c>
      <c r="AO15" s="9">
        <v>0.20399999999999999</v>
      </c>
      <c r="AP15" s="9">
        <v>0</v>
      </c>
      <c r="AQ15" s="9">
        <v>0.748</v>
      </c>
      <c r="AR15" s="9">
        <v>0.56699999999999995</v>
      </c>
      <c r="AS15" s="9">
        <v>0.182</v>
      </c>
      <c r="AT15" s="9">
        <v>6.2E-2</v>
      </c>
      <c r="AU15" s="9">
        <v>0</v>
      </c>
      <c r="AV15" s="9">
        <v>6.2E-2</v>
      </c>
      <c r="AW15" s="9">
        <v>0.18</v>
      </c>
      <c r="AX15" s="9">
        <v>0.124</v>
      </c>
      <c r="AY15" s="9">
        <v>5.6000000000000001E-2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1.109</v>
      </c>
      <c r="BM15" s="9">
        <v>0.83599999999999997</v>
      </c>
      <c r="BN15" s="9">
        <v>0.27300000000000002</v>
      </c>
      <c r="BO15" s="9">
        <v>0.81699999999999995</v>
      </c>
      <c r="BP15" s="9">
        <v>0.32100000000000001</v>
      </c>
      <c r="BQ15" s="9">
        <v>0.496</v>
      </c>
      <c r="BR15" s="9">
        <v>3.9670000000000001</v>
      </c>
      <c r="BS15" s="9">
        <v>2.5840000000000001</v>
      </c>
      <c r="BT15" s="9">
        <v>1.383</v>
      </c>
      <c r="BU15" s="9">
        <v>3.145</v>
      </c>
      <c r="BV15" s="9">
        <v>1.978</v>
      </c>
      <c r="BW15" s="9">
        <v>1.167</v>
      </c>
      <c r="BX15" s="9">
        <v>0.54100000000000004</v>
      </c>
      <c r="BY15" s="9">
        <v>0.42399999999999999</v>
      </c>
      <c r="BZ15" s="9">
        <v>0.11700000000000001</v>
      </c>
      <c r="CA15" s="9">
        <v>0.28000000000000003</v>
      </c>
      <c r="CB15" s="9">
        <v>0.18099999999999999</v>
      </c>
      <c r="CC15" s="9">
        <v>9.9000000000000005E-2</v>
      </c>
      <c r="CD15" s="9">
        <v>0.77600000000000002</v>
      </c>
      <c r="CE15" s="9">
        <v>0.124</v>
      </c>
      <c r="CF15" s="9">
        <v>0.65200000000000002</v>
      </c>
      <c r="CG15" s="9">
        <v>0.65100000000000002</v>
      </c>
      <c r="CH15" s="9">
        <v>0.124</v>
      </c>
      <c r="CI15" s="9">
        <v>0.52700000000000002</v>
      </c>
      <c r="CJ15" s="9">
        <v>0.125</v>
      </c>
      <c r="CK15" s="9">
        <v>0</v>
      </c>
      <c r="CL15" s="9">
        <v>0.125</v>
      </c>
      <c r="CM15" s="9">
        <v>82.775000000000006</v>
      </c>
      <c r="CN15" s="9">
        <v>88.16</v>
      </c>
      <c r="CO15" s="9">
        <v>75.61</v>
      </c>
      <c r="CP15" s="9">
        <v>11.456</v>
      </c>
      <c r="CQ15" s="9">
        <v>12.146000000000001</v>
      </c>
      <c r="CR15" s="9">
        <v>10.538</v>
      </c>
      <c r="CS15" s="9">
        <v>10.326000000000001</v>
      </c>
      <c r="CT15" s="9">
        <v>9.5370000000000008</v>
      </c>
      <c r="CU15" s="9">
        <v>11.375</v>
      </c>
      <c r="CV15" s="9">
        <v>1.8380000000000001</v>
      </c>
      <c r="CW15" s="9">
        <v>0</v>
      </c>
      <c r="CX15" s="9">
        <v>4.2830000000000004</v>
      </c>
      <c r="CY15" s="9">
        <v>1.8380000000000001</v>
      </c>
      <c r="CZ15" s="9">
        <v>0</v>
      </c>
      <c r="DA15" s="9">
        <v>4.2830000000000004</v>
      </c>
      <c r="DB15" s="9">
        <v>0</v>
      </c>
      <c r="DC15" s="9">
        <v>0</v>
      </c>
      <c r="DD15" s="9">
        <v>0</v>
      </c>
      <c r="DE15" s="9">
        <v>10.592000000000001</v>
      </c>
      <c r="DF15" s="9">
        <v>2.5590000000000002</v>
      </c>
      <c r="DG15" s="9">
        <v>21.280999999999999</v>
      </c>
      <c r="DH15" s="9">
        <v>4.3090000000000002</v>
      </c>
      <c r="DI15" s="9">
        <v>7.5469999999999997</v>
      </c>
      <c r="DJ15" s="9">
        <v>0</v>
      </c>
      <c r="DK15" s="9">
        <v>15.781000000000001</v>
      </c>
      <c r="DL15" s="9">
        <v>20.931000000000001</v>
      </c>
      <c r="DM15" s="9">
        <v>8.9280000000000008</v>
      </c>
      <c r="DN15" s="9">
        <v>1.3049999999999999</v>
      </c>
      <c r="DO15" s="9">
        <v>0</v>
      </c>
      <c r="DP15" s="9">
        <v>3.04</v>
      </c>
      <c r="DQ15" s="9">
        <v>3.7879999999999998</v>
      </c>
      <c r="DR15" s="9">
        <v>4.5789999999999997</v>
      </c>
      <c r="DS15" s="9">
        <v>2.7349999999999999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23.382000000000001</v>
      </c>
      <c r="EG15" s="9">
        <v>30.861000000000001</v>
      </c>
      <c r="EH15" s="9">
        <v>13.429</v>
      </c>
      <c r="EI15" s="9">
        <v>17.225000000000001</v>
      </c>
      <c r="EJ15" s="9">
        <v>11.84</v>
      </c>
      <c r="EK15" s="9">
        <v>24.39</v>
      </c>
      <c r="EL15" s="9">
        <v>83.638000000000005</v>
      </c>
      <c r="EM15" s="9">
        <v>95.421000000000006</v>
      </c>
      <c r="EN15" s="9">
        <v>67.959000000000003</v>
      </c>
      <c r="EO15" s="9">
        <v>66.319000000000003</v>
      </c>
      <c r="EP15" s="9">
        <v>73.058999999999997</v>
      </c>
      <c r="EQ15" s="9">
        <v>57.348999999999997</v>
      </c>
      <c r="ER15" s="9">
        <v>11.41</v>
      </c>
      <c r="ES15" s="9">
        <v>15.673999999999999</v>
      </c>
      <c r="ET15" s="9">
        <v>5.7350000000000003</v>
      </c>
      <c r="EU15" s="9">
        <v>5.91</v>
      </c>
      <c r="EV15" s="9">
        <v>6.6870000000000003</v>
      </c>
      <c r="EW15" s="9">
        <v>4.875</v>
      </c>
      <c r="EX15" s="9">
        <v>16.361999999999998</v>
      </c>
      <c r="EY15" s="9">
        <v>4.5789999999999997</v>
      </c>
      <c r="EZ15" s="9">
        <v>32.040999999999997</v>
      </c>
      <c r="FA15" s="9">
        <v>13.727</v>
      </c>
      <c r="FB15" s="9">
        <v>4.5789999999999997</v>
      </c>
      <c r="FC15" s="9">
        <v>25.9</v>
      </c>
      <c r="FD15" s="9">
        <v>2.6349999999999998</v>
      </c>
      <c r="FE15" s="9">
        <v>0</v>
      </c>
      <c r="FF15" s="9">
        <v>6.141</v>
      </c>
      <c r="FG15" s="9">
        <v>8.1479999999999997</v>
      </c>
      <c r="FH15" s="9">
        <v>4.3049999999999997</v>
      </c>
      <c r="FI15" s="9">
        <v>3.843</v>
      </c>
      <c r="FJ15" s="9">
        <v>5.9980000000000002</v>
      </c>
      <c r="FK15" s="9">
        <v>2.927</v>
      </c>
      <c r="FL15" s="9">
        <v>3.0710000000000002</v>
      </c>
      <c r="FM15" s="9">
        <v>0.74299999999999999</v>
      </c>
      <c r="FN15" s="9">
        <v>0.74299999999999999</v>
      </c>
      <c r="FO15" s="9">
        <v>0</v>
      </c>
      <c r="FP15" s="9">
        <v>0.69699999999999995</v>
      </c>
      <c r="FQ15" s="9">
        <v>0.43</v>
      </c>
      <c r="FR15" s="9">
        <v>0.26700000000000002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1.9039999999999999</v>
      </c>
      <c r="GC15" s="9">
        <v>0.219</v>
      </c>
      <c r="GD15" s="9">
        <v>1.6850000000000001</v>
      </c>
      <c r="GE15" s="9">
        <v>0</v>
      </c>
      <c r="GF15" s="9">
        <v>0</v>
      </c>
      <c r="GG15" s="9">
        <v>0</v>
      </c>
      <c r="GH15" s="9">
        <v>0.46899999999999997</v>
      </c>
      <c r="GI15" s="9">
        <v>0.184</v>
      </c>
      <c r="GJ15" s="9">
        <v>0.28599999999999998</v>
      </c>
      <c r="GK15" s="9">
        <v>0.19500000000000001</v>
      </c>
      <c r="GL15" s="9">
        <v>0.19500000000000001</v>
      </c>
      <c r="GM15" s="9">
        <v>0</v>
      </c>
      <c r="GN15" s="9">
        <v>0.126</v>
      </c>
      <c r="GO15" s="9">
        <v>0.126</v>
      </c>
      <c r="GP15" s="9">
        <v>0</v>
      </c>
      <c r="GQ15" s="9">
        <v>0.317</v>
      </c>
      <c r="GR15" s="9">
        <v>0</v>
      </c>
      <c r="GS15" s="9">
        <v>0.317</v>
      </c>
      <c r="GT15" s="9">
        <v>0.47799999999999998</v>
      </c>
      <c r="GU15" s="9">
        <v>0.192</v>
      </c>
      <c r="GV15" s="9">
        <v>0.28599999999999998</v>
      </c>
      <c r="GW15" s="9">
        <v>0.57599999999999996</v>
      </c>
      <c r="GX15" s="9">
        <v>0.34499999999999997</v>
      </c>
      <c r="GY15" s="9">
        <v>0.23100000000000001</v>
      </c>
      <c r="GZ15" s="9">
        <v>0</v>
      </c>
      <c r="HA15" s="9">
        <v>0</v>
      </c>
      <c r="HB15" s="9">
        <v>0</v>
      </c>
      <c r="HC15" s="9">
        <v>0.49099999999999999</v>
      </c>
      <c r="HD15" s="9">
        <v>0.49099999999999999</v>
      </c>
      <c r="HE15" s="9">
        <v>0</v>
      </c>
      <c r="HF15" s="9">
        <v>2.15</v>
      </c>
      <c r="HG15" s="9">
        <v>1.3779999999999999</v>
      </c>
      <c r="HH15" s="9">
        <v>0.77300000000000002</v>
      </c>
      <c r="HI15" s="9">
        <v>4.742</v>
      </c>
      <c r="HJ15" s="9">
        <v>2.73</v>
      </c>
      <c r="HK15" s="9">
        <v>2.012</v>
      </c>
      <c r="HL15" s="9">
        <v>3.0150000000000001</v>
      </c>
      <c r="HM15" s="9">
        <v>1.5429999999999999</v>
      </c>
      <c r="HN15" s="9">
        <v>1.472</v>
      </c>
      <c r="HO15" s="9">
        <v>1.532</v>
      </c>
      <c r="HP15" s="9">
        <v>0.99199999999999999</v>
      </c>
      <c r="HQ15" s="9">
        <v>0.54</v>
      </c>
      <c r="HR15" s="9">
        <v>0.19500000000000001</v>
      </c>
      <c r="HS15" s="9">
        <v>0.19500000000000001</v>
      </c>
      <c r="HT15" s="9">
        <v>0</v>
      </c>
      <c r="HU15" s="9">
        <v>3.4060000000000001</v>
      </c>
      <c r="HV15" s="9">
        <v>1.575</v>
      </c>
      <c r="HW15" s="9">
        <v>1.831</v>
      </c>
      <c r="HX15" s="9">
        <v>2.617</v>
      </c>
      <c r="HY15" s="9">
        <v>1.575</v>
      </c>
      <c r="HZ15" s="9">
        <v>1.0429999999999999</v>
      </c>
      <c r="IA15" s="9">
        <v>0.78900000000000003</v>
      </c>
      <c r="IB15" s="9">
        <v>0</v>
      </c>
      <c r="IC15" s="9">
        <v>0.78900000000000003</v>
      </c>
      <c r="ID15" s="9">
        <v>73.608999999999995</v>
      </c>
      <c r="IE15" s="9">
        <v>67.995000000000005</v>
      </c>
      <c r="IF15" s="9">
        <v>79.897999999999996</v>
      </c>
      <c r="IG15" s="9">
        <v>9.1240000000000006</v>
      </c>
      <c r="IH15" s="9">
        <v>17.268999999999998</v>
      </c>
      <c r="II15" s="9">
        <v>0</v>
      </c>
      <c r="IJ15" s="9">
        <v>8.5489999999999995</v>
      </c>
      <c r="IK15" s="9">
        <v>9.99</v>
      </c>
      <c r="IL15" s="9">
        <v>6.9349999999999996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9.8870000000000005</v>
      </c>
      <c r="C16" s="9">
        <v>7.1680000000000001</v>
      </c>
      <c r="D16" s="9">
        <v>0.70199999999999996</v>
      </c>
      <c r="E16" s="9">
        <v>1.3580000000000001</v>
      </c>
      <c r="F16" s="9">
        <v>0</v>
      </c>
      <c r="G16" s="9">
        <v>32.232999999999997</v>
      </c>
      <c r="H16" s="9">
        <v>28.059000000000001</v>
      </c>
      <c r="I16" s="9">
        <v>36.698999999999998</v>
      </c>
      <c r="J16" s="9">
        <v>25.599</v>
      </c>
      <c r="K16" s="9">
        <v>24.937000000000001</v>
      </c>
      <c r="L16" s="9">
        <v>26.308</v>
      </c>
      <c r="M16" s="9">
        <v>6.6340000000000003</v>
      </c>
      <c r="N16" s="9">
        <v>3.1219999999999999</v>
      </c>
      <c r="O16" s="9">
        <v>10.39</v>
      </c>
      <c r="P16" s="9">
        <v>5.91</v>
      </c>
      <c r="Q16" s="9">
        <v>2.996</v>
      </c>
      <c r="R16" s="9">
        <v>2.9140000000000001</v>
      </c>
      <c r="S16" s="9">
        <v>4.5629999999999997</v>
      </c>
      <c r="T16" s="9">
        <v>2.4729999999999999</v>
      </c>
      <c r="U16" s="9">
        <v>2.09</v>
      </c>
      <c r="V16" s="9">
        <v>0.85199999999999998</v>
      </c>
      <c r="W16" s="9">
        <v>8.1000000000000003E-2</v>
      </c>
      <c r="X16" s="9">
        <v>0.77</v>
      </c>
      <c r="Y16" s="9">
        <v>0.1</v>
      </c>
      <c r="Z16" s="9">
        <v>0</v>
      </c>
      <c r="AA16" s="9">
        <v>0.1</v>
      </c>
      <c r="AB16" s="9">
        <v>0.35099999999999998</v>
      </c>
      <c r="AC16" s="9">
        <v>0.192</v>
      </c>
      <c r="AD16" s="9">
        <v>0.159</v>
      </c>
      <c r="AE16" s="9">
        <v>0.188</v>
      </c>
      <c r="AF16" s="9">
        <v>0.109</v>
      </c>
      <c r="AG16" s="9">
        <v>7.9000000000000001E-2</v>
      </c>
      <c r="AH16" s="9">
        <v>0.16300000000000001</v>
      </c>
      <c r="AI16" s="9">
        <v>8.2000000000000003E-2</v>
      </c>
      <c r="AJ16" s="9">
        <v>0.08</v>
      </c>
      <c r="AK16" s="9">
        <v>0.53800000000000003</v>
      </c>
      <c r="AL16" s="9">
        <v>0.32200000000000001</v>
      </c>
      <c r="AM16" s="9">
        <v>0.216</v>
      </c>
      <c r="AN16" s="9">
        <v>0.63500000000000001</v>
      </c>
      <c r="AO16" s="9">
        <v>0.41499999999999998</v>
      </c>
      <c r="AP16" s="9">
        <v>0.22</v>
      </c>
      <c r="AQ16" s="9">
        <v>0.39800000000000002</v>
      </c>
      <c r="AR16" s="9">
        <v>0.39800000000000002</v>
      </c>
      <c r="AS16" s="9">
        <v>0</v>
      </c>
      <c r="AT16" s="9">
        <v>0</v>
      </c>
      <c r="AU16" s="9">
        <v>0</v>
      </c>
      <c r="AV16" s="9">
        <v>0</v>
      </c>
      <c r="AW16" s="9">
        <v>0.158</v>
      </c>
      <c r="AX16" s="9">
        <v>0.158</v>
      </c>
      <c r="AY16" s="9">
        <v>0</v>
      </c>
      <c r="AZ16" s="9">
        <v>8.5000000000000006E-2</v>
      </c>
      <c r="BA16" s="9">
        <v>0</v>
      </c>
      <c r="BB16" s="9">
        <v>8.5000000000000006E-2</v>
      </c>
      <c r="BC16" s="9">
        <v>0.30599999999999999</v>
      </c>
      <c r="BD16" s="9">
        <v>0.216</v>
      </c>
      <c r="BE16" s="9">
        <v>8.8999999999999996E-2</v>
      </c>
      <c r="BF16" s="9">
        <v>0.376</v>
      </c>
      <c r="BG16" s="9">
        <v>0</v>
      </c>
      <c r="BH16" s="9">
        <v>0.376</v>
      </c>
      <c r="BI16" s="9">
        <v>0</v>
      </c>
      <c r="BJ16" s="9">
        <v>0</v>
      </c>
      <c r="BK16" s="9">
        <v>0</v>
      </c>
      <c r="BL16" s="9">
        <v>0.76500000000000001</v>
      </c>
      <c r="BM16" s="9">
        <v>0.68899999999999995</v>
      </c>
      <c r="BN16" s="9">
        <v>7.4999999999999997E-2</v>
      </c>
      <c r="BO16" s="9">
        <v>1.347</v>
      </c>
      <c r="BP16" s="9">
        <v>0.52300000000000002</v>
      </c>
      <c r="BQ16" s="9">
        <v>0.82399999999999995</v>
      </c>
      <c r="BR16" s="9">
        <v>4.25</v>
      </c>
      <c r="BS16" s="9">
        <v>2.4649999999999999</v>
      </c>
      <c r="BT16" s="9">
        <v>1.7849999999999999</v>
      </c>
      <c r="BU16" s="9">
        <v>3.153</v>
      </c>
      <c r="BV16" s="9">
        <v>1.9079999999999999</v>
      </c>
      <c r="BW16" s="9">
        <v>1.2450000000000001</v>
      </c>
      <c r="BX16" s="9">
        <v>0.63400000000000001</v>
      </c>
      <c r="BY16" s="9">
        <v>0.48599999999999999</v>
      </c>
      <c r="BZ16" s="9">
        <v>0.14699999999999999</v>
      </c>
      <c r="CA16" s="9">
        <v>0.46400000000000002</v>
      </c>
      <c r="CB16" s="9">
        <v>7.0999999999999994E-2</v>
      </c>
      <c r="CC16" s="9">
        <v>0.39300000000000002</v>
      </c>
      <c r="CD16" s="9">
        <v>1.66</v>
      </c>
      <c r="CE16" s="9">
        <v>0.53100000000000003</v>
      </c>
      <c r="CF16" s="9">
        <v>1.1279999999999999</v>
      </c>
      <c r="CG16" s="9">
        <v>1.575</v>
      </c>
      <c r="CH16" s="9">
        <v>0.53100000000000003</v>
      </c>
      <c r="CI16" s="9">
        <v>1.044</v>
      </c>
      <c r="CJ16" s="9">
        <v>8.5000000000000006E-2</v>
      </c>
      <c r="CK16" s="9">
        <v>0</v>
      </c>
      <c r="CL16" s="9">
        <v>8.5000000000000006E-2</v>
      </c>
      <c r="CM16" s="9">
        <v>77.209000000000003</v>
      </c>
      <c r="CN16" s="9">
        <v>82.528999999999996</v>
      </c>
      <c r="CO16" s="9">
        <v>71.738</v>
      </c>
      <c r="CP16" s="9">
        <v>14.413</v>
      </c>
      <c r="CQ16" s="9">
        <v>2.7149999999999999</v>
      </c>
      <c r="CR16" s="9">
        <v>26.442</v>
      </c>
      <c r="CS16" s="9">
        <v>1.698</v>
      </c>
      <c r="CT16" s="9">
        <v>0</v>
      </c>
      <c r="CU16" s="9">
        <v>3.444</v>
      </c>
      <c r="CV16" s="9">
        <v>5.9320000000000004</v>
      </c>
      <c r="CW16" s="9">
        <v>6.3949999999999996</v>
      </c>
      <c r="CX16" s="9">
        <v>5.4550000000000001</v>
      </c>
      <c r="CY16" s="9">
        <v>3.1789999999999998</v>
      </c>
      <c r="CZ16" s="9">
        <v>3.65</v>
      </c>
      <c r="DA16" s="9">
        <v>2.6949999999999998</v>
      </c>
      <c r="DB16" s="9">
        <v>2.7530000000000001</v>
      </c>
      <c r="DC16" s="9">
        <v>2.746</v>
      </c>
      <c r="DD16" s="9">
        <v>2.76</v>
      </c>
      <c r="DE16" s="9">
        <v>9.1050000000000004</v>
      </c>
      <c r="DF16" s="9">
        <v>10.762</v>
      </c>
      <c r="DG16" s="9">
        <v>7.4020000000000001</v>
      </c>
      <c r="DH16" s="9">
        <v>10.744999999999999</v>
      </c>
      <c r="DI16" s="9">
        <v>13.862</v>
      </c>
      <c r="DJ16" s="9">
        <v>7.54</v>
      </c>
      <c r="DK16" s="9">
        <v>6.74</v>
      </c>
      <c r="DL16" s="9">
        <v>13.294</v>
      </c>
      <c r="DM16" s="9">
        <v>0</v>
      </c>
      <c r="DN16" s="9">
        <v>0</v>
      </c>
      <c r="DO16" s="9">
        <v>0</v>
      </c>
      <c r="DP16" s="9">
        <v>0</v>
      </c>
      <c r="DQ16" s="9">
        <v>2.6720000000000002</v>
      </c>
      <c r="DR16" s="9">
        <v>5.27</v>
      </c>
      <c r="DS16" s="9">
        <v>0</v>
      </c>
      <c r="DT16" s="9">
        <v>1.4330000000000001</v>
      </c>
      <c r="DU16" s="9">
        <v>0</v>
      </c>
      <c r="DV16" s="9">
        <v>2.9060000000000001</v>
      </c>
      <c r="DW16" s="9">
        <v>5.1710000000000003</v>
      </c>
      <c r="DX16" s="9">
        <v>7.218</v>
      </c>
      <c r="DY16" s="9">
        <v>3.0670000000000002</v>
      </c>
      <c r="DZ16" s="9">
        <v>6.3559999999999999</v>
      </c>
      <c r="EA16" s="9">
        <v>0</v>
      </c>
      <c r="EB16" s="9">
        <v>12.891999999999999</v>
      </c>
      <c r="EC16" s="9">
        <v>0</v>
      </c>
      <c r="ED16" s="9">
        <v>0</v>
      </c>
      <c r="EE16" s="9">
        <v>0</v>
      </c>
      <c r="EF16" s="9">
        <v>12.944000000000001</v>
      </c>
      <c r="EG16" s="9">
        <v>23.013000000000002</v>
      </c>
      <c r="EH16" s="9">
        <v>2.5910000000000002</v>
      </c>
      <c r="EI16" s="9">
        <v>22.791</v>
      </c>
      <c r="EJ16" s="9">
        <v>17.471</v>
      </c>
      <c r="EK16" s="9">
        <v>28.262</v>
      </c>
      <c r="EL16" s="9">
        <v>71.918000000000006</v>
      </c>
      <c r="EM16" s="9">
        <v>82.269000000000005</v>
      </c>
      <c r="EN16" s="9">
        <v>61.276000000000003</v>
      </c>
      <c r="EO16" s="9">
        <v>53.347000000000001</v>
      </c>
      <c r="EP16" s="9">
        <v>63.673000000000002</v>
      </c>
      <c r="EQ16" s="9">
        <v>42.728999999999999</v>
      </c>
      <c r="ER16" s="9">
        <v>10.722</v>
      </c>
      <c r="ES16" s="9">
        <v>16.227</v>
      </c>
      <c r="ET16" s="9">
        <v>5.0609999999999999</v>
      </c>
      <c r="EU16" s="9">
        <v>7.85</v>
      </c>
      <c r="EV16" s="9">
        <v>2.3679999999999999</v>
      </c>
      <c r="EW16" s="9">
        <v>13.484999999999999</v>
      </c>
      <c r="EX16" s="9">
        <v>28.082000000000001</v>
      </c>
      <c r="EY16" s="9">
        <v>17.731000000000002</v>
      </c>
      <c r="EZ16" s="9">
        <v>38.723999999999997</v>
      </c>
      <c r="FA16" s="9">
        <v>26.649000000000001</v>
      </c>
      <c r="FB16" s="9">
        <v>17.731000000000002</v>
      </c>
      <c r="FC16" s="9">
        <v>35.819000000000003</v>
      </c>
      <c r="FD16" s="9">
        <v>1.4330000000000001</v>
      </c>
      <c r="FE16" s="9">
        <v>0</v>
      </c>
      <c r="FF16" s="9">
        <v>2.9060000000000001</v>
      </c>
      <c r="FG16" s="9">
        <v>7.4210000000000003</v>
      </c>
      <c r="FH16" s="9">
        <v>3.1629999999999998</v>
      </c>
      <c r="FI16" s="9">
        <v>4.258</v>
      </c>
      <c r="FJ16" s="9">
        <v>6.9210000000000003</v>
      </c>
      <c r="FK16" s="9">
        <v>2.6619999999999999</v>
      </c>
      <c r="FL16" s="9">
        <v>4.258</v>
      </c>
      <c r="FM16" s="9">
        <v>2.1680000000000001</v>
      </c>
      <c r="FN16" s="9">
        <v>0.52</v>
      </c>
      <c r="FO16" s="9">
        <v>1.6479999999999999</v>
      </c>
      <c r="FP16" s="9">
        <v>0.23599999999999999</v>
      </c>
      <c r="FQ16" s="9">
        <v>0.23599999999999999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0.78200000000000003</v>
      </c>
      <c r="GC16" s="9">
        <v>0.55000000000000004</v>
      </c>
      <c r="GD16" s="9">
        <v>0.23200000000000001</v>
      </c>
      <c r="GE16" s="9">
        <v>0</v>
      </c>
      <c r="GF16" s="9">
        <v>0</v>
      </c>
      <c r="GG16" s="9">
        <v>0</v>
      </c>
      <c r="GH16" s="9">
        <v>0.97599999999999998</v>
      </c>
      <c r="GI16" s="9">
        <v>0.97599999999999998</v>
      </c>
      <c r="GJ16" s="9">
        <v>0</v>
      </c>
      <c r="GK16" s="9">
        <v>0</v>
      </c>
      <c r="GL16" s="9">
        <v>0</v>
      </c>
      <c r="GM16" s="9">
        <v>0</v>
      </c>
      <c r="GN16" s="9">
        <v>0.67800000000000005</v>
      </c>
      <c r="GO16" s="9">
        <v>0.186</v>
      </c>
      <c r="GP16" s="9">
        <v>0.49299999999999999</v>
      </c>
      <c r="GQ16" s="9">
        <v>0.193</v>
      </c>
      <c r="GR16" s="9">
        <v>0</v>
      </c>
      <c r="GS16" s="9">
        <v>0.193</v>
      </c>
      <c r="GT16" s="9">
        <v>0.38800000000000001</v>
      </c>
      <c r="GU16" s="9">
        <v>0</v>
      </c>
      <c r="GV16" s="9">
        <v>0.38800000000000001</v>
      </c>
      <c r="GW16" s="9">
        <v>0</v>
      </c>
      <c r="GX16" s="9">
        <v>0</v>
      </c>
      <c r="GY16" s="9">
        <v>0</v>
      </c>
      <c r="GZ16" s="9">
        <v>0.72599999999999998</v>
      </c>
      <c r="HA16" s="9">
        <v>0.19400000000000001</v>
      </c>
      <c r="HB16" s="9">
        <v>0.53300000000000003</v>
      </c>
      <c r="HC16" s="9">
        <v>0.77300000000000002</v>
      </c>
      <c r="HD16" s="9">
        <v>0</v>
      </c>
      <c r="HE16" s="9">
        <v>0.77300000000000002</v>
      </c>
      <c r="HF16" s="9">
        <v>0.501</v>
      </c>
      <c r="HG16" s="9">
        <v>0.501</v>
      </c>
      <c r="HH16" s="9">
        <v>0</v>
      </c>
      <c r="HI16" s="9">
        <v>4.3019999999999996</v>
      </c>
      <c r="HJ16" s="9">
        <v>1.9219999999999999</v>
      </c>
      <c r="HK16" s="9">
        <v>2.38</v>
      </c>
      <c r="HL16" s="9">
        <v>3.64</v>
      </c>
      <c r="HM16" s="9">
        <v>1.4530000000000001</v>
      </c>
      <c r="HN16" s="9">
        <v>2.1869999999999998</v>
      </c>
      <c r="HO16" s="9">
        <v>0.66200000000000003</v>
      </c>
      <c r="HP16" s="9">
        <v>0.47</v>
      </c>
      <c r="HQ16" s="9">
        <v>0.193</v>
      </c>
      <c r="HR16" s="9">
        <v>0</v>
      </c>
      <c r="HS16" s="9">
        <v>0</v>
      </c>
      <c r="HT16" s="9">
        <v>0</v>
      </c>
      <c r="HU16" s="9">
        <v>3.1190000000000002</v>
      </c>
      <c r="HV16" s="9">
        <v>1.24</v>
      </c>
      <c r="HW16" s="9">
        <v>1.8779999999999999</v>
      </c>
      <c r="HX16" s="9">
        <v>2.681</v>
      </c>
      <c r="HY16" s="9">
        <v>1.01</v>
      </c>
      <c r="HZ16" s="9">
        <v>1.6719999999999999</v>
      </c>
      <c r="IA16" s="9">
        <v>0.438</v>
      </c>
      <c r="IB16" s="9">
        <v>0.23100000000000001</v>
      </c>
      <c r="IC16" s="9">
        <v>0.20699999999999999</v>
      </c>
      <c r="ID16" s="9">
        <v>93.254000000000005</v>
      </c>
      <c r="IE16" s="9">
        <v>84.17</v>
      </c>
      <c r="IF16" s="9">
        <v>100</v>
      </c>
      <c r="IG16" s="9">
        <v>29.213000000000001</v>
      </c>
      <c r="IH16" s="9">
        <v>16.445</v>
      </c>
      <c r="II16" s="9">
        <v>38.695999999999998</v>
      </c>
      <c r="IJ16" s="9">
        <v>3.1840000000000002</v>
      </c>
      <c r="IK16" s="9">
        <v>7.4720000000000004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8.4320000000000004</v>
      </c>
      <c r="C17" s="9">
        <v>0</v>
      </c>
      <c r="D17" s="9">
        <v>0</v>
      </c>
      <c r="E17" s="9">
        <v>0</v>
      </c>
      <c r="F17" s="9">
        <v>0</v>
      </c>
      <c r="G17" s="9">
        <v>32.933999999999997</v>
      </c>
      <c r="H17" s="9">
        <v>20.411999999999999</v>
      </c>
      <c r="I17" s="9">
        <v>49.023000000000003</v>
      </c>
      <c r="J17" s="9">
        <v>30.306000000000001</v>
      </c>
      <c r="K17" s="9">
        <v>18.669</v>
      </c>
      <c r="L17" s="9">
        <v>45.258000000000003</v>
      </c>
      <c r="M17" s="9">
        <v>2.6280000000000001</v>
      </c>
      <c r="N17" s="9">
        <v>1.7430000000000001</v>
      </c>
      <c r="O17" s="9">
        <v>3.766</v>
      </c>
      <c r="P17" s="9">
        <v>4.742</v>
      </c>
      <c r="Q17" s="9">
        <v>1.9119999999999999</v>
      </c>
      <c r="R17" s="9">
        <v>2.8290000000000002</v>
      </c>
      <c r="S17" s="9">
        <v>4.2039999999999997</v>
      </c>
      <c r="T17" s="9">
        <v>1.73</v>
      </c>
      <c r="U17" s="9">
        <v>2.4729999999999999</v>
      </c>
      <c r="V17" s="9">
        <v>1.04</v>
      </c>
      <c r="W17" s="9">
        <v>0.53900000000000003</v>
      </c>
      <c r="X17" s="9">
        <v>0.501</v>
      </c>
      <c r="Y17" s="9">
        <v>0.30499999999999999</v>
      </c>
      <c r="Z17" s="9">
        <v>0.185</v>
      </c>
      <c r="AA17" s="9">
        <v>0.121</v>
      </c>
      <c r="AB17" s="9">
        <v>0.57199999999999995</v>
      </c>
      <c r="AC17" s="9">
        <v>0.28999999999999998</v>
      </c>
      <c r="AD17" s="9">
        <v>0.28199999999999997</v>
      </c>
      <c r="AE17" s="9">
        <v>0.10299999999999999</v>
      </c>
      <c r="AF17" s="9">
        <v>0.10299999999999999</v>
      </c>
      <c r="AG17" s="9">
        <v>0</v>
      </c>
      <c r="AH17" s="9">
        <v>0.46899999999999997</v>
      </c>
      <c r="AI17" s="9">
        <v>0.187</v>
      </c>
      <c r="AJ17" s="9">
        <v>0.28199999999999997</v>
      </c>
      <c r="AK17" s="9">
        <v>0.46</v>
      </c>
      <c r="AL17" s="9">
        <v>0.219</v>
      </c>
      <c r="AM17" s="9">
        <v>0.24099999999999999</v>
      </c>
      <c r="AN17" s="9">
        <v>0.17399999999999999</v>
      </c>
      <c r="AO17" s="9">
        <v>0</v>
      </c>
      <c r="AP17" s="9">
        <v>0.17399999999999999</v>
      </c>
      <c r="AQ17" s="9">
        <v>0.123</v>
      </c>
      <c r="AR17" s="9">
        <v>6.3E-2</v>
      </c>
      <c r="AS17" s="9">
        <v>5.8999999999999997E-2</v>
      </c>
      <c r="AT17" s="9">
        <v>0.11700000000000001</v>
      </c>
      <c r="AU17" s="9">
        <v>4.9000000000000002E-2</v>
      </c>
      <c r="AV17" s="9">
        <v>6.7000000000000004E-2</v>
      </c>
      <c r="AW17" s="9">
        <v>0.41299999999999998</v>
      </c>
      <c r="AX17" s="9">
        <v>0.11799999999999999</v>
      </c>
      <c r="AY17" s="9">
        <v>0.29499999999999998</v>
      </c>
      <c r="AZ17" s="9">
        <v>0.13900000000000001</v>
      </c>
      <c r="BA17" s="9">
        <v>0</v>
      </c>
      <c r="BB17" s="9">
        <v>0.13900000000000001</v>
      </c>
      <c r="BC17" s="9">
        <v>0.105</v>
      </c>
      <c r="BD17" s="9">
        <v>4.4999999999999998E-2</v>
      </c>
      <c r="BE17" s="9">
        <v>5.8999999999999997E-2</v>
      </c>
      <c r="BF17" s="9">
        <v>0</v>
      </c>
      <c r="BG17" s="9">
        <v>0</v>
      </c>
      <c r="BH17" s="9">
        <v>0</v>
      </c>
      <c r="BI17" s="9">
        <v>7.1999999999999995E-2</v>
      </c>
      <c r="BJ17" s="9">
        <v>0</v>
      </c>
      <c r="BK17" s="9">
        <v>7.1999999999999995E-2</v>
      </c>
      <c r="BL17" s="9">
        <v>0.68400000000000005</v>
      </c>
      <c r="BM17" s="9">
        <v>0.222</v>
      </c>
      <c r="BN17" s="9">
        <v>0.46200000000000002</v>
      </c>
      <c r="BO17" s="9">
        <v>0.53800000000000003</v>
      </c>
      <c r="BP17" s="9">
        <v>0.182</v>
      </c>
      <c r="BQ17" s="9">
        <v>0.35599999999999998</v>
      </c>
      <c r="BR17" s="9">
        <v>4.0250000000000004</v>
      </c>
      <c r="BS17" s="9">
        <v>1.702</v>
      </c>
      <c r="BT17" s="9">
        <v>2.323</v>
      </c>
      <c r="BU17" s="9">
        <v>3.3039999999999998</v>
      </c>
      <c r="BV17" s="9">
        <v>1.321</v>
      </c>
      <c r="BW17" s="9">
        <v>1.984</v>
      </c>
      <c r="BX17" s="9">
        <v>0.53500000000000003</v>
      </c>
      <c r="BY17" s="9">
        <v>0.38100000000000001</v>
      </c>
      <c r="BZ17" s="9">
        <v>0.154</v>
      </c>
      <c r="CA17" s="9">
        <v>0.186</v>
      </c>
      <c r="CB17" s="9">
        <v>0</v>
      </c>
      <c r="CC17" s="9">
        <v>0.186</v>
      </c>
      <c r="CD17" s="9">
        <v>0.71699999999999997</v>
      </c>
      <c r="CE17" s="9">
        <v>0.21</v>
      </c>
      <c r="CF17" s="9">
        <v>0.50600000000000001</v>
      </c>
      <c r="CG17" s="9">
        <v>0.55300000000000005</v>
      </c>
      <c r="CH17" s="9">
        <v>0.21</v>
      </c>
      <c r="CI17" s="9">
        <v>0.34300000000000003</v>
      </c>
      <c r="CJ17" s="9">
        <v>0.16300000000000001</v>
      </c>
      <c r="CK17" s="9">
        <v>0</v>
      </c>
      <c r="CL17" s="9">
        <v>0.16300000000000001</v>
      </c>
      <c r="CM17" s="9">
        <v>88.656000000000006</v>
      </c>
      <c r="CN17" s="9">
        <v>90.484999999999999</v>
      </c>
      <c r="CO17" s="9">
        <v>87.42</v>
      </c>
      <c r="CP17" s="9">
        <v>21.928999999999998</v>
      </c>
      <c r="CQ17" s="9">
        <v>28.19</v>
      </c>
      <c r="CR17" s="9">
        <v>17.698</v>
      </c>
      <c r="CS17" s="9">
        <v>6.4340000000000002</v>
      </c>
      <c r="CT17" s="9">
        <v>9.65</v>
      </c>
      <c r="CU17" s="9">
        <v>4.2610000000000001</v>
      </c>
      <c r="CV17" s="9">
        <v>12.064</v>
      </c>
      <c r="CW17" s="9">
        <v>15.164999999999999</v>
      </c>
      <c r="CX17" s="9">
        <v>9.968</v>
      </c>
      <c r="CY17" s="9">
        <v>2.1800000000000002</v>
      </c>
      <c r="CZ17" s="9">
        <v>5.4059999999999997</v>
      </c>
      <c r="DA17" s="9">
        <v>0</v>
      </c>
      <c r="DB17" s="9">
        <v>9.8840000000000003</v>
      </c>
      <c r="DC17" s="9">
        <v>9.7590000000000003</v>
      </c>
      <c r="DD17" s="9">
        <v>9.968</v>
      </c>
      <c r="DE17" s="9">
        <v>9.7070000000000007</v>
      </c>
      <c r="DF17" s="9">
        <v>11.475</v>
      </c>
      <c r="DG17" s="9">
        <v>8.5129999999999999</v>
      </c>
      <c r="DH17" s="9">
        <v>3.67</v>
      </c>
      <c r="DI17" s="9">
        <v>0</v>
      </c>
      <c r="DJ17" s="9">
        <v>6.1509999999999998</v>
      </c>
      <c r="DK17" s="9">
        <v>2.593</v>
      </c>
      <c r="DL17" s="9">
        <v>3.32</v>
      </c>
      <c r="DM17" s="9">
        <v>2.101</v>
      </c>
      <c r="DN17" s="9">
        <v>2.4580000000000002</v>
      </c>
      <c r="DO17" s="9">
        <v>2.5710000000000002</v>
      </c>
      <c r="DP17" s="9">
        <v>2.3809999999999998</v>
      </c>
      <c r="DQ17" s="9">
        <v>8.7119999999999997</v>
      </c>
      <c r="DR17" s="9">
        <v>6.15</v>
      </c>
      <c r="DS17" s="9">
        <v>10.443</v>
      </c>
      <c r="DT17" s="9">
        <v>2.9369999999999998</v>
      </c>
      <c r="DU17" s="9">
        <v>0</v>
      </c>
      <c r="DV17" s="9">
        <v>4.9219999999999997</v>
      </c>
      <c r="DW17" s="9">
        <v>2.2080000000000002</v>
      </c>
      <c r="DX17" s="9">
        <v>2.367</v>
      </c>
      <c r="DY17" s="9">
        <v>2.101</v>
      </c>
      <c r="DZ17" s="9">
        <v>0</v>
      </c>
      <c r="EA17" s="9">
        <v>0</v>
      </c>
      <c r="EB17" s="9">
        <v>0</v>
      </c>
      <c r="EC17" s="9">
        <v>1.514</v>
      </c>
      <c r="ED17" s="9">
        <v>0</v>
      </c>
      <c r="EE17" s="9">
        <v>2.5369999999999999</v>
      </c>
      <c r="EF17" s="9">
        <v>14.429</v>
      </c>
      <c r="EG17" s="9">
        <v>11.597</v>
      </c>
      <c r="EH17" s="9">
        <v>16.343</v>
      </c>
      <c r="EI17" s="9">
        <v>11.343999999999999</v>
      </c>
      <c r="EJ17" s="9">
        <v>9.5150000000000006</v>
      </c>
      <c r="EK17" s="9">
        <v>12.58</v>
      </c>
      <c r="EL17" s="9">
        <v>84.885999999999996</v>
      </c>
      <c r="EM17" s="9">
        <v>89.004999999999995</v>
      </c>
      <c r="EN17" s="9">
        <v>82.102000000000004</v>
      </c>
      <c r="EO17" s="9">
        <v>69.685000000000002</v>
      </c>
      <c r="EP17" s="9">
        <v>69.061000000000007</v>
      </c>
      <c r="EQ17" s="9">
        <v>70.106999999999999</v>
      </c>
      <c r="ER17" s="9">
        <v>11.286</v>
      </c>
      <c r="ES17" s="9">
        <v>19.943999999999999</v>
      </c>
      <c r="ET17" s="9">
        <v>5.4349999999999996</v>
      </c>
      <c r="EU17" s="9">
        <v>3.9140000000000001</v>
      </c>
      <c r="EV17" s="9">
        <v>0</v>
      </c>
      <c r="EW17" s="9">
        <v>6.56</v>
      </c>
      <c r="EX17" s="9">
        <v>15.114000000000001</v>
      </c>
      <c r="EY17" s="9">
        <v>10.994999999999999</v>
      </c>
      <c r="EZ17" s="9">
        <v>17.898</v>
      </c>
      <c r="FA17" s="9">
        <v>11.667999999999999</v>
      </c>
      <c r="FB17" s="9">
        <v>10.994999999999999</v>
      </c>
      <c r="FC17" s="9">
        <v>12.122</v>
      </c>
      <c r="FD17" s="9">
        <v>3.4470000000000001</v>
      </c>
      <c r="FE17" s="9">
        <v>0</v>
      </c>
      <c r="FF17" s="9">
        <v>5.7759999999999998</v>
      </c>
      <c r="FG17" s="9">
        <v>10.157999999999999</v>
      </c>
      <c r="FH17" s="9">
        <v>5.2389999999999999</v>
      </c>
      <c r="FI17" s="9">
        <v>4.9189999999999996</v>
      </c>
      <c r="FJ17" s="9">
        <v>9.1389999999999993</v>
      </c>
      <c r="FK17" s="9">
        <v>4.468</v>
      </c>
      <c r="FL17" s="9">
        <v>4.67</v>
      </c>
      <c r="FM17" s="9">
        <v>2.5659999999999998</v>
      </c>
      <c r="FN17" s="9">
        <v>1.613</v>
      </c>
      <c r="FO17" s="9">
        <v>0.95199999999999996</v>
      </c>
      <c r="FP17" s="9">
        <v>0.74299999999999999</v>
      </c>
      <c r="FQ17" s="9">
        <v>0</v>
      </c>
      <c r="FR17" s="9">
        <v>0.74299999999999999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0.96699999999999997</v>
      </c>
      <c r="GC17" s="9">
        <v>0.46</v>
      </c>
      <c r="GD17" s="9">
        <v>0.50700000000000001</v>
      </c>
      <c r="GE17" s="9">
        <v>0.23300000000000001</v>
      </c>
      <c r="GF17" s="9">
        <v>0</v>
      </c>
      <c r="GG17" s="9">
        <v>0.23300000000000001</v>
      </c>
      <c r="GH17" s="9">
        <v>1.2549999999999999</v>
      </c>
      <c r="GI17" s="9">
        <v>0.29399999999999998</v>
      </c>
      <c r="GJ17" s="9">
        <v>0.96099999999999997</v>
      </c>
      <c r="GK17" s="9">
        <v>0.23400000000000001</v>
      </c>
      <c r="GL17" s="9">
        <v>0.23400000000000001</v>
      </c>
      <c r="GM17" s="9">
        <v>0</v>
      </c>
      <c r="GN17" s="9">
        <v>0.90500000000000003</v>
      </c>
      <c r="GO17" s="9">
        <v>0.90500000000000003</v>
      </c>
      <c r="GP17" s="9">
        <v>0</v>
      </c>
      <c r="GQ17" s="9">
        <v>0</v>
      </c>
      <c r="GR17" s="9">
        <v>0</v>
      </c>
      <c r="GS17" s="9">
        <v>0</v>
      </c>
      <c r="GT17" s="9">
        <v>0.47899999999999998</v>
      </c>
      <c r="GU17" s="9">
        <v>0</v>
      </c>
      <c r="GV17" s="9">
        <v>0.47899999999999998</v>
      </c>
      <c r="GW17" s="9">
        <v>0.33600000000000002</v>
      </c>
      <c r="GX17" s="9">
        <v>0</v>
      </c>
      <c r="GY17" s="9">
        <v>0.33600000000000002</v>
      </c>
      <c r="GZ17" s="9">
        <v>0.13600000000000001</v>
      </c>
      <c r="HA17" s="9">
        <v>0</v>
      </c>
      <c r="HB17" s="9">
        <v>0.13600000000000001</v>
      </c>
      <c r="HC17" s="9">
        <v>1.286</v>
      </c>
      <c r="HD17" s="9">
        <v>0.96199999999999997</v>
      </c>
      <c r="HE17" s="9">
        <v>0.32400000000000001</v>
      </c>
      <c r="HF17" s="9">
        <v>1.0189999999999999</v>
      </c>
      <c r="HG17" s="9">
        <v>0.77100000000000002</v>
      </c>
      <c r="HH17" s="9">
        <v>0.249</v>
      </c>
      <c r="HI17" s="9">
        <v>7.3120000000000003</v>
      </c>
      <c r="HJ17" s="9">
        <v>4.59</v>
      </c>
      <c r="HK17" s="9">
        <v>2.722</v>
      </c>
      <c r="HL17" s="9">
        <v>4.9349999999999996</v>
      </c>
      <c r="HM17" s="9">
        <v>2.7570000000000001</v>
      </c>
      <c r="HN17" s="9">
        <v>2.1779999999999999</v>
      </c>
      <c r="HO17" s="9">
        <v>1.5629999999999999</v>
      </c>
      <c r="HP17" s="9">
        <v>1.1839999999999999</v>
      </c>
      <c r="HQ17" s="9">
        <v>0.379</v>
      </c>
      <c r="HR17" s="9">
        <v>0.81399999999999995</v>
      </c>
      <c r="HS17" s="9">
        <v>0.64900000000000002</v>
      </c>
      <c r="HT17" s="9">
        <v>0.16500000000000001</v>
      </c>
      <c r="HU17" s="9">
        <v>2.8460000000000001</v>
      </c>
      <c r="HV17" s="9">
        <v>0.64900000000000002</v>
      </c>
      <c r="HW17" s="9">
        <v>2.1970000000000001</v>
      </c>
      <c r="HX17" s="9">
        <v>2.742</v>
      </c>
      <c r="HY17" s="9">
        <v>0.64900000000000002</v>
      </c>
      <c r="HZ17" s="9">
        <v>2.093</v>
      </c>
      <c r="IA17" s="9">
        <v>0.104</v>
      </c>
      <c r="IB17" s="9">
        <v>0</v>
      </c>
      <c r="IC17" s="9">
        <v>0.104</v>
      </c>
      <c r="ID17" s="9">
        <v>89.965999999999994</v>
      </c>
      <c r="IE17" s="9">
        <v>85.289000000000001</v>
      </c>
      <c r="IF17" s="9">
        <v>94.945999999999998</v>
      </c>
      <c r="IG17" s="9">
        <v>25.257000000000001</v>
      </c>
      <c r="IH17" s="9">
        <v>30.791</v>
      </c>
      <c r="II17" s="9">
        <v>19.363</v>
      </c>
      <c r="IJ17" s="9">
        <v>7.3109999999999999</v>
      </c>
      <c r="IK17" s="9">
        <v>0</v>
      </c>
      <c r="IL17" s="9">
        <v>15.097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5.5679999999999996</v>
      </c>
      <c r="C18" s="9">
        <v>0</v>
      </c>
      <c r="D18" s="9">
        <v>2.73</v>
      </c>
      <c r="E18" s="9">
        <v>4.7039999999999997</v>
      </c>
      <c r="F18" s="9">
        <v>0</v>
      </c>
      <c r="G18" s="9">
        <v>42.368000000000002</v>
      </c>
      <c r="H18" s="9">
        <v>29.87</v>
      </c>
      <c r="I18" s="9">
        <v>59.661000000000001</v>
      </c>
      <c r="J18" s="9">
        <v>32.462000000000003</v>
      </c>
      <c r="K18" s="9">
        <v>26.335000000000001</v>
      </c>
      <c r="L18" s="9">
        <v>40.94</v>
      </c>
      <c r="M18" s="9">
        <v>9.9060000000000006</v>
      </c>
      <c r="N18" s="9">
        <v>3.5350000000000001</v>
      </c>
      <c r="O18" s="9">
        <v>18.721</v>
      </c>
      <c r="P18" s="9">
        <v>3.484</v>
      </c>
      <c r="Q18" s="9">
        <v>1.6679999999999999</v>
      </c>
      <c r="R18" s="9">
        <v>1.8160000000000001</v>
      </c>
      <c r="S18" s="9">
        <v>2.3839999999999999</v>
      </c>
      <c r="T18" s="9">
        <v>1.204</v>
      </c>
      <c r="U18" s="9">
        <v>1.18</v>
      </c>
      <c r="V18" s="9">
        <v>0.50800000000000001</v>
      </c>
      <c r="W18" s="9">
        <v>0.185</v>
      </c>
      <c r="X18" s="9">
        <v>0.32300000000000001</v>
      </c>
      <c r="Y18" s="9">
        <v>0.216</v>
      </c>
      <c r="Z18" s="9">
        <v>0.216</v>
      </c>
      <c r="AA18" s="9">
        <v>0</v>
      </c>
      <c r="AB18" s="9">
        <v>0.122</v>
      </c>
      <c r="AC18" s="9">
        <v>0</v>
      </c>
      <c r="AD18" s="9">
        <v>0.122</v>
      </c>
      <c r="AE18" s="9">
        <v>0</v>
      </c>
      <c r="AF18" s="9">
        <v>0</v>
      </c>
      <c r="AG18" s="9">
        <v>0</v>
      </c>
      <c r="AH18" s="9">
        <v>0.122</v>
      </c>
      <c r="AI18" s="9">
        <v>0</v>
      </c>
      <c r="AJ18" s="9">
        <v>0.122</v>
      </c>
      <c r="AK18" s="9">
        <v>9.4E-2</v>
      </c>
      <c r="AL18" s="9">
        <v>9.4E-2</v>
      </c>
      <c r="AM18" s="9">
        <v>0</v>
      </c>
      <c r="AN18" s="9">
        <v>0.35699999999999998</v>
      </c>
      <c r="AO18" s="9">
        <v>0.26100000000000001</v>
      </c>
      <c r="AP18" s="9">
        <v>9.6000000000000002E-2</v>
      </c>
      <c r="AQ18" s="9">
        <v>0.193</v>
      </c>
      <c r="AR18" s="9">
        <v>9.7000000000000003E-2</v>
      </c>
      <c r="AS18" s="9">
        <v>9.7000000000000003E-2</v>
      </c>
      <c r="AT18" s="9">
        <v>9.7000000000000003E-2</v>
      </c>
      <c r="AU18" s="9">
        <v>0</v>
      </c>
      <c r="AV18" s="9">
        <v>9.7000000000000003E-2</v>
      </c>
      <c r="AW18" s="9">
        <v>0.48599999999999999</v>
      </c>
      <c r="AX18" s="9">
        <v>0.26400000000000001</v>
      </c>
      <c r="AY18" s="9">
        <v>0.222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0.312</v>
      </c>
      <c r="BM18" s="9">
        <v>8.7999999999999995E-2</v>
      </c>
      <c r="BN18" s="9">
        <v>0.223</v>
      </c>
      <c r="BO18" s="9">
        <v>1.1000000000000001</v>
      </c>
      <c r="BP18" s="9">
        <v>0.46400000000000002</v>
      </c>
      <c r="BQ18" s="9">
        <v>0.63600000000000001</v>
      </c>
      <c r="BR18" s="9">
        <v>2.9449999999999998</v>
      </c>
      <c r="BS18" s="9">
        <v>1.4059999999999999</v>
      </c>
      <c r="BT18" s="9">
        <v>1.538</v>
      </c>
      <c r="BU18" s="9">
        <v>2.4670000000000001</v>
      </c>
      <c r="BV18" s="9">
        <v>1.113</v>
      </c>
      <c r="BW18" s="9">
        <v>1.3540000000000001</v>
      </c>
      <c r="BX18" s="9">
        <v>0.29299999999999998</v>
      </c>
      <c r="BY18" s="9">
        <v>0.29299999999999998</v>
      </c>
      <c r="BZ18" s="9">
        <v>0</v>
      </c>
      <c r="CA18" s="9">
        <v>0.184</v>
      </c>
      <c r="CB18" s="9">
        <v>0</v>
      </c>
      <c r="CC18" s="9">
        <v>0.184</v>
      </c>
      <c r="CD18" s="9">
        <v>0.53900000000000003</v>
      </c>
      <c r="CE18" s="9">
        <v>0.26200000000000001</v>
      </c>
      <c r="CF18" s="9">
        <v>0.27800000000000002</v>
      </c>
      <c r="CG18" s="9">
        <v>0.53900000000000003</v>
      </c>
      <c r="CH18" s="9">
        <v>0.26200000000000001</v>
      </c>
      <c r="CI18" s="9">
        <v>0.27800000000000002</v>
      </c>
      <c r="CJ18" s="9">
        <v>0</v>
      </c>
      <c r="CK18" s="9">
        <v>0</v>
      </c>
      <c r="CL18" s="9">
        <v>0</v>
      </c>
      <c r="CM18" s="9">
        <v>68.435000000000002</v>
      </c>
      <c r="CN18" s="9">
        <v>72.194000000000003</v>
      </c>
      <c r="CO18" s="9">
        <v>64.980999999999995</v>
      </c>
      <c r="CP18" s="9">
        <v>14.592000000000001</v>
      </c>
      <c r="CQ18" s="9">
        <v>11.087999999999999</v>
      </c>
      <c r="CR18" s="9">
        <v>17.809999999999999</v>
      </c>
      <c r="CS18" s="9">
        <v>6.1909999999999998</v>
      </c>
      <c r="CT18" s="9">
        <v>12.932</v>
      </c>
      <c r="CU18" s="9">
        <v>0</v>
      </c>
      <c r="CV18" s="9">
        <v>3.5030000000000001</v>
      </c>
      <c r="CW18" s="9">
        <v>0</v>
      </c>
      <c r="CX18" s="9">
        <v>6.72</v>
      </c>
      <c r="CY18" s="9">
        <v>0</v>
      </c>
      <c r="CZ18" s="9">
        <v>0</v>
      </c>
      <c r="DA18" s="9">
        <v>0</v>
      </c>
      <c r="DB18" s="9">
        <v>3.5030000000000001</v>
      </c>
      <c r="DC18" s="9">
        <v>0</v>
      </c>
      <c r="DD18" s="9">
        <v>6.72</v>
      </c>
      <c r="DE18" s="9">
        <v>2.6989999999999998</v>
      </c>
      <c r="DF18" s="9">
        <v>5.6369999999999996</v>
      </c>
      <c r="DG18" s="9">
        <v>0</v>
      </c>
      <c r="DH18" s="9">
        <v>10.241</v>
      </c>
      <c r="DI18" s="9">
        <v>15.624000000000001</v>
      </c>
      <c r="DJ18" s="9">
        <v>5.2960000000000003</v>
      </c>
      <c r="DK18" s="9">
        <v>5.55</v>
      </c>
      <c r="DL18" s="9">
        <v>5.8019999999999996</v>
      </c>
      <c r="DM18" s="9">
        <v>5.3179999999999996</v>
      </c>
      <c r="DN18" s="9">
        <v>2.7719999999999998</v>
      </c>
      <c r="DO18" s="9">
        <v>0</v>
      </c>
      <c r="DP18" s="9">
        <v>5.3179999999999996</v>
      </c>
      <c r="DQ18" s="9">
        <v>13.94</v>
      </c>
      <c r="DR18" s="9">
        <v>15.819000000000001</v>
      </c>
      <c r="DS18" s="9">
        <v>12.214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8.9480000000000004</v>
      </c>
      <c r="EG18" s="9">
        <v>5.2930000000000001</v>
      </c>
      <c r="EH18" s="9">
        <v>12.304</v>
      </c>
      <c r="EI18" s="9">
        <v>31.565000000000001</v>
      </c>
      <c r="EJ18" s="9">
        <v>27.806000000000001</v>
      </c>
      <c r="EK18" s="9">
        <v>35.018999999999998</v>
      </c>
      <c r="EL18" s="9">
        <v>84.522999999999996</v>
      </c>
      <c r="EM18" s="9">
        <v>84.317999999999998</v>
      </c>
      <c r="EN18" s="9">
        <v>84.710999999999999</v>
      </c>
      <c r="EO18" s="9">
        <v>70.813000000000002</v>
      </c>
      <c r="EP18" s="9">
        <v>66.724999999999994</v>
      </c>
      <c r="EQ18" s="9">
        <v>74.567999999999998</v>
      </c>
      <c r="ER18" s="9">
        <v>8.423</v>
      </c>
      <c r="ES18" s="9">
        <v>17.593</v>
      </c>
      <c r="ET18" s="9">
        <v>0</v>
      </c>
      <c r="EU18" s="9">
        <v>5.2869999999999999</v>
      </c>
      <c r="EV18" s="9">
        <v>0</v>
      </c>
      <c r="EW18" s="9">
        <v>10.144</v>
      </c>
      <c r="EX18" s="9">
        <v>15.477</v>
      </c>
      <c r="EY18" s="9">
        <v>15.682</v>
      </c>
      <c r="EZ18" s="9">
        <v>15.289</v>
      </c>
      <c r="FA18" s="9">
        <v>15.477</v>
      </c>
      <c r="FB18" s="9">
        <v>15.682</v>
      </c>
      <c r="FC18" s="9">
        <v>15.289</v>
      </c>
      <c r="FD18" s="9">
        <v>0</v>
      </c>
      <c r="FE18" s="9">
        <v>0</v>
      </c>
      <c r="FF18" s="9">
        <v>0</v>
      </c>
      <c r="FG18" s="9">
        <v>8.6470000000000002</v>
      </c>
      <c r="FH18" s="9">
        <v>4.7</v>
      </c>
      <c r="FI18" s="9">
        <v>3.9470000000000001</v>
      </c>
      <c r="FJ18" s="9">
        <v>7.4969999999999999</v>
      </c>
      <c r="FK18" s="9">
        <v>3.8479999999999999</v>
      </c>
      <c r="FL18" s="9">
        <v>3.649</v>
      </c>
      <c r="FM18" s="9">
        <v>0.437</v>
      </c>
      <c r="FN18" s="9">
        <v>0.183</v>
      </c>
      <c r="FO18" s="9">
        <v>0.255</v>
      </c>
      <c r="FP18" s="9">
        <v>0.92200000000000004</v>
      </c>
      <c r="FQ18" s="9">
        <v>0.92200000000000004</v>
      </c>
      <c r="FR18" s="9">
        <v>0</v>
      </c>
      <c r="FS18" s="9">
        <v>0.78900000000000003</v>
      </c>
      <c r="FT18" s="9">
        <v>0.51100000000000001</v>
      </c>
      <c r="FU18" s="9">
        <v>0.27800000000000002</v>
      </c>
      <c r="FV18" s="9">
        <v>0</v>
      </c>
      <c r="FW18" s="9">
        <v>0</v>
      </c>
      <c r="FX18" s="9">
        <v>0</v>
      </c>
      <c r="FY18" s="9">
        <v>0.78900000000000003</v>
      </c>
      <c r="FZ18" s="9">
        <v>0.51100000000000001</v>
      </c>
      <c r="GA18" s="9">
        <v>0.27800000000000002</v>
      </c>
      <c r="GB18" s="9">
        <v>0.38400000000000001</v>
      </c>
      <c r="GC18" s="9">
        <v>0.126</v>
      </c>
      <c r="GD18" s="9">
        <v>0.25800000000000001</v>
      </c>
      <c r="GE18" s="9">
        <v>0.51200000000000001</v>
      </c>
      <c r="GF18" s="9">
        <v>0.22900000000000001</v>
      </c>
      <c r="GG18" s="9">
        <v>0.28299999999999997</v>
      </c>
      <c r="GH18" s="9">
        <v>0.30599999999999999</v>
      </c>
      <c r="GI18" s="9">
        <v>0.30599999999999999</v>
      </c>
      <c r="GJ18" s="9">
        <v>0</v>
      </c>
      <c r="GK18" s="9">
        <v>0.56200000000000006</v>
      </c>
      <c r="GL18" s="9">
        <v>0.26500000000000001</v>
      </c>
      <c r="GM18" s="9">
        <v>0.29799999999999999</v>
      </c>
      <c r="GN18" s="9">
        <v>0.50800000000000001</v>
      </c>
      <c r="GO18" s="9">
        <v>0.24</v>
      </c>
      <c r="GP18" s="9">
        <v>0.26700000000000002</v>
      </c>
      <c r="GQ18" s="9">
        <v>0.29799999999999999</v>
      </c>
      <c r="GR18" s="9">
        <v>0</v>
      </c>
      <c r="GS18" s="9">
        <v>0.29799999999999999</v>
      </c>
      <c r="GT18" s="9">
        <v>1.0940000000000001</v>
      </c>
      <c r="GU18" s="9">
        <v>0</v>
      </c>
      <c r="GV18" s="9">
        <v>1.0940000000000001</v>
      </c>
      <c r="GW18" s="9">
        <v>0.30199999999999999</v>
      </c>
      <c r="GX18" s="9">
        <v>0</v>
      </c>
      <c r="GY18" s="9">
        <v>0.30199999999999999</v>
      </c>
      <c r="GZ18" s="9">
        <v>0</v>
      </c>
      <c r="HA18" s="9">
        <v>0</v>
      </c>
      <c r="HB18" s="9">
        <v>0</v>
      </c>
      <c r="HC18" s="9">
        <v>1.383</v>
      </c>
      <c r="HD18" s="9">
        <v>1.0669999999999999</v>
      </c>
      <c r="HE18" s="9">
        <v>0.316</v>
      </c>
      <c r="HF18" s="9">
        <v>1.1499999999999999</v>
      </c>
      <c r="HG18" s="9">
        <v>0.85199999999999998</v>
      </c>
      <c r="HH18" s="9">
        <v>0.29799999999999999</v>
      </c>
      <c r="HI18" s="9">
        <v>6.1890000000000001</v>
      </c>
      <c r="HJ18" s="9">
        <v>3.3079999999999998</v>
      </c>
      <c r="HK18" s="9">
        <v>2.8809999999999998</v>
      </c>
      <c r="HL18" s="9">
        <v>4.2240000000000002</v>
      </c>
      <c r="HM18" s="9">
        <v>2.2410000000000001</v>
      </c>
      <c r="HN18" s="9">
        <v>1.984</v>
      </c>
      <c r="HO18" s="9">
        <v>1.9650000000000001</v>
      </c>
      <c r="HP18" s="9">
        <v>1.0669999999999999</v>
      </c>
      <c r="HQ18" s="9">
        <v>0.89800000000000002</v>
      </c>
      <c r="HR18" s="9">
        <v>0</v>
      </c>
      <c r="HS18" s="9">
        <v>0</v>
      </c>
      <c r="HT18" s="9">
        <v>0</v>
      </c>
      <c r="HU18" s="9">
        <v>2.4580000000000002</v>
      </c>
      <c r="HV18" s="9">
        <v>1.3919999999999999</v>
      </c>
      <c r="HW18" s="9">
        <v>1.0660000000000001</v>
      </c>
      <c r="HX18" s="9">
        <v>1.8420000000000001</v>
      </c>
      <c r="HY18" s="9">
        <v>1.0740000000000001</v>
      </c>
      <c r="HZ18" s="9">
        <v>0.76800000000000002</v>
      </c>
      <c r="IA18" s="9">
        <v>0.61499999999999999</v>
      </c>
      <c r="IB18" s="9">
        <v>0.318</v>
      </c>
      <c r="IC18" s="9">
        <v>0.29799999999999999</v>
      </c>
      <c r="ID18" s="9">
        <v>86.7</v>
      </c>
      <c r="IE18" s="9">
        <v>81.867999999999995</v>
      </c>
      <c r="IF18" s="9">
        <v>92.454999999999998</v>
      </c>
      <c r="IG18" s="9">
        <v>5.0590000000000002</v>
      </c>
      <c r="IH18" s="9">
        <v>3.891</v>
      </c>
      <c r="II18" s="9">
        <v>6.4509999999999996</v>
      </c>
      <c r="IJ18" s="9">
        <v>10.657999999999999</v>
      </c>
      <c r="IK18" s="9">
        <v>19.609000000000002</v>
      </c>
      <c r="IL18" s="9">
        <v>0</v>
      </c>
      <c r="IM18" s="9">
        <v>9.1270000000000007</v>
      </c>
      <c r="IN18" s="9">
        <v>10.865</v>
      </c>
      <c r="IO18" s="9">
        <v>7.056</v>
      </c>
      <c r="IP18" s="9">
        <v>0</v>
      </c>
      <c r="IQ18" s="9">
        <v>0</v>
      </c>
    </row>
    <row r="19" spans="1:251">
      <c r="A19" s="10">
        <v>44958</v>
      </c>
      <c r="B19" s="9">
        <v>6.423</v>
      </c>
      <c r="C19" s="9">
        <v>2.6920000000000002</v>
      </c>
      <c r="D19" s="9">
        <v>4.133</v>
      </c>
      <c r="E19" s="9">
        <v>5.6109999999999998</v>
      </c>
      <c r="F19" s="9">
        <v>2.5209999999999999</v>
      </c>
      <c r="G19" s="9">
        <v>35.862000000000002</v>
      </c>
      <c r="H19" s="9">
        <v>36.579000000000001</v>
      </c>
      <c r="I19" s="9">
        <v>35.079000000000001</v>
      </c>
      <c r="J19" s="9">
        <v>26.529</v>
      </c>
      <c r="K19" s="9">
        <v>22.852</v>
      </c>
      <c r="L19" s="9">
        <v>30.539000000000001</v>
      </c>
      <c r="M19" s="9">
        <v>9.3320000000000007</v>
      </c>
      <c r="N19" s="9">
        <v>13.727</v>
      </c>
      <c r="O19" s="9">
        <v>4.54</v>
      </c>
      <c r="P19" s="9">
        <v>3.93</v>
      </c>
      <c r="Q19" s="9">
        <v>1.9419999999999999</v>
      </c>
      <c r="R19" s="9">
        <v>1.9890000000000001</v>
      </c>
      <c r="S19" s="9">
        <v>2.8650000000000002</v>
      </c>
      <c r="T19" s="9">
        <v>1.389</v>
      </c>
      <c r="U19" s="9">
        <v>1.476</v>
      </c>
      <c r="V19" s="9">
        <v>0.3</v>
      </c>
      <c r="W19" s="9">
        <v>0.124</v>
      </c>
      <c r="X19" s="9">
        <v>0.17599999999999999</v>
      </c>
      <c r="Y19" s="9">
        <v>0.112</v>
      </c>
      <c r="Z19" s="9">
        <v>0.112</v>
      </c>
      <c r="AA19" s="9">
        <v>0</v>
      </c>
      <c r="AB19" s="9">
        <v>0.128</v>
      </c>
      <c r="AC19" s="9">
        <v>0.128</v>
      </c>
      <c r="AD19" s="9">
        <v>0</v>
      </c>
      <c r="AE19" s="9">
        <v>0</v>
      </c>
      <c r="AF19" s="9">
        <v>0</v>
      </c>
      <c r="AG19" s="9">
        <v>0</v>
      </c>
      <c r="AH19" s="9">
        <v>0.128</v>
      </c>
      <c r="AI19" s="9">
        <v>0.128</v>
      </c>
      <c r="AJ19" s="9">
        <v>0</v>
      </c>
      <c r="AK19" s="9">
        <v>0.39300000000000002</v>
      </c>
      <c r="AL19" s="9">
        <v>0</v>
      </c>
      <c r="AM19" s="9">
        <v>0.39300000000000002</v>
      </c>
      <c r="AN19" s="9">
        <v>0.11</v>
      </c>
      <c r="AO19" s="9">
        <v>0.11</v>
      </c>
      <c r="AP19" s="9">
        <v>0</v>
      </c>
      <c r="AQ19" s="9">
        <v>0.27500000000000002</v>
      </c>
      <c r="AR19" s="9">
        <v>0.23400000000000001</v>
      </c>
      <c r="AS19" s="9">
        <v>0.04</v>
      </c>
      <c r="AT19" s="9">
        <v>0.2</v>
      </c>
      <c r="AU19" s="9">
        <v>0.154</v>
      </c>
      <c r="AV19" s="9">
        <v>4.5999999999999999E-2</v>
      </c>
      <c r="AW19" s="9">
        <v>0.41699999999999998</v>
      </c>
      <c r="AX19" s="9">
        <v>0.14399999999999999</v>
      </c>
      <c r="AY19" s="9">
        <v>0.27300000000000002</v>
      </c>
      <c r="AZ19" s="9">
        <v>6.0999999999999999E-2</v>
      </c>
      <c r="BA19" s="9">
        <v>0</v>
      </c>
      <c r="BB19" s="9">
        <v>6.0999999999999999E-2</v>
      </c>
      <c r="BC19" s="9">
        <v>0</v>
      </c>
      <c r="BD19" s="9">
        <v>0</v>
      </c>
      <c r="BE19" s="9">
        <v>0</v>
      </c>
      <c r="BF19" s="9">
        <v>7.3999999999999996E-2</v>
      </c>
      <c r="BG19" s="9">
        <v>0</v>
      </c>
      <c r="BH19" s="9">
        <v>7.3999999999999996E-2</v>
      </c>
      <c r="BI19" s="9">
        <v>0.221</v>
      </c>
      <c r="BJ19" s="9">
        <v>0</v>
      </c>
      <c r="BK19" s="9">
        <v>0.221</v>
      </c>
      <c r="BL19" s="9">
        <v>0.57499999999999996</v>
      </c>
      <c r="BM19" s="9">
        <v>0.38200000000000001</v>
      </c>
      <c r="BN19" s="9">
        <v>0.192</v>
      </c>
      <c r="BO19" s="9">
        <v>1.0660000000000001</v>
      </c>
      <c r="BP19" s="9">
        <v>0.55300000000000005</v>
      </c>
      <c r="BQ19" s="9">
        <v>0.51300000000000001</v>
      </c>
      <c r="BR19" s="9">
        <v>2.8109999999999999</v>
      </c>
      <c r="BS19" s="9">
        <v>1.5880000000000001</v>
      </c>
      <c r="BT19" s="9">
        <v>1.2230000000000001</v>
      </c>
      <c r="BU19" s="9">
        <v>1.96</v>
      </c>
      <c r="BV19" s="9">
        <v>0.89900000000000002</v>
      </c>
      <c r="BW19" s="9">
        <v>1.0609999999999999</v>
      </c>
      <c r="BX19" s="9">
        <v>0.51700000000000002</v>
      </c>
      <c r="BY19" s="9">
        <v>0.35499999999999998</v>
      </c>
      <c r="BZ19" s="9">
        <v>0.161</v>
      </c>
      <c r="CA19" s="9">
        <v>0.33400000000000002</v>
      </c>
      <c r="CB19" s="9">
        <v>0.33400000000000002</v>
      </c>
      <c r="CC19" s="9">
        <v>0</v>
      </c>
      <c r="CD19" s="9">
        <v>1.119</v>
      </c>
      <c r="CE19" s="9">
        <v>0.35399999999999998</v>
      </c>
      <c r="CF19" s="9">
        <v>0.76600000000000001</v>
      </c>
      <c r="CG19" s="9">
        <v>1.0580000000000001</v>
      </c>
      <c r="CH19" s="9">
        <v>0.35399999999999998</v>
      </c>
      <c r="CI19" s="9">
        <v>0.70499999999999996</v>
      </c>
      <c r="CJ19" s="9">
        <v>6.0999999999999999E-2</v>
      </c>
      <c r="CK19" s="9">
        <v>0</v>
      </c>
      <c r="CL19" s="9">
        <v>6.0999999999999999E-2</v>
      </c>
      <c r="CM19" s="9">
        <v>72.888999999999996</v>
      </c>
      <c r="CN19" s="9">
        <v>71.528000000000006</v>
      </c>
      <c r="CO19" s="9">
        <v>74.216999999999999</v>
      </c>
      <c r="CP19" s="9">
        <v>7.6280000000000001</v>
      </c>
      <c r="CQ19" s="9">
        <v>6.3879999999999999</v>
      </c>
      <c r="CR19" s="9">
        <v>8.8390000000000004</v>
      </c>
      <c r="CS19" s="9">
        <v>2.8439999999999999</v>
      </c>
      <c r="CT19" s="9">
        <v>5.7569999999999997</v>
      </c>
      <c r="CU19" s="9">
        <v>0</v>
      </c>
      <c r="CV19" s="9">
        <v>3.2610000000000001</v>
      </c>
      <c r="CW19" s="9">
        <v>6.6020000000000003</v>
      </c>
      <c r="CX19" s="9">
        <v>0</v>
      </c>
      <c r="CY19" s="9">
        <v>0</v>
      </c>
      <c r="CZ19" s="9">
        <v>0</v>
      </c>
      <c r="DA19" s="9">
        <v>0</v>
      </c>
      <c r="DB19" s="9">
        <v>3.2610000000000001</v>
      </c>
      <c r="DC19" s="9">
        <v>6.6020000000000003</v>
      </c>
      <c r="DD19" s="9">
        <v>0</v>
      </c>
      <c r="DE19" s="9">
        <v>9.9909999999999997</v>
      </c>
      <c r="DF19" s="9">
        <v>0</v>
      </c>
      <c r="DG19" s="9">
        <v>19.745999999999999</v>
      </c>
      <c r="DH19" s="9">
        <v>2.7989999999999999</v>
      </c>
      <c r="DI19" s="9">
        <v>5.6660000000000004</v>
      </c>
      <c r="DJ19" s="9">
        <v>0</v>
      </c>
      <c r="DK19" s="9">
        <v>6.9850000000000003</v>
      </c>
      <c r="DL19" s="9">
        <v>12.066000000000001</v>
      </c>
      <c r="DM19" s="9">
        <v>2.024</v>
      </c>
      <c r="DN19" s="9">
        <v>5.08</v>
      </c>
      <c r="DO19" s="9">
        <v>7.9240000000000004</v>
      </c>
      <c r="DP19" s="9">
        <v>2.3039999999999998</v>
      </c>
      <c r="DQ19" s="9">
        <v>10.601000000000001</v>
      </c>
      <c r="DR19" s="9">
        <v>7.4240000000000004</v>
      </c>
      <c r="DS19" s="9">
        <v>13.702999999999999</v>
      </c>
      <c r="DT19" s="9">
        <v>1.5589999999999999</v>
      </c>
      <c r="DU19" s="9">
        <v>0</v>
      </c>
      <c r="DV19" s="9">
        <v>3.0819999999999999</v>
      </c>
      <c r="DW19" s="9">
        <v>0</v>
      </c>
      <c r="DX19" s="9">
        <v>0</v>
      </c>
      <c r="DY19" s="9">
        <v>0</v>
      </c>
      <c r="DZ19" s="9">
        <v>1.891</v>
      </c>
      <c r="EA19" s="9">
        <v>0</v>
      </c>
      <c r="EB19" s="9">
        <v>3.7370000000000001</v>
      </c>
      <c r="EC19" s="9">
        <v>5.6189999999999998</v>
      </c>
      <c r="ED19" s="9">
        <v>0</v>
      </c>
      <c r="EE19" s="9">
        <v>11.105</v>
      </c>
      <c r="EF19" s="9">
        <v>14.629</v>
      </c>
      <c r="EG19" s="9">
        <v>19.7</v>
      </c>
      <c r="EH19" s="9">
        <v>9.6769999999999996</v>
      </c>
      <c r="EI19" s="9">
        <v>27.111000000000001</v>
      </c>
      <c r="EJ19" s="9">
        <v>28.472000000000001</v>
      </c>
      <c r="EK19" s="9">
        <v>25.783000000000001</v>
      </c>
      <c r="EL19" s="9">
        <v>71.516999999999996</v>
      </c>
      <c r="EM19" s="9">
        <v>81.787999999999997</v>
      </c>
      <c r="EN19" s="9">
        <v>61.488999999999997</v>
      </c>
      <c r="EO19" s="9">
        <v>49.875999999999998</v>
      </c>
      <c r="EP19" s="9">
        <v>46.292000000000002</v>
      </c>
      <c r="EQ19" s="9">
        <v>53.375999999999998</v>
      </c>
      <c r="ER19" s="9">
        <v>13.147</v>
      </c>
      <c r="ES19" s="9">
        <v>18.303000000000001</v>
      </c>
      <c r="ET19" s="9">
        <v>8.1129999999999995</v>
      </c>
      <c r="EU19" s="9">
        <v>8.4930000000000003</v>
      </c>
      <c r="EV19" s="9">
        <v>17.192</v>
      </c>
      <c r="EW19" s="9">
        <v>0</v>
      </c>
      <c r="EX19" s="9">
        <v>28.483000000000001</v>
      </c>
      <c r="EY19" s="9">
        <v>18.212</v>
      </c>
      <c r="EZ19" s="9">
        <v>38.511000000000003</v>
      </c>
      <c r="FA19" s="9">
        <v>26.923999999999999</v>
      </c>
      <c r="FB19" s="9">
        <v>18.212</v>
      </c>
      <c r="FC19" s="9">
        <v>35.429000000000002</v>
      </c>
      <c r="FD19" s="9">
        <v>1.5589999999999999</v>
      </c>
      <c r="FE19" s="9">
        <v>0</v>
      </c>
      <c r="FF19" s="9">
        <v>3.0819999999999999</v>
      </c>
      <c r="FG19" s="9">
        <v>7.7130000000000001</v>
      </c>
      <c r="FH19" s="9">
        <v>4.5030000000000001</v>
      </c>
      <c r="FI19" s="9">
        <v>3.2109999999999999</v>
      </c>
      <c r="FJ19" s="9">
        <v>6.383</v>
      </c>
      <c r="FK19" s="9">
        <v>3.8919999999999999</v>
      </c>
      <c r="FL19" s="9">
        <v>2.4910000000000001</v>
      </c>
      <c r="FM19" s="9">
        <v>0.66100000000000003</v>
      </c>
      <c r="FN19" s="9">
        <v>0.50600000000000001</v>
      </c>
      <c r="FO19" s="9">
        <v>0.155</v>
      </c>
      <c r="FP19" s="9">
        <v>0.97899999999999998</v>
      </c>
      <c r="FQ19" s="9">
        <v>0.80600000000000005</v>
      </c>
      <c r="FR19" s="9">
        <v>0.17299999999999999</v>
      </c>
      <c r="FS19" s="9">
        <v>0.371</v>
      </c>
      <c r="FT19" s="9">
        <v>0.254</v>
      </c>
      <c r="FU19" s="9">
        <v>0.11700000000000001</v>
      </c>
      <c r="FV19" s="9">
        <v>0.11700000000000001</v>
      </c>
      <c r="FW19" s="9">
        <v>0</v>
      </c>
      <c r="FX19" s="9">
        <v>0.11700000000000001</v>
      </c>
      <c r="FY19" s="9">
        <v>0.254</v>
      </c>
      <c r="FZ19" s="9">
        <v>0.254</v>
      </c>
      <c r="GA19" s="9">
        <v>0</v>
      </c>
      <c r="GB19" s="9">
        <v>0.82699999999999996</v>
      </c>
      <c r="GC19" s="9">
        <v>0.47299999999999998</v>
      </c>
      <c r="GD19" s="9">
        <v>0.35299999999999998</v>
      </c>
      <c r="GE19" s="9">
        <v>0</v>
      </c>
      <c r="GF19" s="9">
        <v>0</v>
      </c>
      <c r="GG19" s="9">
        <v>0</v>
      </c>
      <c r="GH19" s="9">
        <v>0.23899999999999999</v>
      </c>
      <c r="GI19" s="9">
        <v>0.23899999999999999</v>
      </c>
      <c r="GJ19" s="9">
        <v>0</v>
      </c>
      <c r="GK19" s="9">
        <v>9.0999999999999998E-2</v>
      </c>
      <c r="GL19" s="9">
        <v>0</v>
      </c>
      <c r="GM19" s="9">
        <v>9.0999999999999998E-2</v>
      </c>
      <c r="GN19" s="9">
        <v>1.681</v>
      </c>
      <c r="GO19" s="9">
        <v>1.135</v>
      </c>
      <c r="GP19" s="9">
        <v>0.54600000000000004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1.5349999999999999</v>
      </c>
      <c r="HD19" s="9">
        <v>0.47799999999999998</v>
      </c>
      <c r="HE19" s="9">
        <v>1.056</v>
      </c>
      <c r="HF19" s="9">
        <v>1.33</v>
      </c>
      <c r="HG19" s="9">
        <v>0.61</v>
      </c>
      <c r="HH19" s="9">
        <v>0.72</v>
      </c>
      <c r="HI19" s="9">
        <v>5.2030000000000003</v>
      </c>
      <c r="HJ19" s="9">
        <v>3.5470000000000002</v>
      </c>
      <c r="HK19" s="9">
        <v>1.655</v>
      </c>
      <c r="HL19" s="9">
        <v>2.81</v>
      </c>
      <c r="HM19" s="9">
        <v>2.0859999999999999</v>
      </c>
      <c r="HN19" s="9">
        <v>0.72299999999999998</v>
      </c>
      <c r="HO19" s="9">
        <v>1.98</v>
      </c>
      <c r="HP19" s="9">
        <v>1.238</v>
      </c>
      <c r="HQ19" s="9">
        <v>0.74099999999999999</v>
      </c>
      <c r="HR19" s="9">
        <v>0.41399999999999998</v>
      </c>
      <c r="HS19" s="9">
        <v>0.223</v>
      </c>
      <c r="HT19" s="9">
        <v>0.191</v>
      </c>
      <c r="HU19" s="9">
        <v>2.5099999999999998</v>
      </c>
      <c r="HV19" s="9">
        <v>0.95499999999999996</v>
      </c>
      <c r="HW19" s="9">
        <v>1.5549999999999999</v>
      </c>
      <c r="HX19" s="9">
        <v>1.8460000000000001</v>
      </c>
      <c r="HY19" s="9">
        <v>0.46300000000000002</v>
      </c>
      <c r="HZ19" s="9">
        <v>1.383</v>
      </c>
      <c r="IA19" s="9">
        <v>0.66500000000000004</v>
      </c>
      <c r="IB19" s="9">
        <v>0.49199999999999999</v>
      </c>
      <c r="IC19" s="9">
        <v>0.17199999999999999</v>
      </c>
      <c r="ID19" s="9">
        <v>82.759</v>
      </c>
      <c r="IE19" s="9">
        <v>86.450999999999993</v>
      </c>
      <c r="IF19" s="9">
        <v>77.581999999999994</v>
      </c>
      <c r="IG19" s="9">
        <v>8.5690000000000008</v>
      </c>
      <c r="IH19" s="9">
        <v>11.242000000000001</v>
      </c>
      <c r="II19" s="9">
        <v>4.8209999999999997</v>
      </c>
      <c r="IJ19" s="9">
        <v>12.692</v>
      </c>
      <c r="IK19" s="9">
        <v>17.91</v>
      </c>
      <c r="IL19" s="9">
        <v>5.3760000000000003</v>
      </c>
      <c r="IM19" s="9">
        <v>4.8159999999999998</v>
      </c>
      <c r="IN19" s="9">
        <v>5.6509999999999998</v>
      </c>
      <c r="IO19" s="9">
        <v>3.6440000000000001</v>
      </c>
      <c r="IP19" s="9">
        <v>1.5169999999999999</v>
      </c>
      <c r="IQ19" s="9">
        <v>0</v>
      </c>
    </row>
    <row r="20" spans="1:251">
      <c r="A20" s="10">
        <v>45323</v>
      </c>
      <c r="B20" s="9">
        <v>11.925000000000001</v>
      </c>
      <c r="C20" s="9">
        <v>9.5210000000000008</v>
      </c>
      <c r="D20" s="9">
        <v>2.52</v>
      </c>
      <c r="E20" s="9">
        <v>2.19</v>
      </c>
      <c r="F20" s="9">
        <v>2.9169999999999998</v>
      </c>
      <c r="G20" s="9">
        <v>34.691000000000003</v>
      </c>
      <c r="H20" s="9">
        <v>30.792000000000002</v>
      </c>
      <c r="I20" s="9">
        <v>39.389000000000003</v>
      </c>
      <c r="J20" s="9">
        <v>31.17</v>
      </c>
      <c r="K20" s="9">
        <v>29.006</v>
      </c>
      <c r="L20" s="9">
        <v>33.776000000000003</v>
      </c>
      <c r="M20" s="9">
        <v>3.5219999999999998</v>
      </c>
      <c r="N20" s="9">
        <v>1.786</v>
      </c>
      <c r="O20" s="9">
        <v>5.6130000000000004</v>
      </c>
      <c r="P20" s="9">
        <v>3.794</v>
      </c>
      <c r="Q20" s="9">
        <v>1.9850000000000001</v>
      </c>
      <c r="R20" s="9">
        <v>1.8080000000000001</v>
      </c>
      <c r="S20" s="9">
        <v>3.1989999999999998</v>
      </c>
      <c r="T20" s="9">
        <v>1.544</v>
      </c>
      <c r="U20" s="9">
        <v>1.655</v>
      </c>
      <c r="V20" s="9">
        <v>0.28299999999999997</v>
      </c>
      <c r="W20" s="9">
        <v>0</v>
      </c>
      <c r="X20" s="9">
        <v>0.28299999999999997</v>
      </c>
      <c r="Y20" s="9">
        <v>6.5000000000000002E-2</v>
      </c>
      <c r="Z20" s="9">
        <v>6.5000000000000002E-2</v>
      </c>
      <c r="AA20" s="9">
        <v>0</v>
      </c>
      <c r="AB20" s="9">
        <v>0.14599999999999999</v>
      </c>
      <c r="AC20" s="9">
        <v>7.0000000000000007E-2</v>
      </c>
      <c r="AD20" s="9">
        <v>7.5999999999999998E-2</v>
      </c>
      <c r="AE20" s="9">
        <v>0</v>
      </c>
      <c r="AF20" s="9">
        <v>0</v>
      </c>
      <c r="AG20" s="9">
        <v>0</v>
      </c>
      <c r="AH20" s="9">
        <v>0.14599999999999999</v>
      </c>
      <c r="AI20" s="9">
        <v>7.0000000000000007E-2</v>
      </c>
      <c r="AJ20" s="9">
        <v>7.5999999999999998E-2</v>
      </c>
      <c r="AK20" s="9">
        <v>0.23200000000000001</v>
      </c>
      <c r="AL20" s="9">
        <v>0.13100000000000001</v>
      </c>
      <c r="AM20" s="9">
        <v>0.10199999999999999</v>
      </c>
      <c r="AN20" s="9">
        <v>9.4E-2</v>
      </c>
      <c r="AO20" s="9">
        <v>9.4E-2</v>
      </c>
      <c r="AP20" s="9">
        <v>0</v>
      </c>
      <c r="AQ20" s="9">
        <v>0.379</v>
      </c>
      <c r="AR20" s="9">
        <v>0.308</v>
      </c>
      <c r="AS20" s="9">
        <v>7.0999999999999994E-2</v>
      </c>
      <c r="AT20" s="9">
        <v>0.1</v>
      </c>
      <c r="AU20" s="9">
        <v>0.1</v>
      </c>
      <c r="AV20" s="9">
        <v>0</v>
      </c>
      <c r="AW20" s="9">
        <v>0.13600000000000001</v>
      </c>
      <c r="AX20" s="9">
        <v>0.13600000000000001</v>
      </c>
      <c r="AY20" s="9">
        <v>0</v>
      </c>
      <c r="AZ20" s="9">
        <v>0.16300000000000001</v>
      </c>
      <c r="BA20" s="9">
        <v>9.4E-2</v>
      </c>
      <c r="BB20" s="9">
        <v>6.9000000000000006E-2</v>
      </c>
      <c r="BC20" s="9">
        <v>0.248</v>
      </c>
      <c r="BD20" s="9">
        <v>4.8000000000000001E-2</v>
      </c>
      <c r="BE20" s="9">
        <v>0.2</v>
      </c>
      <c r="BF20" s="9">
        <v>0.16700000000000001</v>
      </c>
      <c r="BG20" s="9">
        <v>7.4999999999999997E-2</v>
      </c>
      <c r="BH20" s="9">
        <v>9.1999999999999998E-2</v>
      </c>
      <c r="BI20" s="9">
        <v>0</v>
      </c>
      <c r="BJ20" s="9">
        <v>0</v>
      </c>
      <c r="BK20" s="9">
        <v>0</v>
      </c>
      <c r="BL20" s="9">
        <v>1.1859999999999999</v>
      </c>
      <c r="BM20" s="9">
        <v>0.42399999999999999</v>
      </c>
      <c r="BN20" s="9">
        <v>0.76200000000000001</v>
      </c>
      <c r="BO20" s="9">
        <v>0.59499999999999997</v>
      </c>
      <c r="BP20" s="9">
        <v>0.441</v>
      </c>
      <c r="BQ20" s="9">
        <v>0.154</v>
      </c>
      <c r="BR20" s="9">
        <v>2.6469999999999998</v>
      </c>
      <c r="BS20" s="9">
        <v>1.1890000000000001</v>
      </c>
      <c r="BT20" s="9">
        <v>1.458</v>
      </c>
      <c r="BU20" s="9">
        <v>2.2130000000000001</v>
      </c>
      <c r="BV20" s="9">
        <v>0.755</v>
      </c>
      <c r="BW20" s="9">
        <v>1.458</v>
      </c>
      <c r="BX20" s="9">
        <v>9.2999999999999999E-2</v>
      </c>
      <c r="BY20" s="9">
        <v>9.2999999999999999E-2</v>
      </c>
      <c r="BZ20" s="9">
        <v>0</v>
      </c>
      <c r="CA20" s="9">
        <v>0.34100000000000003</v>
      </c>
      <c r="CB20" s="9">
        <v>0.34100000000000003</v>
      </c>
      <c r="CC20" s="9">
        <v>0</v>
      </c>
      <c r="CD20" s="9">
        <v>1.147</v>
      </c>
      <c r="CE20" s="9">
        <v>0.79700000000000004</v>
      </c>
      <c r="CF20" s="9">
        <v>0.35</v>
      </c>
      <c r="CG20" s="9">
        <v>1.022</v>
      </c>
      <c r="CH20" s="9">
        <v>0.74099999999999999</v>
      </c>
      <c r="CI20" s="9">
        <v>0.28000000000000003</v>
      </c>
      <c r="CJ20" s="9">
        <v>0.125</v>
      </c>
      <c r="CK20" s="9">
        <v>5.5E-2</v>
      </c>
      <c r="CL20" s="9">
        <v>6.9000000000000006E-2</v>
      </c>
      <c r="CM20" s="9">
        <v>84.317999999999998</v>
      </c>
      <c r="CN20" s="9">
        <v>77.774000000000001</v>
      </c>
      <c r="CO20" s="9">
        <v>91.501999999999995</v>
      </c>
      <c r="CP20" s="9">
        <v>7.4580000000000002</v>
      </c>
      <c r="CQ20" s="9">
        <v>0</v>
      </c>
      <c r="CR20" s="9">
        <v>15.646000000000001</v>
      </c>
      <c r="CS20" s="9">
        <v>1.724</v>
      </c>
      <c r="CT20" s="9">
        <v>3.294</v>
      </c>
      <c r="CU20" s="9">
        <v>0</v>
      </c>
      <c r="CV20" s="9">
        <v>3.84</v>
      </c>
      <c r="CW20" s="9">
        <v>3.51</v>
      </c>
      <c r="CX20" s="9">
        <v>4.2009999999999996</v>
      </c>
      <c r="CY20" s="9">
        <v>0</v>
      </c>
      <c r="CZ20" s="9">
        <v>0</v>
      </c>
      <c r="DA20" s="9">
        <v>0</v>
      </c>
      <c r="DB20" s="9">
        <v>3.84</v>
      </c>
      <c r="DC20" s="9">
        <v>3.51</v>
      </c>
      <c r="DD20" s="9">
        <v>4.2009999999999996</v>
      </c>
      <c r="DE20" s="9">
        <v>6.1210000000000004</v>
      </c>
      <c r="DF20" s="9">
        <v>6.58</v>
      </c>
      <c r="DG20" s="9">
        <v>5.617</v>
      </c>
      <c r="DH20" s="9">
        <v>2.4649999999999999</v>
      </c>
      <c r="DI20" s="9">
        <v>4.71</v>
      </c>
      <c r="DJ20" s="9">
        <v>0</v>
      </c>
      <c r="DK20" s="9">
        <v>10.003</v>
      </c>
      <c r="DL20" s="9">
        <v>15.53</v>
      </c>
      <c r="DM20" s="9">
        <v>3.9359999999999999</v>
      </c>
      <c r="DN20" s="9">
        <v>2.629</v>
      </c>
      <c r="DO20" s="9">
        <v>5.024</v>
      </c>
      <c r="DP20" s="9">
        <v>0</v>
      </c>
      <c r="DQ20" s="9">
        <v>3.5819999999999999</v>
      </c>
      <c r="DR20" s="9">
        <v>6.8440000000000003</v>
      </c>
      <c r="DS20" s="9">
        <v>0</v>
      </c>
      <c r="DT20" s="9">
        <v>4.2960000000000003</v>
      </c>
      <c r="DU20" s="9">
        <v>4.71</v>
      </c>
      <c r="DV20" s="9">
        <v>3.8410000000000002</v>
      </c>
      <c r="DW20" s="9">
        <v>6.53</v>
      </c>
      <c r="DX20" s="9">
        <v>2.42</v>
      </c>
      <c r="DY20" s="9">
        <v>11.042</v>
      </c>
      <c r="DZ20" s="9">
        <v>4.41</v>
      </c>
      <c r="EA20" s="9">
        <v>3.794</v>
      </c>
      <c r="EB20" s="9">
        <v>5.0860000000000003</v>
      </c>
      <c r="EC20" s="9">
        <v>0</v>
      </c>
      <c r="ED20" s="9">
        <v>0</v>
      </c>
      <c r="EE20" s="9">
        <v>0</v>
      </c>
      <c r="EF20" s="9">
        <v>31.260999999999999</v>
      </c>
      <c r="EG20" s="9">
        <v>21.356999999999999</v>
      </c>
      <c r="EH20" s="9">
        <v>42.133000000000003</v>
      </c>
      <c r="EI20" s="9">
        <v>15.682</v>
      </c>
      <c r="EJ20" s="9">
        <v>22.225999999999999</v>
      </c>
      <c r="EK20" s="9">
        <v>8.4979999999999993</v>
      </c>
      <c r="EL20" s="9">
        <v>69.777000000000001</v>
      </c>
      <c r="EM20" s="9">
        <v>59.872</v>
      </c>
      <c r="EN20" s="9">
        <v>80.652000000000001</v>
      </c>
      <c r="EO20" s="9">
        <v>58.343000000000004</v>
      </c>
      <c r="EP20" s="9">
        <v>38.021999999999998</v>
      </c>
      <c r="EQ20" s="9">
        <v>80.652000000000001</v>
      </c>
      <c r="ER20" s="9">
        <v>2.4529999999999998</v>
      </c>
      <c r="ES20" s="9">
        <v>4.6870000000000003</v>
      </c>
      <c r="ET20" s="9">
        <v>0</v>
      </c>
      <c r="EU20" s="9">
        <v>8.9819999999999993</v>
      </c>
      <c r="EV20" s="9">
        <v>17.163</v>
      </c>
      <c r="EW20" s="9">
        <v>0</v>
      </c>
      <c r="EX20" s="9">
        <v>30.222999999999999</v>
      </c>
      <c r="EY20" s="9">
        <v>40.128</v>
      </c>
      <c r="EZ20" s="9">
        <v>19.347999999999999</v>
      </c>
      <c r="FA20" s="9">
        <v>26.934000000000001</v>
      </c>
      <c r="FB20" s="9">
        <v>37.343000000000004</v>
      </c>
      <c r="FC20" s="9">
        <v>15.507999999999999</v>
      </c>
      <c r="FD20" s="9">
        <v>3.2879999999999998</v>
      </c>
      <c r="FE20" s="9">
        <v>2.7850000000000001</v>
      </c>
      <c r="FF20" s="9">
        <v>3.8410000000000002</v>
      </c>
      <c r="FG20" s="9">
        <v>11.077</v>
      </c>
      <c r="FH20" s="9">
        <v>6.8</v>
      </c>
      <c r="FI20" s="9">
        <v>4.2770000000000001</v>
      </c>
      <c r="FJ20" s="9">
        <v>7.9349999999999996</v>
      </c>
      <c r="FK20" s="9">
        <v>4.67</v>
      </c>
      <c r="FL20" s="9">
        <v>3.2650000000000001</v>
      </c>
      <c r="FM20" s="9">
        <v>0.78500000000000003</v>
      </c>
      <c r="FN20" s="9">
        <v>0.443</v>
      </c>
      <c r="FO20" s="9">
        <v>0.34200000000000003</v>
      </c>
      <c r="FP20" s="9">
        <v>0.89500000000000002</v>
      </c>
      <c r="FQ20" s="9">
        <v>0.79300000000000004</v>
      </c>
      <c r="FR20" s="9">
        <v>0.10199999999999999</v>
      </c>
      <c r="FS20" s="9">
        <v>0.48499999999999999</v>
      </c>
      <c r="FT20" s="9">
        <v>0.34</v>
      </c>
      <c r="FU20" s="9">
        <v>0.14599999999999999</v>
      </c>
      <c r="FV20" s="9">
        <v>0.33400000000000002</v>
      </c>
      <c r="FW20" s="9">
        <v>0.189</v>
      </c>
      <c r="FX20" s="9">
        <v>0.14599999999999999</v>
      </c>
      <c r="FY20" s="9">
        <v>0.151</v>
      </c>
      <c r="FZ20" s="9">
        <v>0.151</v>
      </c>
      <c r="GA20" s="9">
        <v>0</v>
      </c>
      <c r="GB20" s="9">
        <v>1.391</v>
      </c>
      <c r="GC20" s="9">
        <v>0.85</v>
      </c>
      <c r="GD20" s="9">
        <v>0.54100000000000004</v>
      </c>
      <c r="GE20" s="9">
        <v>0.16400000000000001</v>
      </c>
      <c r="GF20" s="9">
        <v>0.16400000000000001</v>
      </c>
      <c r="GG20" s="9">
        <v>0</v>
      </c>
      <c r="GH20" s="9">
        <v>0.24299999999999999</v>
      </c>
      <c r="GI20" s="9">
        <v>0.24299999999999999</v>
      </c>
      <c r="GJ20" s="9">
        <v>0</v>
      </c>
      <c r="GK20" s="9">
        <v>0.28000000000000003</v>
      </c>
      <c r="GL20" s="9">
        <v>0</v>
      </c>
      <c r="GM20" s="9">
        <v>0.28000000000000003</v>
      </c>
      <c r="GN20" s="9">
        <v>0.92800000000000005</v>
      </c>
      <c r="GO20" s="9">
        <v>0.43099999999999999</v>
      </c>
      <c r="GP20" s="9">
        <v>0.497</v>
      </c>
      <c r="GQ20" s="9">
        <v>0</v>
      </c>
      <c r="GR20" s="9">
        <v>0</v>
      </c>
      <c r="GS20" s="9">
        <v>0</v>
      </c>
      <c r="GT20" s="9">
        <v>0.54400000000000004</v>
      </c>
      <c r="GU20" s="9">
        <v>0.224</v>
      </c>
      <c r="GV20" s="9">
        <v>0.31900000000000001</v>
      </c>
      <c r="GW20" s="9">
        <v>0.37</v>
      </c>
      <c r="GX20" s="9">
        <v>0.22700000000000001</v>
      </c>
      <c r="GY20" s="9">
        <v>0.14299999999999999</v>
      </c>
      <c r="GZ20" s="9">
        <v>0</v>
      </c>
      <c r="HA20" s="9">
        <v>0</v>
      </c>
      <c r="HB20" s="9">
        <v>0</v>
      </c>
      <c r="HC20" s="9">
        <v>1.85</v>
      </c>
      <c r="HD20" s="9">
        <v>0.95399999999999996</v>
      </c>
      <c r="HE20" s="9">
        <v>0.89600000000000002</v>
      </c>
      <c r="HF20" s="9">
        <v>3.1419999999999999</v>
      </c>
      <c r="HG20" s="9">
        <v>2.13</v>
      </c>
      <c r="HH20" s="9">
        <v>1.012</v>
      </c>
      <c r="HI20" s="9">
        <v>6.3920000000000003</v>
      </c>
      <c r="HJ20" s="9">
        <v>4.8609999999999998</v>
      </c>
      <c r="HK20" s="9">
        <v>1.5309999999999999</v>
      </c>
      <c r="HL20" s="9">
        <v>4.9989999999999997</v>
      </c>
      <c r="HM20" s="9">
        <v>3.9089999999999998</v>
      </c>
      <c r="HN20" s="9">
        <v>1.0900000000000001</v>
      </c>
      <c r="HO20" s="9">
        <v>0.91400000000000003</v>
      </c>
      <c r="HP20" s="9">
        <v>0.70399999999999996</v>
      </c>
      <c r="HQ20" s="9">
        <v>0.21</v>
      </c>
      <c r="HR20" s="9">
        <v>0.47899999999999998</v>
      </c>
      <c r="HS20" s="9">
        <v>0.247</v>
      </c>
      <c r="HT20" s="9">
        <v>0.23200000000000001</v>
      </c>
      <c r="HU20" s="9">
        <v>4.6849999999999996</v>
      </c>
      <c r="HV20" s="9">
        <v>1.9390000000000001</v>
      </c>
      <c r="HW20" s="9">
        <v>2.746</v>
      </c>
      <c r="HX20" s="9">
        <v>3.9860000000000002</v>
      </c>
      <c r="HY20" s="9">
        <v>1.24</v>
      </c>
      <c r="HZ20" s="9">
        <v>2.746</v>
      </c>
      <c r="IA20" s="9">
        <v>0.69899999999999995</v>
      </c>
      <c r="IB20" s="9">
        <v>0.69899999999999995</v>
      </c>
      <c r="IC20" s="9">
        <v>0</v>
      </c>
      <c r="ID20" s="9">
        <v>71.635000000000005</v>
      </c>
      <c r="IE20" s="9">
        <v>68.673000000000002</v>
      </c>
      <c r="IF20" s="9">
        <v>76.344999999999999</v>
      </c>
      <c r="IG20" s="9">
        <v>7.0819999999999999</v>
      </c>
      <c r="IH20" s="9">
        <v>6.51</v>
      </c>
      <c r="II20" s="9">
        <v>7.992</v>
      </c>
      <c r="IJ20" s="9">
        <v>8.08</v>
      </c>
      <c r="IK20" s="9">
        <v>11.667</v>
      </c>
      <c r="IL20" s="9">
        <v>2.3769999999999998</v>
      </c>
      <c r="IM20" s="9">
        <v>4.3819999999999997</v>
      </c>
      <c r="IN20" s="9">
        <v>4.9960000000000004</v>
      </c>
      <c r="IO20" s="9">
        <v>3.4049999999999998</v>
      </c>
      <c r="IP20" s="9">
        <v>3.0179999999999998</v>
      </c>
      <c r="IQ20" s="9">
        <v>2.774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G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59" s="2" customFormat="1" ht="99.95" customHeight="1">
      <c r="B1" s="3" t="s">
        <v>4014</v>
      </c>
      <c r="C1" s="3" t="s">
        <v>4015</v>
      </c>
      <c r="D1" s="3" t="s">
        <v>4016</v>
      </c>
      <c r="E1" s="3" t="s">
        <v>4017</v>
      </c>
      <c r="F1" s="3" t="s">
        <v>4018</v>
      </c>
      <c r="G1" s="3" t="s">
        <v>4019</v>
      </c>
      <c r="H1" s="3" t="s">
        <v>4020</v>
      </c>
      <c r="I1" s="3" t="s">
        <v>4021</v>
      </c>
      <c r="J1" s="3" t="s">
        <v>4022</v>
      </c>
      <c r="K1" s="3" t="s">
        <v>4023</v>
      </c>
      <c r="L1" s="3" t="s">
        <v>4024</v>
      </c>
      <c r="M1" s="3" t="s">
        <v>4025</v>
      </c>
      <c r="N1" s="3" t="s">
        <v>4026</v>
      </c>
      <c r="O1" s="3" t="s">
        <v>4027</v>
      </c>
      <c r="P1" s="3" t="s">
        <v>4028</v>
      </c>
      <c r="Q1" s="3" t="s">
        <v>4029</v>
      </c>
      <c r="R1" s="3" t="s">
        <v>4030</v>
      </c>
      <c r="S1" s="3" t="s">
        <v>4031</v>
      </c>
      <c r="T1" s="3" t="s">
        <v>4032</v>
      </c>
      <c r="U1" s="3" t="s">
        <v>4033</v>
      </c>
      <c r="V1" s="3" t="s">
        <v>4034</v>
      </c>
      <c r="W1" s="3" t="s">
        <v>4035</v>
      </c>
      <c r="X1" s="3" t="s">
        <v>4036</v>
      </c>
      <c r="Y1" s="3" t="s">
        <v>4037</v>
      </c>
      <c r="Z1" s="3" t="s">
        <v>4038</v>
      </c>
      <c r="AA1" s="3" t="s">
        <v>4039</v>
      </c>
      <c r="AB1" s="3" t="s">
        <v>4040</v>
      </c>
      <c r="AC1" s="3" t="s">
        <v>4041</v>
      </c>
      <c r="AD1" s="3" t="s">
        <v>4042</v>
      </c>
      <c r="AE1" s="3" t="s">
        <v>4043</v>
      </c>
      <c r="AF1" s="3" t="s">
        <v>4044</v>
      </c>
      <c r="AG1" s="3" t="s">
        <v>4045</v>
      </c>
      <c r="AH1" s="3" t="s">
        <v>4046</v>
      </c>
      <c r="AI1" s="3" t="s">
        <v>4047</v>
      </c>
      <c r="AJ1" s="3" t="s">
        <v>4048</v>
      </c>
      <c r="AK1" s="3" t="s">
        <v>4049</v>
      </c>
      <c r="AL1" s="3" t="s">
        <v>4050</v>
      </c>
      <c r="AM1" s="3" t="s">
        <v>4051</v>
      </c>
      <c r="AN1" s="3" t="s">
        <v>4052</v>
      </c>
      <c r="AO1" s="3" t="s">
        <v>4053</v>
      </c>
      <c r="AP1" s="3" t="s">
        <v>4054</v>
      </c>
      <c r="AQ1" s="3" t="s">
        <v>4055</v>
      </c>
      <c r="AR1" s="3" t="s">
        <v>4056</v>
      </c>
      <c r="AS1" s="3" t="s">
        <v>4057</v>
      </c>
      <c r="AT1" s="3" t="s">
        <v>4058</v>
      </c>
      <c r="AU1" s="3" t="s">
        <v>4059</v>
      </c>
      <c r="AV1" s="3" t="s">
        <v>4060</v>
      </c>
      <c r="AW1" s="3" t="s">
        <v>4061</v>
      </c>
      <c r="AX1" s="3" t="s">
        <v>4062</v>
      </c>
      <c r="AY1" s="3" t="s">
        <v>4063</v>
      </c>
      <c r="AZ1" s="3" t="s">
        <v>4064</v>
      </c>
      <c r="BA1" s="3" t="s">
        <v>4065</v>
      </c>
      <c r="BB1" s="3" t="s">
        <v>4066</v>
      </c>
      <c r="BC1" s="3" t="s">
        <v>4067</v>
      </c>
      <c r="BD1" s="3" t="s">
        <v>4068</v>
      </c>
      <c r="BE1" s="3" t="s">
        <v>4069</v>
      </c>
      <c r="BF1" s="3" t="s">
        <v>4070</v>
      </c>
      <c r="BG1" s="3" t="s">
        <v>4071</v>
      </c>
    </row>
    <row r="2" spans="1:59">
      <c r="A2" s="4" t="s">
        <v>250</v>
      </c>
      <c r="B2" s="8" t="s">
        <v>337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8" t="s">
        <v>337</v>
      </c>
      <c r="Q2" s="8" t="s">
        <v>337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8" t="s">
        <v>337</v>
      </c>
      <c r="AF2" s="8" t="s">
        <v>337</v>
      </c>
      <c r="AG2" s="8" t="s">
        <v>337</v>
      </c>
      <c r="AH2" s="8" t="s">
        <v>337</v>
      </c>
      <c r="AI2" s="8" t="s">
        <v>337</v>
      </c>
      <c r="AJ2" s="8" t="s">
        <v>337</v>
      </c>
      <c r="AK2" s="8" t="s">
        <v>337</v>
      </c>
      <c r="AL2" s="8" t="s">
        <v>337</v>
      </c>
      <c r="AM2" s="8" t="s">
        <v>337</v>
      </c>
      <c r="AN2" s="8" t="s">
        <v>337</v>
      </c>
      <c r="AO2" s="8" t="s">
        <v>337</v>
      </c>
      <c r="AP2" s="8" t="s">
        <v>337</v>
      </c>
      <c r="AQ2" s="8" t="s">
        <v>337</v>
      </c>
      <c r="AR2" s="8" t="s">
        <v>337</v>
      </c>
      <c r="AS2" s="8" t="s">
        <v>337</v>
      </c>
      <c r="AT2" s="8" t="s">
        <v>337</v>
      </c>
      <c r="AU2" s="8" t="s">
        <v>337</v>
      </c>
      <c r="AV2" s="8" t="s">
        <v>337</v>
      </c>
      <c r="AW2" s="8" t="s">
        <v>337</v>
      </c>
      <c r="AX2" s="8" t="s">
        <v>337</v>
      </c>
      <c r="AY2" s="8" t="s">
        <v>337</v>
      </c>
      <c r="AZ2" s="8" t="s">
        <v>337</v>
      </c>
      <c r="BA2" s="8" t="s">
        <v>337</v>
      </c>
      <c r="BB2" s="8" t="s">
        <v>337</v>
      </c>
      <c r="BC2" s="8" t="s">
        <v>337</v>
      </c>
      <c r="BD2" s="8" t="s">
        <v>337</v>
      </c>
      <c r="BE2" s="8" t="s">
        <v>337</v>
      </c>
      <c r="BF2" s="8" t="s">
        <v>337</v>
      </c>
      <c r="BG2" s="8" t="s">
        <v>337</v>
      </c>
    </row>
    <row r="3" spans="1:59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</row>
    <row r="4" spans="1:59">
      <c r="A4" s="4" t="s">
        <v>252</v>
      </c>
      <c r="B4" s="8" t="s">
        <v>338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338</v>
      </c>
      <c r="Q4" s="8" t="s">
        <v>338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338</v>
      </c>
      <c r="AF4" s="8" t="s">
        <v>338</v>
      </c>
      <c r="AG4" s="8" t="s">
        <v>338</v>
      </c>
      <c r="AH4" s="8" t="s">
        <v>338</v>
      </c>
      <c r="AI4" s="8" t="s">
        <v>338</v>
      </c>
      <c r="AJ4" s="8" t="s">
        <v>338</v>
      </c>
      <c r="AK4" s="8" t="s">
        <v>338</v>
      </c>
      <c r="AL4" s="8" t="s">
        <v>338</v>
      </c>
      <c r="AM4" s="8" t="s">
        <v>338</v>
      </c>
      <c r="AN4" s="8" t="s">
        <v>338</v>
      </c>
      <c r="AO4" s="8" t="s">
        <v>338</v>
      </c>
      <c r="AP4" s="8" t="s">
        <v>338</v>
      </c>
      <c r="AQ4" s="8" t="s">
        <v>338</v>
      </c>
      <c r="AR4" s="8" t="s">
        <v>338</v>
      </c>
      <c r="AS4" s="8" t="s">
        <v>338</v>
      </c>
      <c r="AT4" s="8" t="s">
        <v>338</v>
      </c>
      <c r="AU4" s="8" t="s">
        <v>338</v>
      </c>
      <c r="AV4" s="8" t="s">
        <v>338</v>
      </c>
      <c r="AW4" s="8" t="s">
        <v>338</v>
      </c>
      <c r="AX4" s="8" t="s">
        <v>338</v>
      </c>
      <c r="AY4" s="8" t="s">
        <v>338</v>
      </c>
      <c r="AZ4" s="8" t="s">
        <v>338</v>
      </c>
      <c r="BA4" s="8" t="s">
        <v>338</v>
      </c>
      <c r="BB4" s="8" t="s">
        <v>338</v>
      </c>
      <c r="BC4" s="8" t="s">
        <v>338</v>
      </c>
      <c r="BD4" s="8" t="s">
        <v>338</v>
      </c>
      <c r="BE4" s="8" t="s">
        <v>338</v>
      </c>
      <c r="BF4" s="8" t="s">
        <v>338</v>
      </c>
      <c r="BG4" s="8" t="s">
        <v>338</v>
      </c>
    </row>
    <row r="5" spans="1:59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</row>
    <row r="6" spans="1:59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</row>
    <row r="7" spans="1:59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</row>
    <row r="8" spans="1:59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</row>
    <row r="9" spans="1:59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</row>
    <row r="10" spans="1:59">
      <c r="A10" s="4" t="s">
        <v>258</v>
      </c>
      <c r="B10" s="8" t="s">
        <v>4072</v>
      </c>
      <c r="C10" s="8" t="s">
        <v>4073</v>
      </c>
      <c r="D10" s="8" t="s">
        <v>4074</v>
      </c>
      <c r="E10" s="8" t="s">
        <v>4075</v>
      </c>
      <c r="F10" s="8" t="s">
        <v>4076</v>
      </c>
      <c r="G10" s="8" t="s">
        <v>4077</v>
      </c>
      <c r="H10" s="8" t="s">
        <v>4078</v>
      </c>
      <c r="I10" s="8" t="s">
        <v>4079</v>
      </c>
      <c r="J10" s="8" t="s">
        <v>4080</v>
      </c>
      <c r="K10" s="8" t="s">
        <v>4081</v>
      </c>
      <c r="L10" s="8" t="s">
        <v>4082</v>
      </c>
      <c r="M10" s="8" t="s">
        <v>4083</v>
      </c>
      <c r="N10" s="8" t="s">
        <v>4084</v>
      </c>
      <c r="O10" s="8" t="s">
        <v>4085</v>
      </c>
      <c r="P10" s="8" t="s">
        <v>4086</v>
      </c>
      <c r="Q10" s="8" t="s">
        <v>4087</v>
      </c>
      <c r="R10" s="8" t="s">
        <v>4088</v>
      </c>
      <c r="S10" s="8" t="s">
        <v>4089</v>
      </c>
      <c r="T10" s="8" t="s">
        <v>4090</v>
      </c>
      <c r="U10" s="8" t="s">
        <v>4091</v>
      </c>
      <c r="V10" s="8" t="s">
        <v>4092</v>
      </c>
      <c r="W10" s="8" t="s">
        <v>4093</v>
      </c>
      <c r="X10" s="8" t="s">
        <v>4094</v>
      </c>
      <c r="Y10" s="8" t="s">
        <v>4095</v>
      </c>
      <c r="Z10" s="8" t="s">
        <v>4096</v>
      </c>
      <c r="AA10" s="8" t="s">
        <v>4097</v>
      </c>
      <c r="AB10" s="8" t="s">
        <v>4098</v>
      </c>
      <c r="AC10" s="8" t="s">
        <v>4099</v>
      </c>
      <c r="AD10" s="8" t="s">
        <v>4100</v>
      </c>
      <c r="AE10" s="8" t="s">
        <v>4101</v>
      </c>
      <c r="AF10" s="8" t="s">
        <v>4102</v>
      </c>
      <c r="AG10" s="8" t="s">
        <v>4103</v>
      </c>
      <c r="AH10" s="8" t="s">
        <v>4104</v>
      </c>
      <c r="AI10" s="8" t="s">
        <v>4105</v>
      </c>
      <c r="AJ10" s="8" t="s">
        <v>4106</v>
      </c>
      <c r="AK10" s="8" t="s">
        <v>4107</v>
      </c>
      <c r="AL10" s="8" t="s">
        <v>4108</v>
      </c>
      <c r="AM10" s="8" t="s">
        <v>4109</v>
      </c>
      <c r="AN10" s="8" t="s">
        <v>4110</v>
      </c>
      <c r="AO10" s="8" t="s">
        <v>4111</v>
      </c>
      <c r="AP10" s="8" t="s">
        <v>4112</v>
      </c>
      <c r="AQ10" s="8" t="s">
        <v>4113</v>
      </c>
      <c r="AR10" s="8" t="s">
        <v>4114</v>
      </c>
      <c r="AS10" s="8" t="s">
        <v>4115</v>
      </c>
      <c r="AT10" s="8" t="s">
        <v>4116</v>
      </c>
      <c r="AU10" s="8" t="s">
        <v>4117</v>
      </c>
      <c r="AV10" s="8" t="s">
        <v>4118</v>
      </c>
      <c r="AW10" s="8" t="s">
        <v>4119</v>
      </c>
      <c r="AX10" s="8" t="s">
        <v>4120</v>
      </c>
      <c r="AY10" s="8" t="s">
        <v>4121</v>
      </c>
      <c r="AZ10" s="8" t="s">
        <v>4122</v>
      </c>
      <c r="BA10" s="8" t="s">
        <v>4123</v>
      </c>
      <c r="BB10" s="8" t="s">
        <v>4124</v>
      </c>
      <c r="BC10" s="8" t="s">
        <v>4125</v>
      </c>
      <c r="BD10" s="8" t="s">
        <v>4126</v>
      </c>
      <c r="BE10" s="8" t="s">
        <v>4127</v>
      </c>
      <c r="BF10" s="8" t="s">
        <v>4128</v>
      </c>
      <c r="BG10" s="8" t="s">
        <v>4129</v>
      </c>
    </row>
    <row r="11" spans="1:59">
      <c r="A11" s="10">
        <v>42036</v>
      </c>
      <c r="B11" s="9">
        <v>2.3439999999999999</v>
      </c>
      <c r="C11" s="9">
        <v>1.222</v>
      </c>
      <c r="D11" s="9">
        <v>0</v>
      </c>
      <c r="E11" s="9">
        <v>2.2879999999999998</v>
      </c>
      <c r="F11" s="9">
        <v>5.1210000000000004</v>
      </c>
      <c r="G11" s="9">
        <v>10.987</v>
      </c>
      <c r="H11" s="9">
        <v>0</v>
      </c>
      <c r="I11" s="9">
        <v>2.9279999999999999</v>
      </c>
      <c r="J11" s="9">
        <v>3.2130000000000001</v>
      </c>
      <c r="K11" s="9">
        <v>2.68</v>
      </c>
      <c r="L11" s="9">
        <v>18.443000000000001</v>
      </c>
      <c r="M11" s="9">
        <v>27.975000000000001</v>
      </c>
      <c r="N11" s="9">
        <v>10.121</v>
      </c>
      <c r="O11" s="9">
        <v>1.4039999999999999</v>
      </c>
      <c r="P11" s="9">
        <v>0</v>
      </c>
      <c r="Q11" s="9">
        <v>2.63</v>
      </c>
      <c r="R11" s="9">
        <v>4.1630000000000003</v>
      </c>
      <c r="S11" s="9">
        <v>3.3450000000000002</v>
      </c>
      <c r="T11" s="9">
        <v>4.8760000000000003</v>
      </c>
      <c r="U11" s="9">
        <v>1.63</v>
      </c>
      <c r="V11" s="9">
        <v>0</v>
      </c>
      <c r="W11" s="9">
        <v>3.052</v>
      </c>
      <c r="X11" s="9">
        <v>2.9220000000000002</v>
      </c>
      <c r="Y11" s="9">
        <v>0</v>
      </c>
      <c r="Z11" s="9">
        <v>5.4720000000000004</v>
      </c>
      <c r="AA11" s="9">
        <v>1.4039999999999999</v>
      </c>
      <c r="AB11" s="9">
        <v>0</v>
      </c>
      <c r="AC11" s="9">
        <v>2.63</v>
      </c>
      <c r="AD11" s="9">
        <v>9.01</v>
      </c>
      <c r="AE11" s="9">
        <v>12.715</v>
      </c>
      <c r="AF11" s="9">
        <v>5.7759999999999998</v>
      </c>
      <c r="AG11" s="9">
        <v>9.8109999999999999</v>
      </c>
      <c r="AH11" s="9">
        <v>9.1329999999999991</v>
      </c>
      <c r="AI11" s="9">
        <v>10.404</v>
      </c>
      <c r="AJ11" s="9">
        <v>21.006</v>
      </c>
      <c r="AK11" s="9">
        <v>18.527000000000001</v>
      </c>
      <c r="AL11" s="9">
        <v>23.17</v>
      </c>
      <c r="AM11" s="9">
        <v>65.816999999999993</v>
      </c>
      <c r="AN11" s="9">
        <v>73.781000000000006</v>
      </c>
      <c r="AO11" s="9">
        <v>58.865000000000002</v>
      </c>
      <c r="AP11" s="9">
        <v>51.954000000000001</v>
      </c>
      <c r="AQ11" s="9">
        <v>63.423999999999999</v>
      </c>
      <c r="AR11" s="9">
        <v>41.94</v>
      </c>
      <c r="AS11" s="9">
        <v>12.11</v>
      </c>
      <c r="AT11" s="9">
        <v>10.356999999999999</v>
      </c>
      <c r="AU11" s="9">
        <v>13.641</v>
      </c>
      <c r="AV11" s="9">
        <v>1.7529999999999999</v>
      </c>
      <c r="AW11" s="9">
        <v>0</v>
      </c>
      <c r="AX11" s="9">
        <v>3.2829999999999999</v>
      </c>
      <c r="AY11" s="9">
        <v>34.183</v>
      </c>
      <c r="AZ11" s="9">
        <v>26.219000000000001</v>
      </c>
      <c r="BA11" s="9">
        <v>41.134999999999998</v>
      </c>
      <c r="BB11" s="9">
        <v>27.881</v>
      </c>
      <c r="BC11" s="9">
        <v>19.010000000000002</v>
      </c>
      <c r="BD11" s="9">
        <v>35.625</v>
      </c>
      <c r="BE11" s="9">
        <v>6.3019999999999996</v>
      </c>
      <c r="BF11" s="9">
        <v>7.2089999999999996</v>
      </c>
      <c r="BG11" s="9">
        <v>5.51</v>
      </c>
    </row>
    <row r="12" spans="1:59">
      <c r="A12" s="10">
        <v>42401</v>
      </c>
      <c r="B12" s="9">
        <v>0</v>
      </c>
      <c r="C12" s="9">
        <v>2.6669999999999998</v>
      </c>
      <c r="D12" s="9">
        <v>2.427</v>
      </c>
      <c r="E12" s="9">
        <v>2.9889999999999999</v>
      </c>
      <c r="F12" s="9">
        <v>11.022</v>
      </c>
      <c r="G12" s="9">
        <v>10.928000000000001</v>
      </c>
      <c r="H12" s="9">
        <v>11.148999999999999</v>
      </c>
      <c r="I12" s="9">
        <v>1.5940000000000001</v>
      </c>
      <c r="J12" s="9">
        <v>2.774</v>
      </c>
      <c r="K12" s="9">
        <v>0</v>
      </c>
      <c r="L12" s="9">
        <v>5.82</v>
      </c>
      <c r="M12" s="9">
        <v>5.2930000000000001</v>
      </c>
      <c r="N12" s="9">
        <v>6.532</v>
      </c>
      <c r="O12" s="9">
        <v>3.36</v>
      </c>
      <c r="P12" s="9">
        <v>3.5760000000000001</v>
      </c>
      <c r="Q12" s="9">
        <v>3.0670000000000002</v>
      </c>
      <c r="R12" s="9">
        <v>6.5330000000000004</v>
      </c>
      <c r="S12" s="9">
        <v>11.374000000000001</v>
      </c>
      <c r="T12" s="9">
        <v>0</v>
      </c>
      <c r="U12" s="9">
        <v>3.5489999999999999</v>
      </c>
      <c r="V12" s="9">
        <v>3.5049999999999999</v>
      </c>
      <c r="W12" s="9">
        <v>3.6080000000000001</v>
      </c>
      <c r="X12" s="9">
        <v>7.5389999999999997</v>
      </c>
      <c r="Y12" s="9">
        <v>1.956</v>
      </c>
      <c r="Z12" s="9">
        <v>15.074</v>
      </c>
      <c r="AA12" s="9">
        <v>1.5349999999999999</v>
      </c>
      <c r="AB12" s="9">
        <v>0</v>
      </c>
      <c r="AC12" s="9">
        <v>3.6080000000000001</v>
      </c>
      <c r="AD12" s="9">
        <v>1.044</v>
      </c>
      <c r="AE12" s="9">
        <v>0</v>
      </c>
      <c r="AF12" s="9">
        <v>2.4540000000000002</v>
      </c>
      <c r="AG12" s="9">
        <v>15.335000000000001</v>
      </c>
      <c r="AH12" s="9">
        <v>14.481999999999999</v>
      </c>
      <c r="AI12" s="9">
        <v>16.484999999999999</v>
      </c>
      <c r="AJ12" s="9">
        <v>16.684000000000001</v>
      </c>
      <c r="AK12" s="9">
        <v>12.263999999999999</v>
      </c>
      <c r="AL12" s="9">
        <v>22.649000000000001</v>
      </c>
      <c r="AM12" s="9">
        <v>61.338999999999999</v>
      </c>
      <c r="AN12" s="9">
        <v>69.009</v>
      </c>
      <c r="AO12" s="9">
        <v>50.988</v>
      </c>
      <c r="AP12" s="9">
        <v>48.774000000000001</v>
      </c>
      <c r="AQ12" s="9">
        <v>58.18</v>
      </c>
      <c r="AR12" s="9">
        <v>36.082000000000001</v>
      </c>
      <c r="AS12" s="9">
        <v>9.3369999999999997</v>
      </c>
      <c r="AT12" s="9">
        <v>5.21</v>
      </c>
      <c r="AU12" s="9">
        <v>14.906000000000001</v>
      </c>
      <c r="AV12" s="9">
        <v>3.2269999999999999</v>
      </c>
      <c r="AW12" s="9">
        <v>5.6189999999999998</v>
      </c>
      <c r="AX12" s="9">
        <v>0</v>
      </c>
      <c r="AY12" s="9">
        <v>38.661000000000001</v>
      </c>
      <c r="AZ12" s="9">
        <v>30.991</v>
      </c>
      <c r="BA12" s="9">
        <v>49.012</v>
      </c>
      <c r="BB12" s="9">
        <v>34.454999999999998</v>
      </c>
      <c r="BC12" s="9">
        <v>30.991</v>
      </c>
      <c r="BD12" s="9">
        <v>39.130000000000003</v>
      </c>
      <c r="BE12" s="9">
        <v>4.2060000000000004</v>
      </c>
      <c r="BF12" s="9">
        <v>0</v>
      </c>
      <c r="BG12" s="9">
        <v>9.8819999999999997</v>
      </c>
    </row>
    <row r="13" spans="1:59">
      <c r="A13" s="10">
        <v>42767</v>
      </c>
      <c r="B13" s="9">
        <v>3.919</v>
      </c>
      <c r="C13" s="9">
        <v>0</v>
      </c>
      <c r="D13" s="9">
        <v>0</v>
      </c>
      <c r="E13" s="9">
        <v>0</v>
      </c>
      <c r="F13" s="9">
        <v>12.397</v>
      </c>
      <c r="G13" s="9">
        <v>18.731000000000002</v>
      </c>
      <c r="H13" s="9">
        <v>5.6769999999999996</v>
      </c>
      <c r="I13" s="9">
        <v>3.8340000000000001</v>
      </c>
      <c r="J13" s="9">
        <v>7.4480000000000004</v>
      </c>
      <c r="K13" s="9">
        <v>0</v>
      </c>
      <c r="L13" s="9">
        <v>7.827</v>
      </c>
      <c r="M13" s="9">
        <v>7.2</v>
      </c>
      <c r="N13" s="9">
        <v>8.4920000000000009</v>
      </c>
      <c r="O13" s="9">
        <v>4.1520000000000001</v>
      </c>
      <c r="P13" s="9">
        <v>1.6890000000000001</v>
      </c>
      <c r="Q13" s="9">
        <v>6.766</v>
      </c>
      <c r="R13" s="9">
        <v>6.2469999999999999</v>
      </c>
      <c r="S13" s="9">
        <v>3.9990000000000001</v>
      </c>
      <c r="T13" s="9">
        <v>8.6319999999999997</v>
      </c>
      <c r="U13" s="9">
        <v>7.3330000000000002</v>
      </c>
      <c r="V13" s="9">
        <v>6.5720000000000001</v>
      </c>
      <c r="W13" s="9">
        <v>8.14</v>
      </c>
      <c r="X13" s="9">
        <v>3.3759999999999999</v>
      </c>
      <c r="Y13" s="9">
        <v>0</v>
      </c>
      <c r="Z13" s="9">
        <v>6.9580000000000002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24.701000000000001</v>
      </c>
      <c r="AH13" s="9">
        <v>17.207000000000001</v>
      </c>
      <c r="AI13" s="9">
        <v>32.651000000000003</v>
      </c>
      <c r="AJ13" s="9">
        <v>9.4260000000000002</v>
      </c>
      <c r="AK13" s="9">
        <v>8.6129999999999995</v>
      </c>
      <c r="AL13" s="9">
        <v>10.289</v>
      </c>
      <c r="AM13" s="9">
        <v>67.364000000000004</v>
      </c>
      <c r="AN13" s="9">
        <v>63.512</v>
      </c>
      <c r="AO13" s="9">
        <v>71.451999999999998</v>
      </c>
      <c r="AP13" s="9">
        <v>55.884999999999998</v>
      </c>
      <c r="AQ13" s="9">
        <v>52.526000000000003</v>
      </c>
      <c r="AR13" s="9">
        <v>59.448999999999998</v>
      </c>
      <c r="AS13" s="9">
        <v>9.5730000000000004</v>
      </c>
      <c r="AT13" s="9">
        <v>10.986000000000001</v>
      </c>
      <c r="AU13" s="9">
        <v>8.0749999999999993</v>
      </c>
      <c r="AV13" s="9">
        <v>1.9059999999999999</v>
      </c>
      <c r="AW13" s="9">
        <v>0</v>
      </c>
      <c r="AX13" s="9">
        <v>3.9279999999999999</v>
      </c>
      <c r="AY13" s="9">
        <v>32.636000000000003</v>
      </c>
      <c r="AZ13" s="9">
        <v>36.488</v>
      </c>
      <c r="BA13" s="9">
        <v>28.547999999999998</v>
      </c>
      <c r="BB13" s="9">
        <v>30.98</v>
      </c>
      <c r="BC13" s="9">
        <v>33.271000000000001</v>
      </c>
      <c r="BD13" s="9">
        <v>28.547999999999998</v>
      </c>
      <c r="BE13" s="9">
        <v>1.6559999999999999</v>
      </c>
      <c r="BF13" s="9">
        <v>3.2170000000000001</v>
      </c>
      <c r="BG13" s="9">
        <v>0</v>
      </c>
    </row>
    <row r="14" spans="1:59">
      <c r="A14" s="10">
        <v>43132</v>
      </c>
      <c r="B14" s="9">
        <v>0</v>
      </c>
      <c r="C14" s="9">
        <v>3.8570000000000002</v>
      </c>
      <c r="D14" s="9">
        <v>3.9180000000000001</v>
      </c>
      <c r="E14" s="9">
        <v>3.7869999999999999</v>
      </c>
      <c r="F14" s="9">
        <v>9.1419999999999995</v>
      </c>
      <c r="G14" s="9">
        <v>6.09</v>
      </c>
      <c r="H14" s="9">
        <v>12.634</v>
      </c>
      <c r="I14" s="9">
        <v>0</v>
      </c>
      <c r="J14" s="9">
        <v>0</v>
      </c>
      <c r="K14" s="9">
        <v>0</v>
      </c>
      <c r="L14" s="9">
        <v>3.169</v>
      </c>
      <c r="M14" s="9">
        <v>2.6429999999999998</v>
      </c>
      <c r="N14" s="9">
        <v>3.7709999999999999</v>
      </c>
      <c r="O14" s="9">
        <v>3.2210000000000001</v>
      </c>
      <c r="P14" s="9">
        <v>3.4350000000000001</v>
      </c>
      <c r="Q14" s="9">
        <v>2.976</v>
      </c>
      <c r="R14" s="9">
        <v>14.531000000000001</v>
      </c>
      <c r="S14" s="9">
        <v>22.279</v>
      </c>
      <c r="T14" s="9">
        <v>5.6660000000000004</v>
      </c>
      <c r="U14" s="9">
        <v>1.8620000000000001</v>
      </c>
      <c r="V14" s="9">
        <v>3.49</v>
      </c>
      <c r="W14" s="9">
        <v>0</v>
      </c>
      <c r="X14" s="9">
        <v>6.0469999999999997</v>
      </c>
      <c r="Y14" s="9">
        <v>5.4550000000000001</v>
      </c>
      <c r="Z14" s="9">
        <v>6.7229999999999999</v>
      </c>
      <c r="AA14" s="9">
        <v>3.48</v>
      </c>
      <c r="AB14" s="9">
        <v>3.3980000000000001</v>
      </c>
      <c r="AC14" s="9">
        <v>3.573</v>
      </c>
      <c r="AD14" s="9">
        <v>0</v>
      </c>
      <c r="AE14" s="9">
        <v>0</v>
      </c>
      <c r="AF14" s="9">
        <v>0</v>
      </c>
      <c r="AG14" s="9">
        <v>10.492000000000001</v>
      </c>
      <c r="AH14" s="9">
        <v>11.247</v>
      </c>
      <c r="AI14" s="9">
        <v>9.6280000000000001</v>
      </c>
      <c r="AJ14" s="9">
        <v>24.510999999999999</v>
      </c>
      <c r="AK14" s="9">
        <v>22.71</v>
      </c>
      <c r="AL14" s="9">
        <v>26.571999999999999</v>
      </c>
      <c r="AM14" s="9">
        <v>58.119</v>
      </c>
      <c r="AN14" s="9">
        <v>60.447000000000003</v>
      </c>
      <c r="AO14" s="9">
        <v>55.454999999999998</v>
      </c>
      <c r="AP14" s="9">
        <v>48.026000000000003</v>
      </c>
      <c r="AQ14" s="9">
        <v>51.487000000000002</v>
      </c>
      <c r="AR14" s="9">
        <v>44.067</v>
      </c>
      <c r="AS14" s="9">
        <v>8.5340000000000007</v>
      </c>
      <c r="AT14" s="9">
        <v>6.0410000000000004</v>
      </c>
      <c r="AU14" s="9">
        <v>11.388</v>
      </c>
      <c r="AV14" s="9">
        <v>1.5580000000000001</v>
      </c>
      <c r="AW14" s="9">
        <v>2.92</v>
      </c>
      <c r="AX14" s="9">
        <v>0</v>
      </c>
      <c r="AY14" s="9">
        <v>41.881</v>
      </c>
      <c r="AZ14" s="9">
        <v>39.552999999999997</v>
      </c>
      <c r="BA14" s="9">
        <v>44.545000000000002</v>
      </c>
      <c r="BB14" s="9">
        <v>36.981999999999999</v>
      </c>
      <c r="BC14" s="9">
        <v>39.552999999999997</v>
      </c>
      <c r="BD14" s="9">
        <v>34.04</v>
      </c>
      <c r="BE14" s="9">
        <v>4.899</v>
      </c>
      <c r="BF14" s="9">
        <v>0</v>
      </c>
      <c r="BG14" s="9">
        <v>10.505000000000001</v>
      </c>
    </row>
    <row r="15" spans="1:59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23.37</v>
      </c>
      <c r="G15" s="9">
        <v>5.0960000000000001</v>
      </c>
      <c r="H15" s="9">
        <v>43.838000000000001</v>
      </c>
      <c r="I15" s="9">
        <v>0</v>
      </c>
      <c r="J15" s="9">
        <v>0</v>
      </c>
      <c r="K15" s="9">
        <v>0</v>
      </c>
      <c r="L15" s="9">
        <v>5.7610000000000001</v>
      </c>
      <c r="M15" s="9">
        <v>4.2729999999999997</v>
      </c>
      <c r="N15" s="9">
        <v>7.4290000000000003</v>
      </c>
      <c r="O15" s="9">
        <v>2.3969999999999998</v>
      </c>
      <c r="P15" s="9">
        <v>4.5369999999999999</v>
      </c>
      <c r="Q15" s="9">
        <v>0</v>
      </c>
      <c r="R15" s="9">
        <v>1.5469999999999999</v>
      </c>
      <c r="S15" s="9">
        <v>2.9279999999999999</v>
      </c>
      <c r="T15" s="9">
        <v>0</v>
      </c>
      <c r="U15" s="9">
        <v>3.8940000000000001</v>
      </c>
      <c r="V15" s="9">
        <v>0</v>
      </c>
      <c r="W15" s="9">
        <v>8.2550000000000008</v>
      </c>
      <c r="X15" s="9">
        <v>5.8639999999999999</v>
      </c>
      <c r="Y15" s="9">
        <v>4.4660000000000002</v>
      </c>
      <c r="Z15" s="9">
        <v>7.4290000000000003</v>
      </c>
      <c r="AA15" s="9">
        <v>7.0750000000000002</v>
      </c>
      <c r="AB15" s="9">
        <v>8.0239999999999991</v>
      </c>
      <c r="AC15" s="9">
        <v>6.0119999999999996</v>
      </c>
      <c r="AD15" s="9">
        <v>0</v>
      </c>
      <c r="AE15" s="9">
        <v>0</v>
      </c>
      <c r="AF15" s="9">
        <v>0</v>
      </c>
      <c r="AG15" s="9">
        <v>6.0289999999999999</v>
      </c>
      <c r="AH15" s="9">
        <v>11.412000000000001</v>
      </c>
      <c r="AI15" s="9">
        <v>0</v>
      </c>
      <c r="AJ15" s="9">
        <v>26.390999999999998</v>
      </c>
      <c r="AK15" s="9">
        <v>32.005000000000003</v>
      </c>
      <c r="AL15" s="9">
        <v>20.102</v>
      </c>
      <c r="AM15" s="9">
        <v>58.198999999999998</v>
      </c>
      <c r="AN15" s="9">
        <v>63.418999999999997</v>
      </c>
      <c r="AO15" s="9">
        <v>52.353000000000002</v>
      </c>
      <c r="AP15" s="9">
        <v>36.997999999999998</v>
      </c>
      <c r="AQ15" s="9">
        <v>35.832999999999998</v>
      </c>
      <c r="AR15" s="9">
        <v>38.302999999999997</v>
      </c>
      <c r="AS15" s="9">
        <v>18.803999999999998</v>
      </c>
      <c r="AT15" s="9">
        <v>23.05</v>
      </c>
      <c r="AU15" s="9">
        <v>14.048999999999999</v>
      </c>
      <c r="AV15" s="9">
        <v>2.3969999999999998</v>
      </c>
      <c r="AW15" s="9">
        <v>4.5369999999999999</v>
      </c>
      <c r="AX15" s="9">
        <v>0</v>
      </c>
      <c r="AY15" s="9">
        <v>41.801000000000002</v>
      </c>
      <c r="AZ15" s="9">
        <v>36.581000000000003</v>
      </c>
      <c r="BA15" s="9">
        <v>47.646999999999998</v>
      </c>
      <c r="BB15" s="9">
        <v>32.122999999999998</v>
      </c>
      <c r="BC15" s="9">
        <v>36.581000000000003</v>
      </c>
      <c r="BD15" s="9">
        <v>27.13</v>
      </c>
      <c r="BE15" s="9">
        <v>9.6780000000000008</v>
      </c>
      <c r="BF15" s="9">
        <v>0</v>
      </c>
      <c r="BG15" s="9">
        <v>20.516999999999999</v>
      </c>
    </row>
    <row r="16" spans="1:59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10.541</v>
      </c>
      <c r="G16" s="9">
        <v>17.396999999999998</v>
      </c>
      <c r="H16" s="9">
        <v>5.4489999999999998</v>
      </c>
      <c r="I16" s="9">
        <v>0</v>
      </c>
      <c r="J16" s="9">
        <v>0</v>
      </c>
      <c r="K16" s="9">
        <v>0</v>
      </c>
      <c r="L16" s="9">
        <v>13.153</v>
      </c>
      <c r="M16" s="9">
        <v>30.863</v>
      </c>
      <c r="N16" s="9">
        <v>0</v>
      </c>
      <c r="O16" s="9">
        <v>0</v>
      </c>
      <c r="P16" s="9">
        <v>0</v>
      </c>
      <c r="Q16" s="9">
        <v>0</v>
      </c>
      <c r="R16" s="9">
        <v>9.1430000000000007</v>
      </c>
      <c r="S16" s="9">
        <v>5.87</v>
      </c>
      <c r="T16" s="9">
        <v>11.573</v>
      </c>
      <c r="U16" s="9">
        <v>2.597</v>
      </c>
      <c r="V16" s="9">
        <v>0</v>
      </c>
      <c r="W16" s="9">
        <v>4.5259999999999998</v>
      </c>
      <c r="X16" s="9">
        <v>5.2229999999999999</v>
      </c>
      <c r="Y16" s="9">
        <v>0</v>
      </c>
      <c r="Z16" s="9">
        <v>9.1010000000000009</v>
      </c>
      <c r="AA16" s="9">
        <v>0</v>
      </c>
      <c r="AB16" s="9">
        <v>0</v>
      </c>
      <c r="AC16" s="9">
        <v>0</v>
      </c>
      <c r="AD16" s="9">
        <v>9.7880000000000003</v>
      </c>
      <c r="AE16" s="9">
        <v>6.1239999999999997</v>
      </c>
      <c r="AF16" s="9">
        <v>12.51</v>
      </c>
      <c r="AG16" s="9">
        <v>10.412000000000001</v>
      </c>
      <c r="AH16" s="9">
        <v>0</v>
      </c>
      <c r="AI16" s="9">
        <v>18.143999999999998</v>
      </c>
      <c r="AJ16" s="9">
        <v>6.7460000000000004</v>
      </c>
      <c r="AK16" s="9">
        <v>15.83</v>
      </c>
      <c r="AL16" s="9">
        <v>0</v>
      </c>
      <c r="AM16" s="9">
        <v>57.975000000000001</v>
      </c>
      <c r="AN16" s="9">
        <v>60.777999999999999</v>
      </c>
      <c r="AO16" s="9">
        <v>55.893000000000001</v>
      </c>
      <c r="AP16" s="9">
        <v>49.048999999999999</v>
      </c>
      <c r="AQ16" s="9">
        <v>45.927</v>
      </c>
      <c r="AR16" s="9">
        <v>51.366999999999997</v>
      </c>
      <c r="AS16" s="9">
        <v>8.9260000000000002</v>
      </c>
      <c r="AT16" s="9">
        <v>14.851000000000001</v>
      </c>
      <c r="AU16" s="9">
        <v>4.5259999999999998</v>
      </c>
      <c r="AV16" s="9">
        <v>0</v>
      </c>
      <c r="AW16" s="9">
        <v>0</v>
      </c>
      <c r="AX16" s="9">
        <v>0</v>
      </c>
      <c r="AY16" s="9">
        <v>42.024999999999999</v>
      </c>
      <c r="AZ16" s="9">
        <v>39.222000000000001</v>
      </c>
      <c r="BA16" s="9">
        <v>44.106999999999999</v>
      </c>
      <c r="BB16" s="9">
        <v>36.127000000000002</v>
      </c>
      <c r="BC16" s="9">
        <v>31.919</v>
      </c>
      <c r="BD16" s="9">
        <v>39.250999999999998</v>
      </c>
      <c r="BE16" s="9">
        <v>5.8979999999999997</v>
      </c>
      <c r="BF16" s="9">
        <v>7.3029999999999999</v>
      </c>
      <c r="BG16" s="9">
        <v>4.8550000000000004</v>
      </c>
    </row>
    <row r="17" spans="1:59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9.516</v>
      </c>
      <c r="G17" s="9">
        <v>8.7799999999999994</v>
      </c>
      <c r="H17" s="9">
        <v>10.301</v>
      </c>
      <c r="I17" s="9">
        <v>2.2930000000000001</v>
      </c>
      <c r="J17" s="9">
        <v>0</v>
      </c>
      <c r="K17" s="9">
        <v>4.7350000000000003</v>
      </c>
      <c r="L17" s="9">
        <v>12.353</v>
      </c>
      <c r="M17" s="9">
        <v>5.6070000000000002</v>
      </c>
      <c r="N17" s="9">
        <v>19.539000000000001</v>
      </c>
      <c r="O17" s="9">
        <v>2.306</v>
      </c>
      <c r="P17" s="9">
        <v>4.4710000000000001</v>
      </c>
      <c r="Q17" s="9">
        <v>0</v>
      </c>
      <c r="R17" s="9">
        <v>8.9079999999999995</v>
      </c>
      <c r="S17" s="9">
        <v>17.273</v>
      </c>
      <c r="T17" s="9">
        <v>0</v>
      </c>
      <c r="U17" s="9">
        <v>0</v>
      </c>
      <c r="V17" s="9">
        <v>0</v>
      </c>
      <c r="W17" s="9">
        <v>0</v>
      </c>
      <c r="X17" s="9">
        <v>4.718</v>
      </c>
      <c r="Y17" s="9">
        <v>0</v>
      </c>
      <c r="Z17" s="9">
        <v>9.7420000000000009</v>
      </c>
      <c r="AA17" s="9">
        <v>3.3109999999999999</v>
      </c>
      <c r="AB17" s="9">
        <v>0</v>
      </c>
      <c r="AC17" s="9">
        <v>6.8369999999999997</v>
      </c>
      <c r="AD17" s="9">
        <v>1.3340000000000001</v>
      </c>
      <c r="AE17" s="9">
        <v>0</v>
      </c>
      <c r="AF17" s="9">
        <v>2.7549999999999999</v>
      </c>
      <c r="AG17" s="9">
        <v>12.657999999999999</v>
      </c>
      <c r="AH17" s="9">
        <v>18.367999999999999</v>
      </c>
      <c r="AI17" s="9">
        <v>6.5780000000000003</v>
      </c>
      <c r="AJ17" s="9">
        <v>10.034000000000001</v>
      </c>
      <c r="AK17" s="9">
        <v>14.711</v>
      </c>
      <c r="AL17" s="9">
        <v>5.0540000000000003</v>
      </c>
      <c r="AM17" s="9">
        <v>71.984999999999999</v>
      </c>
      <c r="AN17" s="9">
        <v>87.617000000000004</v>
      </c>
      <c r="AO17" s="9">
        <v>55.337000000000003</v>
      </c>
      <c r="AP17" s="9">
        <v>48.582000000000001</v>
      </c>
      <c r="AQ17" s="9">
        <v>52.622</v>
      </c>
      <c r="AR17" s="9">
        <v>44.28</v>
      </c>
      <c r="AS17" s="9">
        <v>15.391</v>
      </c>
      <c r="AT17" s="9">
        <v>22.603999999999999</v>
      </c>
      <c r="AU17" s="9">
        <v>7.7080000000000002</v>
      </c>
      <c r="AV17" s="9">
        <v>8.0120000000000005</v>
      </c>
      <c r="AW17" s="9">
        <v>12.39</v>
      </c>
      <c r="AX17" s="9">
        <v>3.3490000000000002</v>
      </c>
      <c r="AY17" s="9">
        <v>28.015000000000001</v>
      </c>
      <c r="AZ17" s="9">
        <v>12.382999999999999</v>
      </c>
      <c r="BA17" s="9">
        <v>44.662999999999997</v>
      </c>
      <c r="BB17" s="9">
        <v>26.992999999999999</v>
      </c>
      <c r="BC17" s="9">
        <v>12.382999999999999</v>
      </c>
      <c r="BD17" s="9">
        <v>42.552</v>
      </c>
      <c r="BE17" s="9">
        <v>1.022</v>
      </c>
      <c r="BF17" s="9">
        <v>0</v>
      </c>
      <c r="BG17" s="9">
        <v>2.1110000000000002</v>
      </c>
    </row>
    <row r="18" spans="1:59">
      <c r="A18" s="10">
        <v>44593</v>
      </c>
      <c r="B18" s="9">
        <v>0</v>
      </c>
      <c r="C18" s="9">
        <v>9.1270000000000007</v>
      </c>
      <c r="D18" s="9">
        <v>10.865</v>
      </c>
      <c r="E18" s="9">
        <v>7.056</v>
      </c>
      <c r="F18" s="9">
        <v>4.4390000000000001</v>
      </c>
      <c r="G18" s="9">
        <v>2.67</v>
      </c>
      <c r="H18" s="9">
        <v>6.5449999999999999</v>
      </c>
      <c r="I18" s="9">
        <v>5.9180000000000001</v>
      </c>
      <c r="J18" s="9">
        <v>4.875</v>
      </c>
      <c r="K18" s="9">
        <v>7.1589999999999998</v>
      </c>
      <c r="L18" s="9">
        <v>3.5339999999999998</v>
      </c>
      <c r="M18" s="9">
        <v>6.5010000000000003</v>
      </c>
      <c r="N18" s="9">
        <v>0</v>
      </c>
      <c r="O18" s="9">
        <v>6.5049999999999999</v>
      </c>
      <c r="P18" s="9">
        <v>5.6310000000000002</v>
      </c>
      <c r="Q18" s="9">
        <v>7.5449999999999999</v>
      </c>
      <c r="R18" s="9">
        <v>5.8710000000000004</v>
      </c>
      <c r="S18" s="9">
        <v>5.1150000000000002</v>
      </c>
      <c r="T18" s="9">
        <v>6.7720000000000002</v>
      </c>
      <c r="U18" s="9">
        <v>3.444</v>
      </c>
      <c r="V18" s="9">
        <v>0</v>
      </c>
      <c r="W18" s="9">
        <v>7.5449999999999999</v>
      </c>
      <c r="X18" s="9">
        <v>12.653</v>
      </c>
      <c r="Y18" s="9">
        <v>0</v>
      </c>
      <c r="Z18" s="9">
        <v>27.722000000000001</v>
      </c>
      <c r="AA18" s="9">
        <v>3.4929999999999999</v>
      </c>
      <c r="AB18" s="9">
        <v>0</v>
      </c>
      <c r="AC18" s="9">
        <v>7.6539999999999999</v>
      </c>
      <c r="AD18" s="9">
        <v>0</v>
      </c>
      <c r="AE18" s="9">
        <v>0</v>
      </c>
      <c r="AF18" s="9">
        <v>0</v>
      </c>
      <c r="AG18" s="9">
        <v>15.997999999999999</v>
      </c>
      <c r="AH18" s="9">
        <v>22.710999999999999</v>
      </c>
      <c r="AI18" s="9">
        <v>8.0039999999999996</v>
      </c>
      <c r="AJ18" s="9">
        <v>13.3</v>
      </c>
      <c r="AK18" s="9">
        <v>18.132000000000001</v>
      </c>
      <c r="AL18" s="9">
        <v>7.5449999999999999</v>
      </c>
      <c r="AM18" s="9">
        <v>71.576999999999998</v>
      </c>
      <c r="AN18" s="9">
        <v>70.381</v>
      </c>
      <c r="AO18" s="9">
        <v>73.001000000000005</v>
      </c>
      <c r="AP18" s="9">
        <v>48.853000000000002</v>
      </c>
      <c r="AQ18" s="9">
        <v>47.674999999999997</v>
      </c>
      <c r="AR18" s="9">
        <v>50.256</v>
      </c>
      <c r="AS18" s="9">
        <v>22.724</v>
      </c>
      <c r="AT18" s="9">
        <v>22.706</v>
      </c>
      <c r="AU18" s="9">
        <v>22.744</v>
      </c>
      <c r="AV18" s="9">
        <v>0</v>
      </c>
      <c r="AW18" s="9">
        <v>0</v>
      </c>
      <c r="AX18" s="9">
        <v>0</v>
      </c>
      <c r="AY18" s="9">
        <v>28.422999999999998</v>
      </c>
      <c r="AZ18" s="9">
        <v>29.619</v>
      </c>
      <c r="BA18" s="9">
        <v>26.998999999999999</v>
      </c>
      <c r="BB18" s="9">
        <v>21.306000000000001</v>
      </c>
      <c r="BC18" s="9">
        <v>22.86</v>
      </c>
      <c r="BD18" s="9">
        <v>19.454000000000001</v>
      </c>
      <c r="BE18" s="9">
        <v>7.1180000000000003</v>
      </c>
      <c r="BF18" s="9">
        <v>6.758</v>
      </c>
      <c r="BG18" s="9">
        <v>7.5449999999999999</v>
      </c>
    </row>
    <row r="19" spans="1:59">
      <c r="A19" s="10">
        <v>44958</v>
      </c>
      <c r="B19" s="9">
        <v>3.6440000000000001</v>
      </c>
      <c r="C19" s="9">
        <v>3.2989999999999999</v>
      </c>
      <c r="D19" s="9">
        <v>5.6509999999999998</v>
      </c>
      <c r="E19" s="9">
        <v>0</v>
      </c>
      <c r="F19" s="9">
        <v>10.72</v>
      </c>
      <c r="G19" s="9">
        <v>10.515000000000001</v>
      </c>
      <c r="H19" s="9">
        <v>11.007999999999999</v>
      </c>
      <c r="I19" s="9">
        <v>0</v>
      </c>
      <c r="J19" s="9">
        <v>0</v>
      </c>
      <c r="K19" s="9">
        <v>0</v>
      </c>
      <c r="L19" s="9">
        <v>3.0950000000000002</v>
      </c>
      <c r="M19" s="9">
        <v>5.3019999999999996</v>
      </c>
      <c r="N19" s="9">
        <v>0</v>
      </c>
      <c r="O19" s="9">
        <v>1.18</v>
      </c>
      <c r="P19" s="9">
        <v>0</v>
      </c>
      <c r="Q19" s="9">
        <v>2.835</v>
      </c>
      <c r="R19" s="9">
        <v>21.791</v>
      </c>
      <c r="S19" s="9">
        <v>25.206</v>
      </c>
      <c r="T19" s="9">
        <v>17.004000000000001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19.896000000000001</v>
      </c>
      <c r="AH19" s="9">
        <v>10.625999999999999</v>
      </c>
      <c r="AI19" s="9">
        <v>32.893999999999998</v>
      </c>
      <c r="AJ19" s="9">
        <v>17.241</v>
      </c>
      <c r="AK19" s="9">
        <v>13.548999999999999</v>
      </c>
      <c r="AL19" s="9">
        <v>22.417999999999999</v>
      </c>
      <c r="AM19" s="9">
        <v>67.453000000000003</v>
      </c>
      <c r="AN19" s="9">
        <v>78.789000000000001</v>
      </c>
      <c r="AO19" s="9">
        <v>51.558</v>
      </c>
      <c r="AP19" s="9">
        <v>36.426000000000002</v>
      </c>
      <c r="AQ19" s="9">
        <v>46.335000000000001</v>
      </c>
      <c r="AR19" s="9">
        <v>22.532</v>
      </c>
      <c r="AS19" s="9">
        <v>25.663</v>
      </c>
      <c r="AT19" s="9">
        <v>27.501000000000001</v>
      </c>
      <c r="AU19" s="9">
        <v>23.085999999999999</v>
      </c>
      <c r="AV19" s="9">
        <v>5.3630000000000004</v>
      </c>
      <c r="AW19" s="9">
        <v>4.9530000000000003</v>
      </c>
      <c r="AX19" s="9">
        <v>5.9390000000000001</v>
      </c>
      <c r="AY19" s="9">
        <v>32.546999999999997</v>
      </c>
      <c r="AZ19" s="9">
        <v>21.210999999999999</v>
      </c>
      <c r="BA19" s="9">
        <v>48.442</v>
      </c>
      <c r="BB19" s="9">
        <v>23.931000000000001</v>
      </c>
      <c r="BC19" s="9">
        <v>10.276</v>
      </c>
      <c r="BD19" s="9">
        <v>43.08</v>
      </c>
      <c r="BE19" s="9">
        <v>8.6159999999999997</v>
      </c>
      <c r="BF19" s="9">
        <v>10.935</v>
      </c>
      <c r="BG19" s="9">
        <v>5.3630000000000004</v>
      </c>
    </row>
    <row r="20" spans="1:59">
      <c r="A20" s="10">
        <v>45323</v>
      </c>
      <c r="B20" s="9">
        <v>3.4049999999999998</v>
      </c>
      <c r="C20" s="9">
        <v>1.3640000000000001</v>
      </c>
      <c r="D20" s="9">
        <v>2.222</v>
      </c>
      <c r="E20" s="9">
        <v>0</v>
      </c>
      <c r="F20" s="9">
        <v>12.554</v>
      </c>
      <c r="G20" s="9">
        <v>12.497</v>
      </c>
      <c r="H20" s="9">
        <v>12.644</v>
      </c>
      <c r="I20" s="9">
        <v>1.4830000000000001</v>
      </c>
      <c r="J20" s="9">
        <v>2.415</v>
      </c>
      <c r="K20" s="9">
        <v>0</v>
      </c>
      <c r="L20" s="9">
        <v>2.194</v>
      </c>
      <c r="M20" s="9">
        <v>3.5739999999999998</v>
      </c>
      <c r="N20" s="9">
        <v>0</v>
      </c>
      <c r="O20" s="9">
        <v>2.5299999999999998</v>
      </c>
      <c r="P20" s="9">
        <v>0</v>
      </c>
      <c r="Q20" s="9">
        <v>6.5519999999999996</v>
      </c>
      <c r="R20" s="9">
        <v>8.3800000000000008</v>
      </c>
      <c r="S20" s="9">
        <v>6.3419999999999996</v>
      </c>
      <c r="T20" s="9">
        <v>11.621</v>
      </c>
      <c r="U20" s="9">
        <v>0</v>
      </c>
      <c r="V20" s="9">
        <v>0</v>
      </c>
      <c r="W20" s="9">
        <v>0</v>
      </c>
      <c r="X20" s="9">
        <v>4.907</v>
      </c>
      <c r="Y20" s="9">
        <v>3.3010000000000002</v>
      </c>
      <c r="Z20" s="9">
        <v>7.4589999999999996</v>
      </c>
      <c r="AA20" s="9">
        <v>3.3420000000000001</v>
      </c>
      <c r="AB20" s="9">
        <v>3.3439999999999999</v>
      </c>
      <c r="AC20" s="9">
        <v>3.339</v>
      </c>
      <c r="AD20" s="9">
        <v>0</v>
      </c>
      <c r="AE20" s="9">
        <v>0</v>
      </c>
      <c r="AF20" s="9">
        <v>0</v>
      </c>
      <c r="AG20" s="9">
        <v>16.702000000000002</v>
      </c>
      <c r="AH20" s="9">
        <v>14.026999999999999</v>
      </c>
      <c r="AI20" s="9">
        <v>20.954999999999998</v>
      </c>
      <c r="AJ20" s="9">
        <v>28.364999999999998</v>
      </c>
      <c r="AK20" s="9">
        <v>31.327000000000002</v>
      </c>
      <c r="AL20" s="9">
        <v>23.655000000000001</v>
      </c>
      <c r="AM20" s="9">
        <v>57.707000000000001</v>
      </c>
      <c r="AN20" s="9">
        <v>71.483000000000004</v>
      </c>
      <c r="AO20" s="9">
        <v>35.805</v>
      </c>
      <c r="AP20" s="9">
        <v>45.134</v>
      </c>
      <c r="AQ20" s="9">
        <v>57.491999999999997</v>
      </c>
      <c r="AR20" s="9">
        <v>25.486999999999998</v>
      </c>
      <c r="AS20" s="9">
        <v>8.2509999999999994</v>
      </c>
      <c r="AT20" s="9">
        <v>10.358000000000001</v>
      </c>
      <c r="AU20" s="9">
        <v>4.9009999999999998</v>
      </c>
      <c r="AV20" s="9">
        <v>4.3230000000000004</v>
      </c>
      <c r="AW20" s="9">
        <v>3.6339999999999999</v>
      </c>
      <c r="AX20" s="9">
        <v>5.4180000000000001</v>
      </c>
      <c r="AY20" s="9">
        <v>42.292999999999999</v>
      </c>
      <c r="AZ20" s="9">
        <v>28.516999999999999</v>
      </c>
      <c r="BA20" s="9">
        <v>64.194999999999993</v>
      </c>
      <c r="BB20" s="9">
        <v>35.981000000000002</v>
      </c>
      <c r="BC20" s="9">
        <v>18.234000000000002</v>
      </c>
      <c r="BD20" s="9">
        <v>64.194999999999993</v>
      </c>
      <c r="BE20" s="9">
        <v>6.3120000000000003</v>
      </c>
      <c r="BF20" s="9">
        <v>10.282999999999999</v>
      </c>
      <c r="BG20" s="9"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8F7BC-6ABB-45FE-A668-1DA5FDD29DC3}">
  <sheetPr>
    <pageSetUpPr fitToPage="1"/>
  </sheetPr>
  <dimension ref="A1:BE240"/>
  <sheetViews>
    <sheetView zoomScaleNormal="100" workbookViewId="0">
      <pane ySplit="13" topLeftCell="A14" activePane="bottomLeft" state="frozen"/>
      <selection activeCell="C13" sqref="C13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23" ht="15.95" customHeight="1">
      <c r="A2" s="11"/>
      <c r="B2" s="31" t="s">
        <v>4130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0"/>
      <c r="B5" s="80" t="str">
        <f>Contents!B5</f>
        <v>6228.0 Potential workers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32"/>
      <c r="N5" s="30"/>
      <c r="O5" s="30"/>
      <c r="P5" s="30"/>
      <c r="Q5" s="30"/>
      <c r="R5" s="30"/>
      <c r="S5" s="30"/>
      <c r="T5" s="30"/>
      <c r="U5" s="30"/>
    </row>
    <row r="6" spans="1:23" ht="15.95" customHeight="1">
      <c r="A6" s="30"/>
      <c r="B6" s="80" t="str">
        <f>Contents!B6</f>
        <v>Table 5. Job search experience of unemployed persons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3" ht="15.95" customHeight="1">
      <c r="A7" s="30"/>
      <c r="B7" s="33" t="str">
        <f>Contents!B7</f>
        <v>Released at 11:30 am (Canberra time) Tue 09 July 2024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</row>
    <row r="8" spans="1:23" ht="15.75" customHeight="1">
      <c r="A8" s="81" t="str">
        <f>Contents!C11</f>
        <v>Table 5.1 - Job search experience of unemployed persons by age, February 2024</v>
      </c>
      <c r="B8" s="81"/>
      <c r="C8" s="81"/>
      <c r="D8" s="81"/>
      <c r="E8" s="81"/>
      <c r="F8" s="81"/>
      <c r="G8" s="81"/>
      <c r="H8" s="81"/>
      <c r="I8" s="81"/>
      <c r="J8" s="34"/>
      <c r="K8" s="35"/>
      <c r="L8" s="35"/>
      <c r="M8" s="81"/>
      <c r="N8" s="81"/>
      <c r="O8" s="81"/>
      <c r="P8" s="81"/>
      <c r="Q8" s="81"/>
      <c r="R8" s="81"/>
      <c r="S8" s="81"/>
      <c r="T8" s="34"/>
      <c r="U8" s="35"/>
    </row>
    <row r="9" spans="1:23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" customHeight="1">
      <c r="A10" s="36"/>
      <c r="B10" s="38" t="s">
        <v>4154</v>
      </c>
      <c r="C10" s="74" t="s">
        <v>4155</v>
      </c>
      <c r="D10" s="75"/>
      <c r="E10" s="76"/>
      <c r="F10" s="39"/>
      <c r="G10" s="39"/>
      <c r="H10" s="39"/>
      <c r="I10" s="40"/>
      <c r="J10" s="77" t="s">
        <v>4156</v>
      </c>
      <c r="K10" s="78"/>
      <c r="L10" s="79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</row>
    <row r="11" spans="1:23" ht="15" customHeight="1">
      <c r="A11" s="41"/>
      <c r="B11" s="41"/>
      <c r="C11" s="82" t="s">
        <v>4157</v>
      </c>
      <c r="D11" s="82"/>
      <c r="E11" s="82"/>
      <c r="F11" s="83" t="s">
        <v>4158</v>
      </c>
      <c r="G11" s="83"/>
      <c r="H11" s="83"/>
      <c r="I11" s="40"/>
      <c r="J11" s="82" t="s">
        <v>4157</v>
      </c>
      <c r="K11" s="82"/>
      <c r="L11" s="82"/>
      <c r="M11" s="83" t="s">
        <v>4158</v>
      </c>
      <c r="N11" s="83"/>
      <c r="O11" s="83"/>
      <c r="P11" s="40"/>
      <c r="Q11" s="40"/>
      <c r="R11" s="40"/>
      <c r="S11" s="40"/>
      <c r="T11" s="40"/>
      <c r="U11" s="40"/>
      <c r="V11" s="40"/>
      <c r="W11" s="40"/>
    </row>
    <row r="12" spans="1:23">
      <c r="A12" s="36"/>
      <c r="B12" s="36"/>
      <c r="C12" s="42" t="s">
        <v>4159</v>
      </c>
      <c r="D12" s="42" t="s">
        <v>4160</v>
      </c>
      <c r="E12" s="42" t="s">
        <v>4161</v>
      </c>
      <c r="F12" s="42" t="s">
        <v>4159</v>
      </c>
      <c r="G12" s="42" t="s">
        <v>4160</v>
      </c>
      <c r="H12" s="42" t="s">
        <v>4161</v>
      </c>
      <c r="I12" s="37"/>
      <c r="J12" s="42" t="s">
        <v>4159</v>
      </c>
      <c r="K12" s="42" t="s">
        <v>4160</v>
      </c>
      <c r="L12" s="42" t="s">
        <v>4161</v>
      </c>
      <c r="M12" s="42" t="s">
        <v>4159</v>
      </c>
      <c r="N12" s="42" t="s">
        <v>4160</v>
      </c>
      <c r="O12" s="42" t="s">
        <v>4161</v>
      </c>
      <c r="P12" s="37"/>
      <c r="Q12" s="37"/>
      <c r="R12" s="37"/>
      <c r="S12" s="37"/>
      <c r="T12" s="37"/>
      <c r="U12" s="37"/>
      <c r="V12" s="37"/>
      <c r="W12" s="37"/>
    </row>
    <row r="13" spans="1:23">
      <c r="A13" s="36"/>
      <c r="B13" s="36"/>
      <c r="C13" s="43" t="s">
        <v>4162</v>
      </c>
      <c r="D13" s="43" t="s">
        <v>4162</v>
      </c>
      <c r="E13" s="43" t="s">
        <v>4162</v>
      </c>
      <c r="F13" s="43" t="s">
        <v>4163</v>
      </c>
      <c r="G13" s="43" t="s">
        <v>4163</v>
      </c>
      <c r="H13" s="43" t="s">
        <v>4163</v>
      </c>
      <c r="I13" s="43"/>
      <c r="J13" s="43" t="s">
        <v>4162</v>
      </c>
      <c r="K13" s="43" t="s">
        <v>4162</v>
      </c>
      <c r="L13" s="43" t="s">
        <v>4162</v>
      </c>
      <c r="M13" s="43" t="s">
        <v>4163</v>
      </c>
      <c r="N13" s="43" t="s">
        <v>4163</v>
      </c>
      <c r="O13" s="43" t="s">
        <v>4163</v>
      </c>
      <c r="P13" s="43"/>
      <c r="Q13" s="43"/>
      <c r="R13" s="43"/>
      <c r="S13" s="43"/>
      <c r="T13" s="43"/>
      <c r="U13" s="43"/>
      <c r="V13" s="43"/>
      <c r="W13" s="43"/>
    </row>
    <row r="14" spans="1:23">
      <c r="A14" s="44" t="s">
        <v>4164</v>
      </c>
      <c r="B14" s="45"/>
      <c r="C14" s="46"/>
      <c r="D14" s="46"/>
      <c r="E14" s="46"/>
      <c r="F14" s="46"/>
      <c r="G14" s="46"/>
      <c r="H14" s="46"/>
      <c r="I14" s="47"/>
      <c r="J14" s="46"/>
      <c r="K14" s="46"/>
      <c r="L14" s="46"/>
      <c r="M14" s="46"/>
      <c r="N14" s="46"/>
      <c r="O14" s="46"/>
    </row>
    <row r="15" spans="1:23">
      <c r="A15" s="45"/>
      <c r="B15" s="45" t="s">
        <v>4165</v>
      </c>
      <c r="C15" s="47" cm="1">
        <f t="array" ref="C15">INDEX($D$64:$AM$89,$C64,C$52)</f>
        <v>452.238</v>
      </c>
      <c r="D15" s="47" cm="1">
        <f t="array" ref="D15">INDEX($D$64:$AM$89,$C64,D$52)</f>
        <v>237.428</v>
      </c>
      <c r="E15" s="47" cm="1">
        <f t="array" ref="E15">INDEX($D$64:$AM$89,$C64,E$52)</f>
        <v>214.81</v>
      </c>
      <c r="F15" s="47" cm="1">
        <f t="array" ref="F15">INDEX($D$64:$AM$89,$C64,F$52)</f>
        <v>81.578000000000003</v>
      </c>
      <c r="G15" s="47" cm="1">
        <f t="array" ref="G15">INDEX($D$64:$AM$89,$C64,G$52)</f>
        <v>81.111999999999995</v>
      </c>
      <c r="H15" s="47" cm="1">
        <f t="array" ref="H15">INDEX($D$64:$AM$89,$C64,H$52)</f>
        <v>82.099000000000004</v>
      </c>
      <c r="I15" s="47"/>
      <c r="J15" s="48" t="str" cm="1">
        <f t="array" ref="J15">IF(HYPERLINK(TEXT("#"&amp;INDEX($D$98:$AM$123,$C98,C$52),),INDEX($D$98:$AM$123,$C98,C$52))=0,"",HYPERLINK(TEXT("#"&amp;INDEX($D$98:$AM$123,$C98,C$52),),INDEX($D$98:$AM$123,$C98,C$52)))</f>
        <v>A125958392W</v>
      </c>
      <c r="K15" s="48" t="str" cm="1">
        <f t="array" ref="K15">IF(HYPERLINK(TEXT("#"&amp;INDEX($D$98:$AM$123,$C98,D$52),),INDEX($D$98:$AM$123,$C98,D$52))=0,"",HYPERLINK(TEXT("#"&amp;INDEX($D$98:$AM$123,$C98,D$52),),INDEX($D$98:$AM$123,$C98,D$52)))</f>
        <v>A125979992T</v>
      </c>
      <c r="L15" s="48" t="str" cm="1">
        <f t="array" ref="L15">IF(HYPERLINK(TEXT("#"&amp;INDEX($D$98:$AM$123,$C98,E$52),),INDEX($D$98:$AM$123,$C98,E$52))=0,"",HYPERLINK(TEXT("#"&amp;INDEX($D$98:$AM$123,$C98,E$52),),INDEX($D$98:$AM$123,$C98,E$52)))</f>
        <v>A125969192J</v>
      </c>
      <c r="M15" s="48" t="str" cm="1">
        <f t="array" ref="M15">IF(HYPERLINK(TEXT("#"&amp;INDEX($D$98:$AM$123,$C98,F$52),),INDEX($D$98:$AM$123,$C98,F$52))=0,"",HYPERLINK(TEXT("#"&amp;INDEX($D$98:$AM$123,$C98,F$52),),INDEX($D$98:$AM$123,$C98,F$52)))</f>
        <v>A125958393X</v>
      </c>
      <c r="N15" s="48" t="str" cm="1">
        <f t="array" ref="N15">IF(HYPERLINK(TEXT("#"&amp;INDEX($D$98:$AM$123,$C98,G$52),),INDEX($D$98:$AM$123,$C98,G$52))=0,"",HYPERLINK(TEXT("#"&amp;INDEX($D$98:$AM$123,$C98,G$52),),INDEX($D$98:$AM$123,$C98,G$52)))</f>
        <v>A125979993V</v>
      </c>
      <c r="O15" s="48" t="str" cm="1">
        <f t="array" ref="O15">IF(HYPERLINK(TEXT("#"&amp;INDEX($D$98:$AM$123,$C98,H$52),),INDEX($D$98:$AM$123,$C98,H$52))=0,"",HYPERLINK(TEXT("#"&amp;INDEX($D$98:$AM$123,$C98,H$52),),INDEX($D$98:$AM$123,$C98,H$52)))</f>
        <v>A125969193K</v>
      </c>
    </row>
    <row r="16" spans="1:23">
      <c r="A16" s="45"/>
      <c r="B16" s="49" t="s">
        <v>4166</v>
      </c>
      <c r="C16" s="47" cm="1">
        <f t="array" ref="C16">INDEX($D$64:$AM$89,$C65,C$52)</f>
        <v>70.260000000000005</v>
      </c>
      <c r="D16" s="47" cm="1">
        <f t="array" ref="D16">INDEX($D$64:$AM$89,$C65,D$52)</f>
        <v>38.206000000000003</v>
      </c>
      <c r="E16" s="47" cm="1">
        <f t="array" ref="E16">INDEX($D$64:$AM$89,$C65,E$52)</f>
        <v>32.054000000000002</v>
      </c>
      <c r="F16" s="47" cm="1">
        <f t="array" ref="F16">INDEX($D$64:$AM$89,$C65,F$52)</f>
        <v>12.673999999999999</v>
      </c>
      <c r="G16" s="47" cm="1">
        <f t="array" ref="G16">INDEX($D$64:$AM$89,$C65,G$52)</f>
        <v>13.052</v>
      </c>
      <c r="H16" s="47" cm="1">
        <f t="array" ref="H16">INDEX($D$64:$AM$89,$C65,H$52)</f>
        <v>12.250999999999999</v>
      </c>
      <c r="I16" s="47"/>
      <c r="J16" s="48" t="str" cm="1">
        <f t="array" ref="J16">IF(HYPERLINK(TEXT("#"&amp;INDEX($D$98:$AM$123,$C99,C$52),),INDEX($D$98:$AM$123,$C99,C$52))=0,"",HYPERLINK(TEXT("#"&amp;INDEX($D$98:$AM$123,$C99,C$52),),INDEX($D$98:$AM$123,$C99,C$52)))</f>
        <v>A125958328C</v>
      </c>
      <c r="K16" s="48" t="str" cm="1">
        <f t="array" ref="K16">IF(HYPERLINK(TEXT("#"&amp;INDEX($D$98:$AM$123,$C99,D$52),),INDEX($D$98:$AM$123,$C99,D$52))=0,"",HYPERLINK(TEXT("#"&amp;INDEX($D$98:$AM$123,$C99,D$52),),INDEX($D$98:$AM$123,$C99,D$52)))</f>
        <v>A125979928X</v>
      </c>
      <c r="L16" s="48" t="str" cm="1">
        <f t="array" ref="L16">IF(HYPERLINK(TEXT("#"&amp;INDEX($D$98:$AM$123,$C99,E$52),),INDEX($D$98:$AM$123,$C99,E$52))=0,"",HYPERLINK(TEXT("#"&amp;INDEX($D$98:$AM$123,$C99,E$52),),INDEX($D$98:$AM$123,$C99,E$52)))</f>
        <v>A125969128R</v>
      </c>
      <c r="M16" s="48" t="str" cm="1">
        <f t="array" ref="M16">IF(HYPERLINK(TEXT("#"&amp;INDEX($D$98:$AM$123,$C99,F$52),),INDEX($D$98:$AM$123,$C99,F$52))=0,"",HYPERLINK(TEXT("#"&amp;INDEX($D$98:$AM$123,$C99,F$52),),INDEX($D$98:$AM$123,$C99,F$52)))</f>
        <v>A125958329F</v>
      </c>
      <c r="N16" s="48" t="str" cm="1">
        <f t="array" ref="N16">IF(HYPERLINK(TEXT("#"&amp;INDEX($D$98:$AM$123,$C99,G$52),),INDEX($D$98:$AM$123,$C99,G$52))=0,"",HYPERLINK(TEXT("#"&amp;INDEX($D$98:$AM$123,$C99,G$52),),INDEX($D$98:$AM$123,$C99,G$52)))</f>
        <v>A125979929A</v>
      </c>
      <c r="O16" s="48" t="str" cm="1">
        <f t="array" ref="O16">IF(HYPERLINK(TEXT("#"&amp;INDEX($D$98:$AM$123,$C99,H$52),),INDEX($D$98:$AM$123,$C99,H$52))=0,"",HYPERLINK(TEXT("#"&amp;INDEX($D$98:$AM$123,$C99,H$52),),INDEX($D$98:$AM$123,$C99,H$52)))</f>
        <v>A125969129T</v>
      </c>
    </row>
    <row r="17" spans="1:23">
      <c r="A17" s="45"/>
      <c r="B17" s="49" t="s">
        <v>4167</v>
      </c>
      <c r="C17" s="47" cm="1">
        <f t="array" ref="C17">INDEX($D$64:$AM$89,$C66,C$52)</f>
        <v>34.137999999999998</v>
      </c>
      <c r="D17" s="47" cm="1">
        <f t="array" ref="D17">INDEX($D$64:$AM$89,$C66,D$52)</f>
        <v>19.218</v>
      </c>
      <c r="E17" s="47" cm="1">
        <f t="array" ref="E17">INDEX($D$64:$AM$89,$C66,E$52)</f>
        <v>14.92</v>
      </c>
      <c r="F17" s="47" cm="1">
        <f t="array" ref="F17">INDEX($D$64:$AM$89,$C66,F$52)</f>
        <v>6.1580000000000004</v>
      </c>
      <c r="G17" s="47" cm="1">
        <f t="array" ref="G17">INDEX($D$64:$AM$89,$C66,G$52)</f>
        <v>6.5659999999999998</v>
      </c>
      <c r="H17" s="47" cm="1">
        <f t="array" ref="H17">INDEX($D$64:$AM$89,$C66,H$52)</f>
        <v>5.702</v>
      </c>
      <c r="I17" s="47"/>
      <c r="J17" s="48" t="str" cm="1">
        <f t="array" ref="J17">IF(HYPERLINK(TEXT("#"&amp;INDEX($D$98:$AM$123,$C100,C$52),),INDEX($D$98:$AM$123,$C100,C$52))=0,"",HYPERLINK(TEXT("#"&amp;INDEX($D$98:$AM$123,$C100,C$52),),INDEX($D$98:$AM$123,$C100,C$52)))</f>
        <v>A125958400K</v>
      </c>
      <c r="K17" s="48" t="str" cm="1">
        <f t="array" ref="K17">IF(HYPERLINK(TEXT("#"&amp;INDEX($D$98:$AM$123,$C100,D$52),),INDEX($D$98:$AM$123,$C100,D$52))=0,"",HYPERLINK(TEXT("#"&amp;INDEX($D$98:$AM$123,$C100,D$52),),INDEX($D$98:$AM$123,$C100,D$52)))</f>
        <v>A125980000L</v>
      </c>
      <c r="L17" s="48" t="str" cm="1">
        <f t="array" ref="L17">IF(HYPERLINK(TEXT("#"&amp;INDEX($D$98:$AM$123,$C100,E$52),),INDEX($D$98:$AM$123,$C100,E$52))=0,"",HYPERLINK(TEXT("#"&amp;INDEX($D$98:$AM$123,$C100,E$52),),INDEX($D$98:$AM$123,$C100,E$52)))</f>
        <v>A125969200W</v>
      </c>
      <c r="M17" s="48" t="str" cm="1">
        <f t="array" ref="M17">IF(HYPERLINK(TEXT("#"&amp;INDEX($D$98:$AM$123,$C100,F$52),),INDEX($D$98:$AM$123,$C100,F$52))=0,"",HYPERLINK(TEXT("#"&amp;INDEX($D$98:$AM$123,$C100,F$52),),INDEX($D$98:$AM$123,$C100,F$52)))</f>
        <v>A125958401L</v>
      </c>
      <c r="N17" s="48" t="str" cm="1">
        <f t="array" ref="N17">IF(HYPERLINK(TEXT("#"&amp;INDEX($D$98:$AM$123,$C100,G$52),),INDEX($D$98:$AM$123,$C100,G$52))=0,"",HYPERLINK(TEXT("#"&amp;INDEX($D$98:$AM$123,$C100,G$52),),INDEX($D$98:$AM$123,$C100,G$52)))</f>
        <v>A125980001R</v>
      </c>
      <c r="O17" s="48" t="str" cm="1">
        <f t="array" ref="O17">IF(HYPERLINK(TEXT("#"&amp;INDEX($D$98:$AM$123,$C100,H$52),),INDEX($D$98:$AM$123,$C100,H$52))=0,"",HYPERLINK(TEXT("#"&amp;INDEX($D$98:$AM$123,$C100,H$52),),INDEX($D$98:$AM$123,$C100,H$52)))</f>
        <v>A125969201X</v>
      </c>
    </row>
    <row r="18" spans="1:23">
      <c r="A18" s="45"/>
      <c r="B18" s="49" t="s">
        <v>4168</v>
      </c>
      <c r="C18" s="47" cm="1">
        <f t="array" ref="C18">INDEX($D$64:$AM$89,$C67,C$52)</f>
        <v>22.425999999999998</v>
      </c>
      <c r="D18" s="47" cm="1">
        <f t="array" ref="D18">INDEX($D$64:$AM$89,$C67,D$52)</f>
        <v>11.353</v>
      </c>
      <c r="E18" s="47" cm="1">
        <f t="array" ref="E18">INDEX($D$64:$AM$89,$C67,E$52)</f>
        <v>11.074</v>
      </c>
      <c r="F18" s="47" cm="1">
        <f t="array" ref="F18">INDEX($D$64:$AM$89,$C67,F$52)</f>
        <v>4.0449999999999999</v>
      </c>
      <c r="G18" s="47" cm="1">
        <f t="array" ref="G18">INDEX($D$64:$AM$89,$C67,G$52)</f>
        <v>3.8780000000000001</v>
      </c>
      <c r="H18" s="47" cm="1">
        <f t="array" ref="H18">INDEX($D$64:$AM$89,$C67,H$52)</f>
        <v>4.2320000000000002</v>
      </c>
      <c r="I18" s="47"/>
      <c r="J18" s="48" t="str" cm="1">
        <f t="array" ref="J18">IF(HYPERLINK(TEXT("#"&amp;INDEX($D$98:$AM$123,$C101,C$52),),INDEX($D$98:$AM$123,$C101,C$52))=0,"",HYPERLINK(TEXT("#"&amp;INDEX($D$98:$AM$123,$C101,C$52),),INDEX($D$98:$AM$123,$C101,C$52)))</f>
        <v>A125958408C</v>
      </c>
      <c r="K18" s="48" t="str" cm="1">
        <f t="array" ref="K18">IF(HYPERLINK(TEXT("#"&amp;INDEX($D$98:$AM$123,$C101,D$52),),INDEX($D$98:$AM$123,$C101,D$52))=0,"",HYPERLINK(TEXT("#"&amp;INDEX($D$98:$AM$123,$C101,D$52),),INDEX($D$98:$AM$123,$C101,D$52)))</f>
        <v>A125980008F</v>
      </c>
      <c r="L18" s="48" t="str" cm="1">
        <f t="array" ref="L18">IF(HYPERLINK(TEXT("#"&amp;INDEX($D$98:$AM$123,$C101,E$52),),INDEX($D$98:$AM$123,$C101,E$52))=0,"",HYPERLINK(TEXT("#"&amp;INDEX($D$98:$AM$123,$C101,E$52),),INDEX($D$98:$AM$123,$C101,E$52)))</f>
        <v>A125969208R</v>
      </c>
      <c r="M18" s="48" t="str" cm="1">
        <f t="array" ref="M18">IF(HYPERLINK(TEXT("#"&amp;INDEX($D$98:$AM$123,$C101,F$52),),INDEX($D$98:$AM$123,$C101,F$52))=0,"",HYPERLINK(TEXT("#"&amp;INDEX($D$98:$AM$123,$C101,F$52),),INDEX($D$98:$AM$123,$C101,F$52)))</f>
        <v>A125958409F</v>
      </c>
      <c r="N18" s="48" t="str" cm="1">
        <f t="array" ref="N18">IF(HYPERLINK(TEXT("#"&amp;INDEX($D$98:$AM$123,$C101,G$52),),INDEX($D$98:$AM$123,$C101,G$52))=0,"",HYPERLINK(TEXT("#"&amp;INDEX($D$98:$AM$123,$C101,G$52),),INDEX($D$98:$AM$123,$C101,G$52)))</f>
        <v>A125980009J</v>
      </c>
      <c r="O18" s="48" t="str" cm="1">
        <f t="array" ref="O18">IF(HYPERLINK(TEXT("#"&amp;INDEX($D$98:$AM$123,$C101,H$52),),INDEX($D$98:$AM$123,$C101,H$52))=0,"",HYPERLINK(TEXT("#"&amp;INDEX($D$98:$AM$123,$C101,H$52),),INDEX($D$98:$AM$123,$C101,H$52)))</f>
        <v>A125969209T</v>
      </c>
    </row>
    <row r="19" spans="1:23">
      <c r="A19" s="45"/>
      <c r="B19" s="50" t="s">
        <v>4169</v>
      </c>
      <c r="C19" s="47" cm="1">
        <f t="array" ref="C19">INDEX($D$64:$AM$89,$C68,C$52)</f>
        <v>4.29</v>
      </c>
      <c r="D19" s="47" cm="1">
        <f t="array" ref="D19">INDEX($D$64:$AM$89,$C68,D$52)</f>
        <v>1.302</v>
      </c>
      <c r="E19" s="47" cm="1">
        <f t="array" ref="E19">INDEX($D$64:$AM$89,$C68,E$52)</f>
        <v>2.9889999999999999</v>
      </c>
      <c r="F19" s="47" cm="1">
        <f t="array" ref="F19">INDEX($D$64:$AM$89,$C68,F$52)</f>
        <v>0.77400000000000002</v>
      </c>
      <c r="G19" s="47" cm="1">
        <f t="array" ref="G19">INDEX($D$64:$AM$89,$C68,G$52)</f>
        <v>0.44500000000000001</v>
      </c>
      <c r="H19" s="47" cm="1">
        <f t="array" ref="H19">INDEX($D$64:$AM$89,$C68,H$52)</f>
        <v>1.1419999999999999</v>
      </c>
      <c r="I19" s="47"/>
      <c r="J19" s="48" t="str" cm="1">
        <f t="array" ref="J19">IF(HYPERLINK(TEXT("#"&amp;INDEX($D$98:$AM$123,$C102,C$52),),INDEX($D$98:$AM$123,$C102,C$52))=0,"",HYPERLINK(TEXT("#"&amp;INDEX($D$98:$AM$123,$C102,C$52),),INDEX($D$98:$AM$123,$C102,C$52)))</f>
        <v>A125958336C</v>
      </c>
      <c r="K19" s="48" t="str" cm="1">
        <f t="array" ref="K19">IF(HYPERLINK(TEXT("#"&amp;INDEX($D$98:$AM$123,$C102,D$52),),INDEX($D$98:$AM$123,$C102,D$52))=0,"",HYPERLINK(TEXT("#"&amp;INDEX($D$98:$AM$123,$C102,D$52),),INDEX($D$98:$AM$123,$C102,D$52)))</f>
        <v>A125979936X</v>
      </c>
      <c r="L19" s="48" t="str" cm="1">
        <f t="array" ref="L19">IF(HYPERLINK(TEXT("#"&amp;INDEX($D$98:$AM$123,$C102,E$52),),INDEX($D$98:$AM$123,$C102,E$52))=0,"",HYPERLINK(TEXT("#"&amp;INDEX($D$98:$AM$123,$C102,E$52),),INDEX($D$98:$AM$123,$C102,E$52)))</f>
        <v>A125969136R</v>
      </c>
      <c r="M19" s="48" t="str" cm="1">
        <f t="array" ref="M19">IF(HYPERLINK(TEXT("#"&amp;INDEX($D$98:$AM$123,$C102,F$52),),INDEX($D$98:$AM$123,$C102,F$52))=0,"",HYPERLINK(TEXT("#"&amp;INDEX($D$98:$AM$123,$C102,F$52),),INDEX($D$98:$AM$123,$C102,F$52)))</f>
        <v>A125958337F</v>
      </c>
      <c r="N19" s="48" t="str" cm="1">
        <f t="array" ref="N19">IF(HYPERLINK(TEXT("#"&amp;INDEX($D$98:$AM$123,$C102,G$52),),INDEX($D$98:$AM$123,$C102,G$52))=0,"",HYPERLINK(TEXT("#"&amp;INDEX($D$98:$AM$123,$C102,G$52),),INDEX($D$98:$AM$123,$C102,G$52)))</f>
        <v>A125979937A</v>
      </c>
      <c r="O19" s="48" t="str" cm="1">
        <f t="array" ref="O19">IF(HYPERLINK(TEXT("#"&amp;INDEX($D$98:$AM$123,$C102,H$52),),INDEX($D$98:$AM$123,$C102,H$52))=0,"",HYPERLINK(TEXT("#"&amp;INDEX($D$98:$AM$123,$C102,H$52),),INDEX($D$98:$AM$123,$C102,H$52)))</f>
        <v>A125969137T</v>
      </c>
    </row>
    <row r="20" spans="1:23">
      <c r="A20" s="45"/>
      <c r="B20" s="50" t="s">
        <v>4170</v>
      </c>
      <c r="C20" s="47" cm="1">
        <f t="array" ref="C20">INDEX($D$64:$AM$89,$C69,C$52)</f>
        <v>18.135999999999999</v>
      </c>
      <c r="D20" s="47" cm="1">
        <f t="array" ref="D20">INDEX($D$64:$AM$89,$C69,D$52)</f>
        <v>10.051</v>
      </c>
      <c r="E20" s="47" cm="1">
        <f t="array" ref="E20">INDEX($D$64:$AM$89,$C69,E$52)</f>
        <v>8.0850000000000009</v>
      </c>
      <c r="F20" s="47" cm="1">
        <f t="array" ref="F20">INDEX($D$64:$AM$89,$C69,F$52)</f>
        <v>3.2719999999999998</v>
      </c>
      <c r="G20" s="47" cm="1">
        <f t="array" ref="G20">INDEX($D$64:$AM$89,$C69,G$52)</f>
        <v>3.4340000000000002</v>
      </c>
      <c r="H20" s="47" cm="1">
        <f t="array" ref="H20">INDEX($D$64:$AM$89,$C69,H$52)</f>
        <v>3.09</v>
      </c>
      <c r="I20" s="47"/>
      <c r="J20" s="48" t="str" cm="1">
        <f t="array" ref="J20">IF(HYPERLINK(TEXT("#"&amp;INDEX($D$98:$AM$123,$C103,C$52),),INDEX($D$98:$AM$123,$C103,C$52))=0,"",HYPERLINK(TEXT("#"&amp;INDEX($D$98:$AM$123,$C103,C$52),),INDEX($D$98:$AM$123,$C103,C$52)))</f>
        <v>A125958344C</v>
      </c>
      <c r="K20" s="48" t="str" cm="1">
        <f t="array" ref="K20">IF(HYPERLINK(TEXT("#"&amp;INDEX($D$98:$AM$123,$C103,D$52),),INDEX($D$98:$AM$123,$C103,D$52))=0,"",HYPERLINK(TEXT("#"&amp;INDEX($D$98:$AM$123,$C103,D$52),),INDEX($D$98:$AM$123,$C103,D$52)))</f>
        <v>A125979944X</v>
      </c>
      <c r="L20" s="48" t="str" cm="1">
        <f t="array" ref="L20">IF(HYPERLINK(TEXT("#"&amp;INDEX($D$98:$AM$123,$C103,E$52),),INDEX($D$98:$AM$123,$C103,E$52))=0,"",HYPERLINK(TEXT("#"&amp;INDEX($D$98:$AM$123,$C103,E$52),),INDEX($D$98:$AM$123,$C103,E$52)))</f>
        <v>A125969144R</v>
      </c>
      <c r="M20" s="48" t="str" cm="1">
        <f t="array" ref="M20">IF(HYPERLINK(TEXT("#"&amp;INDEX($D$98:$AM$123,$C103,F$52),),INDEX($D$98:$AM$123,$C103,F$52))=0,"",HYPERLINK(TEXT("#"&amp;INDEX($D$98:$AM$123,$C103,F$52),),INDEX($D$98:$AM$123,$C103,F$52)))</f>
        <v>A125958345F</v>
      </c>
      <c r="N20" s="48" t="str" cm="1">
        <f t="array" ref="N20">IF(HYPERLINK(TEXT("#"&amp;INDEX($D$98:$AM$123,$C103,G$52),),INDEX($D$98:$AM$123,$C103,G$52))=0,"",HYPERLINK(TEXT("#"&amp;INDEX($D$98:$AM$123,$C103,G$52),),INDEX($D$98:$AM$123,$C103,G$52)))</f>
        <v>A125979945A</v>
      </c>
      <c r="O20" s="48" t="str" cm="1">
        <f t="array" ref="O20">IF(HYPERLINK(TEXT("#"&amp;INDEX($D$98:$AM$123,$C103,H$52),),INDEX($D$98:$AM$123,$C103,H$52))=0,"",HYPERLINK(TEXT("#"&amp;INDEX($D$98:$AM$123,$C103,H$52),),INDEX($D$98:$AM$123,$C103,H$52)))</f>
        <v>A125969145T</v>
      </c>
    </row>
    <row r="21" spans="1:23">
      <c r="A21" s="45"/>
      <c r="B21" s="49" t="s">
        <v>4171</v>
      </c>
      <c r="C21" s="47" cm="1">
        <f t="array" ref="C21">INDEX($D$64:$AM$89,$C70,C$52)</f>
        <v>59.749000000000002</v>
      </c>
      <c r="D21" s="47" cm="1">
        <f t="array" ref="D21">INDEX($D$64:$AM$89,$C70,D$52)</f>
        <v>30.998000000000001</v>
      </c>
      <c r="E21" s="47" cm="1">
        <f t="array" ref="E21">INDEX($D$64:$AM$89,$C70,E$52)</f>
        <v>28.751000000000001</v>
      </c>
      <c r="F21" s="47" cm="1">
        <f t="array" ref="F21">INDEX($D$64:$AM$89,$C70,F$52)</f>
        <v>10.778</v>
      </c>
      <c r="G21" s="47" cm="1">
        <f t="array" ref="G21">INDEX($D$64:$AM$89,$C70,G$52)</f>
        <v>10.59</v>
      </c>
      <c r="H21" s="47" cm="1">
        <f t="array" ref="H21">INDEX($D$64:$AM$89,$C70,H$52)</f>
        <v>10.988</v>
      </c>
      <c r="I21" s="47"/>
      <c r="J21" s="48" t="str" cm="1">
        <f t="array" ref="J21">IF(HYPERLINK(TEXT("#"&amp;INDEX($D$98:$AM$123,$C104,C$52),),INDEX($D$98:$AM$123,$C104,C$52))=0,"",HYPERLINK(TEXT("#"&amp;INDEX($D$98:$AM$123,$C104,C$52),),INDEX($D$98:$AM$123,$C104,C$52)))</f>
        <v>A125958376W</v>
      </c>
      <c r="K21" s="48" t="str" cm="1">
        <f t="array" ref="K21">IF(HYPERLINK(TEXT("#"&amp;INDEX($D$98:$AM$123,$C104,D$52),),INDEX($D$98:$AM$123,$C104,D$52))=0,"",HYPERLINK(TEXT("#"&amp;INDEX($D$98:$AM$123,$C104,D$52),),INDEX($D$98:$AM$123,$C104,D$52)))</f>
        <v>A125979976T</v>
      </c>
      <c r="L21" s="48" t="str" cm="1">
        <f t="array" ref="L21">IF(HYPERLINK(TEXT("#"&amp;INDEX($D$98:$AM$123,$C104,E$52),),INDEX($D$98:$AM$123,$C104,E$52))=0,"",HYPERLINK(TEXT("#"&amp;INDEX($D$98:$AM$123,$C104,E$52),),INDEX($D$98:$AM$123,$C104,E$52)))</f>
        <v>A125969176J</v>
      </c>
      <c r="M21" s="48" t="str" cm="1">
        <f t="array" ref="M21">IF(HYPERLINK(TEXT("#"&amp;INDEX($D$98:$AM$123,$C104,F$52),),INDEX($D$98:$AM$123,$C104,F$52))=0,"",HYPERLINK(TEXT("#"&amp;INDEX($D$98:$AM$123,$C104,F$52),),INDEX($D$98:$AM$123,$C104,F$52)))</f>
        <v>A125958377X</v>
      </c>
      <c r="N21" s="48" t="str" cm="1">
        <f t="array" ref="N21">IF(HYPERLINK(TEXT("#"&amp;INDEX($D$98:$AM$123,$C104,G$52),),INDEX($D$98:$AM$123,$C104,G$52))=0,"",HYPERLINK(TEXT("#"&amp;INDEX($D$98:$AM$123,$C104,G$52),),INDEX($D$98:$AM$123,$C104,G$52)))</f>
        <v>A125979977V</v>
      </c>
      <c r="O21" s="48" t="str" cm="1">
        <f t="array" ref="O21">IF(HYPERLINK(TEXT("#"&amp;INDEX($D$98:$AM$123,$C104,H$52),),INDEX($D$98:$AM$123,$C104,H$52))=0,"",HYPERLINK(TEXT("#"&amp;INDEX($D$98:$AM$123,$C104,H$52),),INDEX($D$98:$AM$123,$C104,H$52)))</f>
        <v>A125969177K</v>
      </c>
    </row>
    <row r="22" spans="1:23">
      <c r="A22" s="45"/>
      <c r="B22" s="49" t="s">
        <v>4172</v>
      </c>
      <c r="C22" s="47" cm="1">
        <f t="array" ref="C22">INDEX($D$64:$AM$89,$C71,C$52)</f>
        <v>17.847999999999999</v>
      </c>
      <c r="D22" s="47" cm="1">
        <f t="array" ref="D22">INDEX($D$64:$AM$89,$C71,D$52)</f>
        <v>8.3529999999999998</v>
      </c>
      <c r="E22" s="47" cm="1">
        <f t="array" ref="E22">INDEX($D$64:$AM$89,$C71,E$52)</f>
        <v>9.4949999999999992</v>
      </c>
      <c r="F22" s="47" cm="1">
        <f t="array" ref="F22">INDEX($D$64:$AM$89,$C71,F$52)</f>
        <v>3.22</v>
      </c>
      <c r="G22" s="47" cm="1">
        <f t="array" ref="G22">INDEX($D$64:$AM$89,$C71,G$52)</f>
        <v>2.8540000000000001</v>
      </c>
      <c r="H22" s="47" cm="1">
        <f t="array" ref="H22">INDEX($D$64:$AM$89,$C71,H$52)</f>
        <v>3.629</v>
      </c>
      <c r="I22" s="47"/>
      <c r="J22" s="48" t="str" cm="1">
        <f t="array" ref="J22">IF(HYPERLINK(TEXT("#"&amp;INDEX($D$98:$AM$123,$C105,C$52),),INDEX($D$98:$AM$123,$C105,C$52))=0,"",HYPERLINK(TEXT("#"&amp;INDEX($D$98:$AM$123,$C105,C$52),),INDEX($D$98:$AM$123,$C105,C$52)))</f>
        <v>A125958304K</v>
      </c>
      <c r="K22" s="48" t="str" cm="1">
        <f t="array" ref="K22">IF(HYPERLINK(TEXT("#"&amp;INDEX($D$98:$AM$123,$C105,D$52),),INDEX($D$98:$AM$123,$C105,D$52))=0,"",HYPERLINK(TEXT("#"&amp;INDEX($D$98:$AM$123,$C105,D$52),),INDEX($D$98:$AM$123,$C105,D$52)))</f>
        <v>A125979904F</v>
      </c>
      <c r="L22" s="48" t="str" cm="1">
        <f t="array" ref="L22">IF(HYPERLINK(TEXT("#"&amp;INDEX($D$98:$AM$123,$C105,E$52),),INDEX($D$98:$AM$123,$C105,E$52))=0,"",HYPERLINK(TEXT("#"&amp;INDEX($D$98:$AM$123,$C105,E$52),),INDEX($D$98:$AM$123,$C105,E$52)))</f>
        <v>A125969104W</v>
      </c>
      <c r="M22" s="48" t="str" cm="1">
        <f t="array" ref="M22">IF(HYPERLINK(TEXT("#"&amp;INDEX($D$98:$AM$123,$C105,F$52),),INDEX($D$98:$AM$123,$C105,F$52))=0,"",HYPERLINK(TEXT("#"&amp;INDEX($D$98:$AM$123,$C105,F$52),),INDEX($D$98:$AM$123,$C105,F$52)))</f>
        <v>A125958305L</v>
      </c>
      <c r="N22" s="48" t="str" cm="1">
        <f t="array" ref="N22">IF(HYPERLINK(TEXT("#"&amp;INDEX($D$98:$AM$123,$C105,G$52),),INDEX($D$98:$AM$123,$C105,G$52))=0,"",HYPERLINK(TEXT("#"&amp;INDEX($D$98:$AM$123,$C105,G$52),),INDEX($D$98:$AM$123,$C105,G$52)))</f>
        <v>A125979905J</v>
      </c>
      <c r="O22" s="48" t="str" cm="1">
        <f t="array" ref="O22">IF(HYPERLINK(TEXT("#"&amp;INDEX($D$98:$AM$123,$C105,H$52),),INDEX($D$98:$AM$123,$C105,H$52))=0,"",HYPERLINK(TEXT("#"&amp;INDEX($D$98:$AM$123,$C105,H$52),),INDEX($D$98:$AM$123,$C105,H$52)))</f>
        <v>A125969105X</v>
      </c>
    </row>
    <row r="23" spans="1:23">
      <c r="A23" s="45"/>
      <c r="B23" s="49" t="s">
        <v>4173</v>
      </c>
      <c r="C23" s="47" cm="1">
        <f t="array" ref="C23">INDEX($D$64:$AM$89,$C72,C$52)</f>
        <v>27.64</v>
      </c>
      <c r="D23" s="47" cm="1">
        <f t="array" ref="D23">INDEX($D$64:$AM$89,$C72,D$52)</f>
        <v>15.823</v>
      </c>
      <c r="E23" s="47" cm="1">
        <f t="array" ref="E23">INDEX($D$64:$AM$89,$C72,E$52)</f>
        <v>11.817</v>
      </c>
      <c r="F23" s="47" cm="1">
        <f t="array" ref="F23">INDEX($D$64:$AM$89,$C72,F$52)</f>
        <v>4.9859999999999998</v>
      </c>
      <c r="G23" s="47" cm="1">
        <f t="array" ref="G23">INDEX($D$64:$AM$89,$C72,G$52)</f>
        <v>5.4059999999999997</v>
      </c>
      <c r="H23" s="47" cm="1">
        <f t="array" ref="H23">INDEX($D$64:$AM$89,$C72,H$52)</f>
        <v>4.516</v>
      </c>
      <c r="I23" s="47"/>
      <c r="J23" s="48" t="str" cm="1">
        <f t="array" ref="J23">IF(HYPERLINK(TEXT("#"&amp;INDEX($D$98:$AM$123,$C106,C$52),),INDEX($D$98:$AM$123,$C106,C$52))=0,"",HYPERLINK(TEXT("#"&amp;INDEX($D$98:$AM$123,$C106,C$52),),INDEX($D$98:$AM$123,$C106,C$52)))</f>
        <v>A125958416C</v>
      </c>
      <c r="K23" s="48" t="str" cm="1">
        <f t="array" ref="K23">IF(HYPERLINK(TEXT("#"&amp;INDEX($D$98:$AM$123,$C106,D$52),),INDEX($D$98:$AM$123,$C106,D$52))=0,"",HYPERLINK(TEXT("#"&amp;INDEX($D$98:$AM$123,$C106,D$52),),INDEX($D$98:$AM$123,$C106,D$52)))</f>
        <v>A125980016F</v>
      </c>
      <c r="L23" s="48" t="str" cm="1">
        <f t="array" ref="L23">IF(HYPERLINK(TEXT("#"&amp;INDEX($D$98:$AM$123,$C106,E$52),),INDEX($D$98:$AM$123,$C106,E$52))=0,"",HYPERLINK(TEXT("#"&amp;INDEX($D$98:$AM$123,$C106,E$52),),INDEX($D$98:$AM$123,$C106,E$52)))</f>
        <v>A125969216R</v>
      </c>
      <c r="M23" s="48" t="str" cm="1">
        <f t="array" ref="M23">IF(HYPERLINK(TEXT("#"&amp;INDEX($D$98:$AM$123,$C106,F$52),),INDEX($D$98:$AM$123,$C106,F$52))=0,"",HYPERLINK(TEXT("#"&amp;INDEX($D$98:$AM$123,$C106,F$52),),INDEX($D$98:$AM$123,$C106,F$52)))</f>
        <v>A125958417F</v>
      </c>
      <c r="N23" s="48" t="str" cm="1">
        <f t="array" ref="N23">IF(HYPERLINK(TEXT("#"&amp;INDEX($D$98:$AM$123,$C106,G$52),),INDEX($D$98:$AM$123,$C106,G$52))=0,"",HYPERLINK(TEXT("#"&amp;INDEX($D$98:$AM$123,$C106,G$52),),INDEX($D$98:$AM$123,$C106,G$52)))</f>
        <v>A125980017J</v>
      </c>
      <c r="O23" s="48" t="str" cm="1">
        <f t="array" ref="O23">IF(HYPERLINK(TEXT("#"&amp;INDEX($D$98:$AM$123,$C106,H$52),),INDEX($D$98:$AM$123,$C106,H$52))=0,"",HYPERLINK(TEXT("#"&amp;INDEX($D$98:$AM$123,$C106,H$52),),INDEX($D$98:$AM$123,$C106,H$52)))</f>
        <v>A125969217T</v>
      </c>
    </row>
    <row r="24" spans="1:23">
      <c r="A24" s="45"/>
      <c r="B24" s="49" t="s">
        <v>4174</v>
      </c>
      <c r="C24" s="47" cm="1">
        <f t="array" ref="C24">INDEX($D$64:$AM$89,$C73,C$52)</f>
        <v>26.649000000000001</v>
      </c>
      <c r="D24" s="47" cm="1">
        <f t="array" ref="D24">INDEX($D$64:$AM$89,$C73,D$52)</f>
        <v>14.778</v>
      </c>
      <c r="E24" s="47" cm="1">
        <f t="array" ref="E24">INDEX($D$64:$AM$89,$C73,E$52)</f>
        <v>11.871</v>
      </c>
      <c r="F24" s="47" cm="1">
        <f t="array" ref="F24">INDEX($D$64:$AM$89,$C73,F$52)</f>
        <v>4.8070000000000004</v>
      </c>
      <c r="G24" s="47" cm="1">
        <f t="array" ref="G24">INDEX($D$64:$AM$89,$C73,G$52)</f>
        <v>5.0490000000000004</v>
      </c>
      <c r="H24" s="47" cm="1">
        <f t="array" ref="H24">INDEX($D$64:$AM$89,$C73,H$52)</f>
        <v>4.5369999999999999</v>
      </c>
      <c r="I24" s="47"/>
      <c r="J24" s="48" t="str" cm="1">
        <f t="array" ref="J24">IF(HYPERLINK(TEXT("#"&amp;INDEX($D$98:$AM$123,$C107,C$52),),INDEX($D$98:$AM$123,$C107,C$52))=0,"",HYPERLINK(TEXT("#"&amp;INDEX($D$98:$AM$123,$C107,C$52),),INDEX($D$98:$AM$123,$C107,C$52)))</f>
        <v>A125958384W</v>
      </c>
      <c r="K24" s="48" t="str" cm="1">
        <f t="array" ref="K24">IF(HYPERLINK(TEXT("#"&amp;INDEX($D$98:$AM$123,$C107,D$52),),INDEX($D$98:$AM$123,$C107,D$52))=0,"",HYPERLINK(TEXT("#"&amp;INDEX($D$98:$AM$123,$C107,D$52),),INDEX($D$98:$AM$123,$C107,D$52)))</f>
        <v>A125979984T</v>
      </c>
      <c r="L24" s="48" t="str" cm="1">
        <f t="array" ref="L24">IF(HYPERLINK(TEXT("#"&amp;INDEX($D$98:$AM$123,$C107,E$52),),INDEX($D$98:$AM$123,$C107,E$52))=0,"",HYPERLINK(TEXT("#"&amp;INDEX($D$98:$AM$123,$C107,E$52),),INDEX($D$98:$AM$123,$C107,E$52)))</f>
        <v>A125969184J</v>
      </c>
      <c r="M24" s="48" t="str" cm="1">
        <f t="array" ref="M24">IF(HYPERLINK(TEXT("#"&amp;INDEX($D$98:$AM$123,$C107,F$52),),INDEX($D$98:$AM$123,$C107,F$52))=0,"",HYPERLINK(TEXT("#"&amp;INDEX($D$98:$AM$123,$C107,F$52),),INDEX($D$98:$AM$123,$C107,F$52)))</f>
        <v>A125958385X</v>
      </c>
      <c r="N24" s="48" t="str" cm="1">
        <f t="array" ref="N24">IF(HYPERLINK(TEXT("#"&amp;INDEX($D$98:$AM$123,$C107,G$52),),INDEX($D$98:$AM$123,$C107,G$52))=0,"",HYPERLINK(TEXT("#"&amp;INDEX($D$98:$AM$123,$C107,G$52),),INDEX($D$98:$AM$123,$C107,G$52)))</f>
        <v>A125979985V</v>
      </c>
      <c r="O24" s="48" t="str" cm="1">
        <f t="array" ref="O24">IF(HYPERLINK(TEXT("#"&amp;INDEX($D$98:$AM$123,$C107,H$52),),INDEX($D$98:$AM$123,$C107,H$52))=0,"",HYPERLINK(TEXT("#"&amp;INDEX($D$98:$AM$123,$C107,H$52),),INDEX($D$98:$AM$123,$C107,H$52)))</f>
        <v>A125969185K</v>
      </c>
    </row>
    <row r="25" spans="1:23">
      <c r="A25" s="45"/>
      <c r="B25" s="49" t="s">
        <v>4175</v>
      </c>
      <c r="C25" s="47" cm="1">
        <f t="array" ref="C25">INDEX($D$64:$AM$89,$C74,C$52)</f>
        <v>59.39</v>
      </c>
      <c r="D25" s="47" cm="1">
        <f t="array" ref="D25">INDEX($D$64:$AM$89,$C74,D$52)</f>
        <v>34.438000000000002</v>
      </c>
      <c r="E25" s="47" cm="1">
        <f t="array" ref="E25">INDEX($D$64:$AM$89,$C74,E$52)</f>
        <v>24.952000000000002</v>
      </c>
      <c r="F25" s="47" cm="1">
        <f t="array" ref="F25">INDEX($D$64:$AM$89,$C74,F$52)</f>
        <v>10.712999999999999</v>
      </c>
      <c r="G25" s="47" cm="1">
        <f t="array" ref="G25">INDEX($D$64:$AM$89,$C74,G$52)</f>
        <v>11.765000000000001</v>
      </c>
      <c r="H25" s="47" cm="1">
        <f t="array" ref="H25">INDEX($D$64:$AM$89,$C74,H$52)</f>
        <v>9.5359999999999996</v>
      </c>
      <c r="I25" s="47"/>
      <c r="J25" s="48" t="str" cm="1">
        <f t="array" ref="J25">IF(HYPERLINK(TEXT("#"&amp;INDEX($D$98:$AM$123,$C108,C$52),),INDEX($D$98:$AM$123,$C108,C$52))=0,"",HYPERLINK(TEXT("#"&amp;INDEX($D$98:$AM$123,$C108,C$52),),INDEX($D$98:$AM$123,$C108,C$52)))</f>
        <v>A125958440C</v>
      </c>
      <c r="K25" s="48" t="str" cm="1">
        <f t="array" ref="K25">IF(HYPERLINK(TEXT("#"&amp;INDEX($D$98:$AM$123,$C108,D$52),),INDEX($D$98:$AM$123,$C108,D$52))=0,"",HYPERLINK(TEXT("#"&amp;INDEX($D$98:$AM$123,$C108,D$52),),INDEX($D$98:$AM$123,$C108,D$52)))</f>
        <v>A125980040F</v>
      </c>
      <c r="L25" s="48" t="str" cm="1">
        <f t="array" ref="L25">IF(HYPERLINK(TEXT("#"&amp;INDEX($D$98:$AM$123,$C108,E$52),),INDEX($D$98:$AM$123,$C108,E$52))=0,"",HYPERLINK(TEXT("#"&amp;INDEX($D$98:$AM$123,$C108,E$52),),INDEX($D$98:$AM$123,$C108,E$52)))</f>
        <v>A125969240R</v>
      </c>
      <c r="M25" s="48" t="str" cm="1">
        <f t="array" ref="M25">IF(HYPERLINK(TEXT("#"&amp;INDEX($D$98:$AM$123,$C108,F$52),),INDEX($D$98:$AM$123,$C108,F$52))=0,"",HYPERLINK(TEXT("#"&amp;INDEX($D$98:$AM$123,$C108,F$52),),INDEX($D$98:$AM$123,$C108,F$52)))</f>
        <v>A125958441F</v>
      </c>
      <c r="N25" s="48" t="str" cm="1">
        <f t="array" ref="N25">IF(HYPERLINK(TEXT("#"&amp;INDEX($D$98:$AM$123,$C108,G$52),),INDEX($D$98:$AM$123,$C108,G$52))=0,"",HYPERLINK(TEXT("#"&amp;INDEX($D$98:$AM$123,$C108,G$52),),INDEX($D$98:$AM$123,$C108,G$52)))</f>
        <v>A125980041J</v>
      </c>
      <c r="O25" s="48" t="str" cm="1">
        <f t="array" ref="O25">IF(HYPERLINK(TEXT("#"&amp;INDEX($D$98:$AM$123,$C108,H$52),),INDEX($D$98:$AM$123,$C108,H$52))=0,"",HYPERLINK(TEXT("#"&amp;INDEX($D$98:$AM$123,$C108,H$52),),INDEX($D$98:$AM$123,$C108,H$52)))</f>
        <v>A125969241T</v>
      </c>
    </row>
    <row r="26" spans="1:23">
      <c r="A26" s="45"/>
      <c r="B26" s="49" t="s">
        <v>4176</v>
      </c>
      <c r="C26" s="47" cm="1">
        <f t="array" ref="C26">INDEX($D$64:$AM$89,$C75,C$52)</f>
        <v>11.327999999999999</v>
      </c>
      <c r="D26" s="47" cm="1">
        <f t="array" ref="D26">INDEX($D$64:$AM$89,$C75,D$52)</f>
        <v>5.742</v>
      </c>
      <c r="E26" s="47" cm="1">
        <f t="array" ref="E26">INDEX($D$64:$AM$89,$C75,E$52)</f>
        <v>5.5860000000000003</v>
      </c>
      <c r="F26" s="47" cm="1">
        <f t="array" ref="F26">INDEX($D$64:$AM$89,$C75,F$52)</f>
        <v>2.0430000000000001</v>
      </c>
      <c r="G26" s="47" cm="1">
        <f t="array" ref="G26">INDEX($D$64:$AM$89,$C75,G$52)</f>
        <v>1.962</v>
      </c>
      <c r="H26" s="47" cm="1">
        <f t="array" ref="H26">INDEX($D$64:$AM$89,$C75,H$52)</f>
        <v>2.1349999999999998</v>
      </c>
      <c r="I26" s="47"/>
      <c r="J26" s="48" t="str" cm="1">
        <f t="array" ref="J26">IF(HYPERLINK(TEXT("#"&amp;INDEX($D$98:$AM$123,$C109,C$52),),INDEX($D$98:$AM$123,$C109,C$52))=0,"",HYPERLINK(TEXT("#"&amp;INDEX($D$98:$AM$123,$C109,C$52),),INDEX($D$98:$AM$123,$C109,C$52)))</f>
        <v>A125958312K</v>
      </c>
      <c r="K26" s="48" t="str" cm="1">
        <f t="array" ref="K26">IF(HYPERLINK(TEXT("#"&amp;INDEX($D$98:$AM$123,$C109,D$52),),INDEX($D$98:$AM$123,$C109,D$52))=0,"",HYPERLINK(TEXT("#"&amp;INDEX($D$98:$AM$123,$C109,D$52),),INDEX($D$98:$AM$123,$C109,D$52)))</f>
        <v>A125979912F</v>
      </c>
      <c r="L26" s="48" t="str" cm="1">
        <f t="array" ref="L26">IF(HYPERLINK(TEXT("#"&amp;INDEX($D$98:$AM$123,$C109,E$52),),INDEX($D$98:$AM$123,$C109,E$52))=0,"",HYPERLINK(TEXT("#"&amp;INDEX($D$98:$AM$123,$C109,E$52),),INDEX($D$98:$AM$123,$C109,E$52)))</f>
        <v>A125969112W</v>
      </c>
      <c r="M26" s="48" t="str" cm="1">
        <f t="array" ref="M26">IF(HYPERLINK(TEXT("#"&amp;INDEX($D$98:$AM$123,$C109,F$52),),INDEX($D$98:$AM$123,$C109,F$52))=0,"",HYPERLINK(TEXT("#"&amp;INDEX($D$98:$AM$123,$C109,F$52),),INDEX($D$98:$AM$123,$C109,F$52)))</f>
        <v>A125958313L</v>
      </c>
      <c r="N26" s="48" t="str" cm="1">
        <f t="array" ref="N26">IF(HYPERLINK(TEXT("#"&amp;INDEX($D$98:$AM$123,$C109,G$52),),INDEX($D$98:$AM$123,$C109,G$52))=0,"",HYPERLINK(TEXT("#"&amp;INDEX($D$98:$AM$123,$C109,G$52),),INDEX($D$98:$AM$123,$C109,G$52)))</f>
        <v>A125979913J</v>
      </c>
      <c r="O26" s="48" t="str" cm="1">
        <f t="array" ref="O26">IF(HYPERLINK(TEXT("#"&amp;INDEX($D$98:$AM$123,$C109,H$52),),INDEX($D$98:$AM$123,$C109,H$52))=0,"",HYPERLINK(TEXT("#"&amp;INDEX($D$98:$AM$123,$C109,H$52),),INDEX($D$98:$AM$123,$C109,H$52)))</f>
        <v>A125969113X</v>
      </c>
    </row>
    <row r="27" spans="1:23">
      <c r="A27" s="45"/>
      <c r="B27" s="49" t="s">
        <v>4177</v>
      </c>
      <c r="C27" s="47" cm="1">
        <f t="array" ref="C27">INDEX($D$64:$AM$89,$C76,C$52)</f>
        <v>25.411999999999999</v>
      </c>
      <c r="D27" s="47" cm="1">
        <f t="array" ref="D27">INDEX($D$64:$AM$89,$C76,D$52)</f>
        <v>6.2629999999999999</v>
      </c>
      <c r="E27" s="47" cm="1">
        <f t="array" ref="E27">INDEX($D$64:$AM$89,$C76,E$52)</f>
        <v>19.149000000000001</v>
      </c>
      <c r="F27" s="47" cm="1">
        <f t="array" ref="F27">INDEX($D$64:$AM$89,$C76,F$52)</f>
        <v>4.5839999999999996</v>
      </c>
      <c r="G27" s="47" cm="1">
        <f t="array" ref="G27">INDEX($D$64:$AM$89,$C76,G$52)</f>
        <v>2.14</v>
      </c>
      <c r="H27" s="47" cm="1">
        <f t="array" ref="H27">INDEX($D$64:$AM$89,$C76,H$52)</f>
        <v>7.319</v>
      </c>
      <c r="I27" s="47"/>
      <c r="J27" s="48" t="str" cm="1">
        <f t="array" ref="J27">IF(HYPERLINK(TEXT("#"&amp;INDEX($D$98:$AM$123,$C110,C$52),),INDEX($D$98:$AM$123,$C110,C$52))=0,"",HYPERLINK(TEXT("#"&amp;INDEX($D$98:$AM$123,$C110,C$52),),INDEX($D$98:$AM$123,$C110,C$52)))</f>
        <v>A125958264C</v>
      </c>
      <c r="K27" s="48" t="str" cm="1">
        <f t="array" ref="K27">IF(HYPERLINK(TEXT("#"&amp;INDEX($D$98:$AM$123,$C110,D$52),),INDEX($D$98:$AM$123,$C110,D$52))=0,"",HYPERLINK(TEXT("#"&amp;INDEX($D$98:$AM$123,$C110,D$52),),INDEX($D$98:$AM$123,$C110,D$52)))</f>
        <v>A125979864X</v>
      </c>
      <c r="L27" s="48" t="str" cm="1">
        <f t="array" ref="L27">IF(HYPERLINK(TEXT("#"&amp;INDEX($D$98:$AM$123,$C110,E$52),),INDEX($D$98:$AM$123,$C110,E$52))=0,"",HYPERLINK(TEXT("#"&amp;INDEX($D$98:$AM$123,$C110,E$52),),INDEX($D$98:$AM$123,$C110,E$52)))</f>
        <v>A125969064R</v>
      </c>
      <c r="M27" s="48" t="str" cm="1">
        <f t="array" ref="M27">IF(HYPERLINK(TEXT("#"&amp;INDEX($D$98:$AM$123,$C110,F$52),),INDEX($D$98:$AM$123,$C110,F$52))=0,"",HYPERLINK(TEXT("#"&amp;INDEX($D$98:$AM$123,$C110,F$52),),INDEX($D$98:$AM$123,$C110,F$52)))</f>
        <v>A125958265F</v>
      </c>
      <c r="N27" s="48" t="str" cm="1">
        <f t="array" ref="N27">IF(HYPERLINK(TEXT("#"&amp;INDEX($D$98:$AM$123,$C110,G$52),),INDEX($D$98:$AM$123,$C110,G$52))=0,"",HYPERLINK(TEXT("#"&amp;INDEX($D$98:$AM$123,$C110,G$52),),INDEX($D$98:$AM$123,$C110,G$52)))</f>
        <v>A125979865A</v>
      </c>
      <c r="O27" s="48" t="str" cm="1">
        <f t="array" ref="O27">IF(HYPERLINK(TEXT("#"&amp;INDEX($D$98:$AM$123,$C110,H$52),),INDEX($D$98:$AM$123,$C110,H$52))=0,"",HYPERLINK(TEXT("#"&amp;INDEX($D$98:$AM$123,$C110,H$52),),INDEX($D$98:$AM$123,$C110,H$52)))</f>
        <v>A125969065T</v>
      </c>
      <c r="P27" s="47"/>
      <c r="Q27" s="47"/>
      <c r="R27" s="47"/>
      <c r="S27" s="47"/>
      <c r="T27" s="47"/>
      <c r="U27" s="47"/>
      <c r="V27" s="47"/>
      <c r="W27" s="47"/>
    </row>
    <row r="28" spans="1:23">
      <c r="A28" s="45"/>
      <c r="B28" s="51" t="s">
        <v>4178</v>
      </c>
      <c r="C28" s="47" cm="1">
        <f t="array" ref="C28">INDEX($D$64:$AM$89,$C77,C$52)</f>
        <v>16.452000000000002</v>
      </c>
      <c r="D28" s="47" cm="1">
        <f t="array" ref="D28">INDEX($D$64:$AM$89,$C77,D$52)</f>
        <v>6.9109999999999996</v>
      </c>
      <c r="E28" s="47" cm="1">
        <f t="array" ref="E28">INDEX($D$64:$AM$89,$C77,E$52)</f>
        <v>9.5410000000000004</v>
      </c>
      <c r="F28" s="47" cm="1">
        <f t="array" ref="F28">INDEX($D$64:$AM$89,$C77,F$52)</f>
        <v>2.968</v>
      </c>
      <c r="G28" s="47" cm="1">
        <f t="array" ref="G28">INDEX($D$64:$AM$89,$C77,G$52)</f>
        <v>2.3610000000000002</v>
      </c>
      <c r="H28" s="47" cm="1">
        <f t="array" ref="H28">INDEX($D$64:$AM$89,$C77,H$52)</f>
        <v>3.6469999999999998</v>
      </c>
      <c r="I28" s="47"/>
      <c r="J28" s="48" t="str" cm="1">
        <f t="array" ref="J28">IF(HYPERLINK(TEXT("#"&amp;INDEX($D$98:$AM$123,$C111,C$52),),INDEX($D$98:$AM$123,$C111,C$52))=0,"",HYPERLINK(TEXT("#"&amp;INDEX($D$98:$AM$123,$C111,C$52),),INDEX($D$98:$AM$123,$C111,C$52)))</f>
        <v>A125958280C</v>
      </c>
      <c r="K28" s="48" t="str" cm="1">
        <f t="array" ref="K28">IF(HYPERLINK(TEXT("#"&amp;INDEX($D$98:$AM$123,$C111,D$52),),INDEX($D$98:$AM$123,$C111,D$52))=0,"",HYPERLINK(TEXT("#"&amp;INDEX($D$98:$AM$123,$C111,D$52),),INDEX($D$98:$AM$123,$C111,D$52)))</f>
        <v>A125979880X</v>
      </c>
      <c r="L28" s="48" t="str" cm="1">
        <f t="array" ref="L28">IF(HYPERLINK(TEXT("#"&amp;INDEX($D$98:$AM$123,$C111,E$52),),INDEX($D$98:$AM$123,$C111,E$52))=0,"",HYPERLINK(TEXT("#"&amp;INDEX($D$98:$AM$123,$C111,E$52),),INDEX($D$98:$AM$123,$C111,E$52)))</f>
        <v>A125969080R</v>
      </c>
      <c r="M28" s="48" t="str" cm="1">
        <f t="array" ref="M28">IF(HYPERLINK(TEXT("#"&amp;INDEX($D$98:$AM$123,$C111,F$52),),INDEX($D$98:$AM$123,$C111,F$52))=0,"",HYPERLINK(TEXT("#"&amp;INDEX($D$98:$AM$123,$C111,F$52),),INDEX($D$98:$AM$123,$C111,F$52)))</f>
        <v>A125958281F</v>
      </c>
      <c r="N28" s="48" t="str" cm="1">
        <f t="array" ref="N28">IF(HYPERLINK(TEXT("#"&amp;INDEX($D$98:$AM$123,$C111,G$52),),INDEX($D$98:$AM$123,$C111,G$52))=0,"",HYPERLINK(TEXT("#"&amp;INDEX($D$98:$AM$123,$C111,G$52),),INDEX($D$98:$AM$123,$C111,G$52)))</f>
        <v>A125979881A</v>
      </c>
      <c r="O28" s="48" t="str" cm="1">
        <f t="array" ref="O28">IF(HYPERLINK(TEXT("#"&amp;INDEX($D$98:$AM$123,$C111,H$52),),INDEX($D$98:$AM$123,$C111,H$52))=0,"",HYPERLINK(TEXT("#"&amp;INDEX($D$98:$AM$123,$C111,H$52),),INDEX($D$98:$AM$123,$C111,H$52)))</f>
        <v>A125969081T</v>
      </c>
      <c r="P28" s="47"/>
      <c r="Q28" s="47"/>
      <c r="R28" s="47"/>
      <c r="S28" s="47"/>
      <c r="T28" s="47"/>
      <c r="U28" s="47"/>
      <c r="V28" s="47"/>
      <c r="W28" s="47"/>
    </row>
    <row r="29" spans="1:23">
      <c r="A29" s="45"/>
      <c r="B29" s="49" t="s">
        <v>4179</v>
      </c>
      <c r="C29" s="47" cm="1">
        <f t="array" ref="C29">INDEX($D$64:$AM$89,$C78,C$52)</f>
        <v>7.2619999999999996</v>
      </c>
      <c r="D29" s="47" cm="1">
        <f t="array" ref="D29">INDEX($D$64:$AM$89,$C78,D$52)</f>
        <v>3.81</v>
      </c>
      <c r="E29" s="47" cm="1">
        <f t="array" ref="E29">INDEX($D$64:$AM$89,$C78,E$52)</f>
        <v>3.452</v>
      </c>
      <c r="F29" s="47" cm="1">
        <f t="array" ref="F29">INDEX($D$64:$AM$89,$C78,F$52)</f>
        <v>1.31</v>
      </c>
      <c r="G29" s="47" cm="1">
        <f t="array" ref="G29">INDEX($D$64:$AM$89,$C78,G$52)</f>
        <v>1.302</v>
      </c>
      <c r="H29" s="47" cm="1">
        <f t="array" ref="H29">INDEX($D$64:$AM$89,$C78,H$52)</f>
        <v>1.319</v>
      </c>
      <c r="I29" s="47"/>
      <c r="J29" s="48" t="str" cm="1">
        <f t="array" ref="J29">IF(HYPERLINK(TEXT("#"&amp;INDEX($D$98:$AM$123,$C112,C$52),),INDEX($D$98:$AM$123,$C112,C$52))=0,"",HYPERLINK(TEXT("#"&amp;INDEX($D$98:$AM$123,$C112,C$52),),INDEX($D$98:$AM$123,$C112,C$52)))</f>
        <v>A125958352C</v>
      </c>
      <c r="K29" s="48" t="str" cm="1">
        <f t="array" ref="K29">IF(HYPERLINK(TEXT("#"&amp;INDEX($D$98:$AM$123,$C112,D$52),),INDEX($D$98:$AM$123,$C112,D$52))=0,"",HYPERLINK(TEXT("#"&amp;INDEX($D$98:$AM$123,$C112,D$52),),INDEX($D$98:$AM$123,$C112,D$52)))</f>
        <v>A125979952X</v>
      </c>
      <c r="L29" s="48" t="str" cm="1">
        <f t="array" ref="L29">IF(HYPERLINK(TEXT("#"&amp;INDEX($D$98:$AM$123,$C112,E$52),),INDEX($D$98:$AM$123,$C112,E$52))=0,"",HYPERLINK(TEXT("#"&amp;INDEX($D$98:$AM$123,$C112,E$52),),INDEX($D$98:$AM$123,$C112,E$52)))</f>
        <v>A125969152R</v>
      </c>
      <c r="M29" s="48" t="str" cm="1">
        <f t="array" ref="M29">IF(HYPERLINK(TEXT("#"&amp;INDEX($D$98:$AM$123,$C112,F$52),),INDEX($D$98:$AM$123,$C112,F$52))=0,"",HYPERLINK(TEXT("#"&amp;INDEX($D$98:$AM$123,$C112,F$52),),INDEX($D$98:$AM$123,$C112,F$52)))</f>
        <v>A125958353F</v>
      </c>
      <c r="N29" s="48" t="str" cm="1">
        <f t="array" ref="N29">IF(HYPERLINK(TEXT("#"&amp;INDEX($D$98:$AM$123,$C112,G$52),),INDEX($D$98:$AM$123,$C112,G$52))=0,"",HYPERLINK(TEXT("#"&amp;INDEX($D$98:$AM$123,$C112,G$52),),INDEX($D$98:$AM$123,$C112,G$52)))</f>
        <v>A125979953A</v>
      </c>
      <c r="O29" s="48" t="str" cm="1">
        <f t="array" ref="O29">IF(HYPERLINK(TEXT("#"&amp;INDEX($D$98:$AM$123,$C112,H$52),),INDEX($D$98:$AM$123,$C112,H$52))=0,"",HYPERLINK(TEXT("#"&amp;INDEX($D$98:$AM$123,$C112,H$52),),INDEX($D$98:$AM$123,$C112,H$52)))</f>
        <v>A125969153T</v>
      </c>
      <c r="P29" s="47"/>
      <c r="Q29" s="47"/>
      <c r="R29" s="47"/>
      <c r="S29" s="47"/>
      <c r="T29" s="47"/>
      <c r="U29" s="47"/>
      <c r="V29" s="47"/>
      <c r="W29" s="47"/>
    </row>
    <row r="30" spans="1:23">
      <c r="A30" s="45"/>
      <c r="B30" s="49" t="s">
        <v>4180</v>
      </c>
      <c r="C30" s="47" cm="1">
        <f t="array" ref="C30">INDEX($D$64:$AM$89,$C79,C$52)</f>
        <v>73.680999999999997</v>
      </c>
      <c r="D30" s="47" cm="1">
        <f t="array" ref="D30">INDEX($D$64:$AM$89,$C79,D$52)</f>
        <v>41.533000000000001</v>
      </c>
      <c r="E30" s="47" cm="1">
        <f t="array" ref="E30">INDEX($D$64:$AM$89,$C79,E$52)</f>
        <v>32.149000000000001</v>
      </c>
      <c r="F30" s="47" cm="1">
        <f t="array" ref="F30">INDEX($D$64:$AM$89,$C79,F$52)</f>
        <v>13.291</v>
      </c>
      <c r="G30" s="47" cm="1">
        <f t="array" ref="G30">INDEX($D$64:$AM$89,$C79,G$52)</f>
        <v>14.189</v>
      </c>
      <c r="H30" s="47" cm="1">
        <f t="array" ref="H30">INDEX($D$64:$AM$89,$C79,H$52)</f>
        <v>12.287000000000001</v>
      </c>
      <c r="I30" s="47"/>
      <c r="J30" s="48" t="str" cm="1">
        <f t="array" ref="J30">IF(HYPERLINK(TEXT("#"&amp;INDEX($D$98:$AM$123,$C113,C$52),),INDEX($D$98:$AM$123,$C113,C$52))=0,"",HYPERLINK(TEXT("#"&amp;INDEX($D$98:$AM$123,$C113,C$52),),INDEX($D$98:$AM$123,$C113,C$52)))</f>
        <v>A125958288W</v>
      </c>
      <c r="K30" s="48" t="str" cm="1">
        <f t="array" ref="K30">IF(HYPERLINK(TEXT("#"&amp;INDEX($D$98:$AM$123,$C113,D$52),),INDEX($D$98:$AM$123,$C113,D$52))=0,"",HYPERLINK(TEXT("#"&amp;INDEX($D$98:$AM$123,$C113,D$52),),INDEX($D$98:$AM$123,$C113,D$52)))</f>
        <v>A125979888T</v>
      </c>
      <c r="L30" s="48" t="str" cm="1">
        <f t="array" ref="L30">IF(HYPERLINK(TEXT("#"&amp;INDEX($D$98:$AM$123,$C113,E$52),),INDEX($D$98:$AM$123,$C113,E$52))=0,"",HYPERLINK(TEXT("#"&amp;INDEX($D$98:$AM$123,$C113,E$52),),INDEX($D$98:$AM$123,$C113,E$52)))</f>
        <v>A125969088J</v>
      </c>
      <c r="M30" s="48" t="str" cm="1">
        <f t="array" ref="M30">IF(HYPERLINK(TEXT("#"&amp;INDEX($D$98:$AM$123,$C113,F$52),),INDEX($D$98:$AM$123,$C113,F$52))=0,"",HYPERLINK(TEXT("#"&amp;INDEX($D$98:$AM$123,$C113,F$52),),INDEX($D$98:$AM$123,$C113,F$52)))</f>
        <v>A125958289X</v>
      </c>
      <c r="N30" s="48" t="str" cm="1">
        <f t="array" ref="N30">IF(HYPERLINK(TEXT("#"&amp;INDEX($D$98:$AM$123,$C113,G$52),),INDEX($D$98:$AM$123,$C113,G$52))=0,"",HYPERLINK(TEXT("#"&amp;INDEX($D$98:$AM$123,$C113,G$52),),INDEX($D$98:$AM$123,$C113,G$52)))</f>
        <v>A125979889V</v>
      </c>
      <c r="O30" s="48" t="str" cm="1">
        <f t="array" ref="O30">IF(HYPERLINK(TEXT("#"&amp;INDEX($D$98:$AM$123,$C113,H$52),),INDEX($D$98:$AM$123,$C113,H$52))=0,"",HYPERLINK(TEXT("#"&amp;INDEX($D$98:$AM$123,$C113,H$52),),INDEX($D$98:$AM$123,$C113,H$52)))</f>
        <v>A125969089K</v>
      </c>
      <c r="P30" s="47"/>
      <c r="Q30" s="47"/>
      <c r="R30" s="47"/>
      <c r="S30" s="47"/>
      <c r="T30" s="47"/>
      <c r="U30" s="47"/>
      <c r="V30" s="47"/>
      <c r="W30" s="47"/>
    </row>
    <row r="31" spans="1:23">
      <c r="A31" s="45"/>
      <c r="B31" s="45" t="s">
        <v>4181</v>
      </c>
      <c r="C31" s="47" cm="1">
        <f t="array" ref="C31">INDEX($D$64:$AM$89,$C80,C$52)</f>
        <v>102.127</v>
      </c>
      <c r="D31" s="47" cm="1">
        <f t="array" ref="D31">INDEX($D$64:$AM$89,$C80,D$52)</f>
        <v>55.289000000000001</v>
      </c>
      <c r="E31" s="47" cm="1">
        <f t="array" ref="E31">INDEX($D$64:$AM$89,$C80,E$52)</f>
        <v>46.838000000000001</v>
      </c>
      <c r="F31" s="47" cm="1">
        <f t="array" ref="F31">INDEX($D$64:$AM$89,$C80,F$52)</f>
        <v>18.422000000000001</v>
      </c>
      <c r="G31" s="47" cm="1">
        <f t="array" ref="G31">INDEX($D$64:$AM$89,$C80,G$52)</f>
        <v>18.888000000000002</v>
      </c>
      <c r="H31" s="47" cm="1">
        <f t="array" ref="H31">INDEX($D$64:$AM$89,$C80,H$52)</f>
        <v>17.901</v>
      </c>
      <c r="I31" s="47"/>
      <c r="J31" s="48" t="str" cm="1">
        <f t="array" ref="J31">IF(HYPERLINK(TEXT("#"&amp;INDEX($D$98:$AM$123,$C114,C$52),),INDEX($D$98:$AM$123,$C114,C$52))=0,"",HYPERLINK(TEXT("#"&amp;INDEX($D$98:$AM$123,$C114,C$52),),INDEX($D$98:$AM$123,$C114,C$52)))</f>
        <v>A125958360C</v>
      </c>
      <c r="K31" s="48" t="str" cm="1">
        <f t="array" ref="K31">IF(HYPERLINK(TEXT("#"&amp;INDEX($D$98:$AM$123,$C114,D$52),),INDEX($D$98:$AM$123,$C114,D$52))=0,"",HYPERLINK(TEXT("#"&amp;INDEX($D$98:$AM$123,$C114,D$52),),INDEX($D$98:$AM$123,$C114,D$52)))</f>
        <v>A125979960X</v>
      </c>
      <c r="L31" s="48" t="str" cm="1">
        <f t="array" ref="L31">IF(HYPERLINK(TEXT("#"&amp;INDEX($D$98:$AM$123,$C114,E$52),),INDEX($D$98:$AM$123,$C114,E$52))=0,"",HYPERLINK(TEXT("#"&amp;INDEX($D$98:$AM$123,$C114,E$52),),INDEX($D$98:$AM$123,$C114,E$52)))</f>
        <v>A125969160R</v>
      </c>
      <c r="M31" s="48" t="str" cm="1">
        <f t="array" ref="M31">IF(HYPERLINK(TEXT("#"&amp;INDEX($D$98:$AM$123,$C114,F$52),),INDEX($D$98:$AM$123,$C114,F$52))=0,"",HYPERLINK(TEXT("#"&amp;INDEX($D$98:$AM$123,$C114,F$52),),INDEX($D$98:$AM$123,$C114,F$52)))</f>
        <v>A125958361F</v>
      </c>
      <c r="N31" s="48" t="str" cm="1">
        <f t="array" ref="N31">IF(HYPERLINK(TEXT("#"&amp;INDEX($D$98:$AM$123,$C114,G$52),),INDEX($D$98:$AM$123,$C114,G$52))=0,"",HYPERLINK(TEXT("#"&amp;INDEX($D$98:$AM$123,$C114,G$52),),INDEX($D$98:$AM$123,$C114,G$52)))</f>
        <v>A125979961A</v>
      </c>
      <c r="O31" s="48" t="str" cm="1">
        <f t="array" ref="O31">IF(HYPERLINK(TEXT("#"&amp;INDEX($D$98:$AM$123,$C114,H$52),),INDEX($D$98:$AM$123,$C114,H$52))=0,"",HYPERLINK(TEXT("#"&amp;INDEX($D$98:$AM$123,$C114,H$52),),INDEX($D$98:$AM$123,$C114,H$52)))</f>
        <v>A125969161T</v>
      </c>
      <c r="P31" s="47"/>
      <c r="Q31" s="47"/>
      <c r="R31" s="47"/>
      <c r="S31" s="47"/>
      <c r="T31" s="47"/>
      <c r="U31" s="47"/>
      <c r="V31" s="47"/>
      <c r="W31" s="47"/>
    </row>
    <row r="32" spans="1:23">
      <c r="A32" s="44" t="s">
        <v>4182</v>
      </c>
      <c r="B32" s="45"/>
      <c r="C32" s="47"/>
      <c r="D32" s="47"/>
      <c r="E32" s="47"/>
      <c r="F32" s="47"/>
      <c r="G32" s="47"/>
      <c r="H32" s="47"/>
      <c r="I32" s="47"/>
      <c r="J32" s="48"/>
      <c r="K32" s="48"/>
      <c r="L32" s="48"/>
      <c r="M32" s="48"/>
      <c r="N32" s="48"/>
      <c r="O32" s="48"/>
      <c r="P32" s="47"/>
      <c r="Q32" s="47"/>
      <c r="R32" s="47"/>
      <c r="S32" s="47"/>
      <c r="T32" s="47"/>
      <c r="U32" s="47"/>
      <c r="V32" s="47"/>
      <c r="W32" s="47"/>
    </row>
    <row r="33" spans="1:23">
      <c r="A33" s="45"/>
      <c r="B33" s="52" t="s">
        <v>4183</v>
      </c>
      <c r="C33" s="47" cm="1">
        <f t="array" ref="C33">INDEX($D$64:$AM$89,$C82,C$52)</f>
        <v>350.09</v>
      </c>
      <c r="D33" s="47" cm="1">
        <f t="array" ref="D33">INDEX($D$64:$AM$89,$C82,D$52)</f>
        <v>199.815</v>
      </c>
      <c r="E33" s="47" cm="1">
        <f t="array" ref="E33">INDEX($D$64:$AM$89,$C82,E$52)</f>
        <v>150.274</v>
      </c>
      <c r="F33" s="47" cm="1">
        <f t="array" ref="F33">INDEX($D$64:$AM$89,$C82,F$52)</f>
        <v>63.151000000000003</v>
      </c>
      <c r="G33" s="47" cm="1">
        <f t="array" ref="G33">INDEX($D$64:$AM$89,$C82,G$52)</f>
        <v>68.262</v>
      </c>
      <c r="H33" s="47" cm="1">
        <f t="array" ref="H33">INDEX($D$64:$AM$89,$C82,H$52)</f>
        <v>57.433999999999997</v>
      </c>
      <c r="I33" s="47"/>
      <c r="J33" s="48" t="str" cm="1">
        <f t="array" ref="J33">IF(HYPERLINK(TEXT("#"&amp;INDEX($D$98:$AM$123,$C116,C$52),),INDEX($D$98:$AM$123,$C116,C$52))=0,"",HYPERLINK(TEXT("#"&amp;INDEX($D$98:$AM$123,$C116,C$52),),INDEX($D$98:$AM$123,$C116,C$52)))</f>
        <v>A125958368W</v>
      </c>
      <c r="K33" s="48" t="str" cm="1">
        <f t="array" ref="K33">IF(HYPERLINK(TEXT("#"&amp;INDEX($D$98:$AM$123,$C116,D$52),),INDEX($D$98:$AM$123,$C116,D$52))=0,"",HYPERLINK(TEXT("#"&amp;INDEX($D$98:$AM$123,$C116,D$52),),INDEX($D$98:$AM$123,$C116,D$52)))</f>
        <v>A125979968T</v>
      </c>
      <c r="L33" s="48" t="str" cm="1">
        <f t="array" ref="L33">IF(HYPERLINK(TEXT("#"&amp;INDEX($D$98:$AM$123,$C116,E$52),),INDEX($D$98:$AM$123,$C116,E$52))=0,"",HYPERLINK(TEXT("#"&amp;INDEX($D$98:$AM$123,$C116,E$52),),INDEX($D$98:$AM$123,$C116,E$52)))</f>
        <v>A125969168J</v>
      </c>
      <c r="M33" s="48" t="str" cm="1">
        <f t="array" ref="M33">IF(HYPERLINK(TEXT("#"&amp;INDEX($D$98:$AM$123,$C116,F$52),),INDEX($D$98:$AM$123,$C116,F$52))=0,"",HYPERLINK(TEXT("#"&amp;INDEX($D$98:$AM$123,$C116,F$52),),INDEX($D$98:$AM$123,$C116,F$52)))</f>
        <v>A125958369X</v>
      </c>
      <c r="N33" s="48" t="str" cm="1">
        <f t="array" ref="N33">IF(HYPERLINK(TEXT("#"&amp;INDEX($D$98:$AM$123,$C116,G$52),),INDEX($D$98:$AM$123,$C116,G$52))=0,"",HYPERLINK(TEXT("#"&amp;INDEX($D$98:$AM$123,$C116,G$52),),INDEX($D$98:$AM$123,$C116,G$52)))</f>
        <v>A125979969V</v>
      </c>
      <c r="O33" s="48" t="str" cm="1">
        <f t="array" ref="O33">IF(HYPERLINK(TEXT("#"&amp;INDEX($D$98:$AM$123,$C116,H$52),),INDEX($D$98:$AM$123,$C116,H$52))=0,"",HYPERLINK(TEXT("#"&amp;INDEX($D$98:$AM$123,$C116,H$52),),INDEX($D$98:$AM$123,$C116,H$52)))</f>
        <v>A125969169K</v>
      </c>
      <c r="P33" s="47"/>
      <c r="Q33" s="47"/>
      <c r="R33" s="47"/>
      <c r="S33" s="47"/>
      <c r="T33" s="47"/>
      <c r="U33" s="47"/>
      <c r="V33" s="47"/>
      <c r="W33" s="47"/>
    </row>
    <row r="34" spans="1:23">
      <c r="A34" s="45"/>
      <c r="B34" s="49" t="s">
        <v>4184</v>
      </c>
      <c r="C34" s="47" cm="1">
        <f t="array" ref="C34">INDEX($D$64:$AM$89,$C83,C$52)</f>
        <v>262.214</v>
      </c>
      <c r="D34" s="47" cm="1">
        <f t="array" ref="D34">INDEX($D$64:$AM$89,$C83,D$52)</f>
        <v>139.572</v>
      </c>
      <c r="E34" s="47" cm="1">
        <f t="array" ref="E34">INDEX($D$64:$AM$89,$C83,E$52)</f>
        <v>122.642</v>
      </c>
      <c r="F34" s="47" cm="1">
        <f t="array" ref="F34">INDEX($D$64:$AM$89,$C83,F$52)</f>
        <v>47.3</v>
      </c>
      <c r="G34" s="47" cm="1">
        <f t="array" ref="G34">INDEX($D$64:$AM$89,$C83,G$52)</f>
        <v>47.682000000000002</v>
      </c>
      <c r="H34" s="47" cm="1">
        <f t="array" ref="H34">INDEX($D$64:$AM$89,$C83,H$52)</f>
        <v>46.872999999999998</v>
      </c>
      <c r="I34" s="47"/>
      <c r="J34" s="48" t="str" cm="1">
        <f t="array" ref="J34">IF(HYPERLINK(TEXT("#"&amp;INDEX($D$98:$AM$123,$C117,C$52),),INDEX($D$98:$AM$123,$C117,C$52))=0,"",HYPERLINK(TEXT("#"&amp;INDEX($D$98:$AM$123,$C117,C$52),),INDEX($D$98:$AM$123,$C117,C$52)))</f>
        <v>A125958448W</v>
      </c>
      <c r="K34" s="48" t="str" cm="1">
        <f t="array" ref="K34">IF(HYPERLINK(TEXT("#"&amp;INDEX($D$98:$AM$123,$C117,D$52),),INDEX($D$98:$AM$123,$C117,D$52))=0,"",HYPERLINK(TEXT("#"&amp;INDEX($D$98:$AM$123,$C117,D$52),),INDEX($D$98:$AM$123,$C117,D$52)))</f>
        <v>A125980048X</v>
      </c>
      <c r="L34" s="48" t="str" cm="1">
        <f t="array" ref="L34">IF(HYPERLINK(TEXT("#"&amp;INDEX($D$98:$AM$123,$C117,E$52),),INDEX($D$98:$AM$123,$C117,E$52))=0,"",HYPERLINK(TEXT("#"&amp;INDEX($D$98:$AM$123,$C117,E$52),),INDEX($D$98:$AM$123,$C117,E$52)))</f>
        <v>A125969248J</v>
      </c>
      <c r="M34" s="48" t="str" cm="1">
        <f t="array" ref="M34">IF(HYPERLINK(TEXT("#"&amp;INDEX($D$98:$AM$123,$C117,F$52),),INDEX($D$98:$AM$123,$C117,F$52))=0,"",HYPERLINK(TEXT("#"&amp;INDEX($D$98:$AM$123,$C117,F$52),),INDEX($D$98:$AM$123,$C117,F$52)))</f>
        <v>A125958449X</v>
      </c>
      <c r="N34" s="48" t="str" cm="1">
        <f t="array" ref="N34">IF(HYPERLINK(TEXT("#"&amp;INDEX($D$98:$AM$123,$C117,G$52),),INDEX($D$98:$AM$123,$C117,G$52))=0,"",HYPERLINK(TEXT("#"&amp;INDEX($D$98:$AM$123,$C117,G$52),),INDEX($D$98:$AM$123,$C117,G$52)))</f>
        <v>A125980049A</v>
      </c>
      <c r="O34" s="48" t="str" cm="1">
        <f t="array" ref="O34">IF(HYPERLINK(TEXT("#"&amp;INDEX($D$98:$AM$123,$C117,H$52),),INDEX($D$98:$AM$123,$C117,H$52))=0,"",HYPERLINK(TEXT("#"&amp;INDEX($D$98:$AM$123,$C117,H$52),),INDEX($D$98:$AM$123,$C117,H$52)))</f>
        <v>A125969249K</v>
      </c>
      <c r="P34" s="47"/>
      <c r="Q34" s="47"/>
      <c r="R34" s="47"/>
      <c r="S34" s="47"/>
      <c r="T34" s="47"/>
      <c r="U34" s="47"/>
      <c r="V34" s="47"/>
      <c r="W34" s="47"/>
    </row>
    <row r="35" spans="1:23">
      <c r="A35" s="45"/>
      <c r="B35" s="49" t="s">
        <v>4185</v>
      </c>
      <c r="C35" s="47" cm="1">
        <f t="array" ref="C35">INDEX($D$64:$AM$89,$C84,C$52)</f>
        <v>72.775999999999996</v>
      </c>
      <c r="D35" s="47" cm="1">
        <f t="array" ref="D35">INDEX($D$64:$AM$89,$C84,D$52)</f>
        <v>51.081000000000003</v>
      </c>
      <c r="E35" s="47" cm="1">
        <f t="array" ref="E35">INDEX($D$64:$AM$89,$C84,E$52)</f>
        <v>21.695</v>
      </c>
      <c r="F35" s="47" cm="1">
        <f t="array" ref="F35">INDEX($D$64:$AM$89,$C84,F$52)</f>
        <v>13.128</v>
      </c>
      <c r="G35" s="47" cm="1">
        <f t="array" ref="G35">INDEX($D$64:$AM$89,$C84,G$52)</f>
        <v>17.451000000000001</v>
      </c>
      <c r="H35" s="47" cm="1">
        <f t="array" ref="H35">INDEX($D$64:$AM$89,$C84,H$52)</f>
        <v>8.2919999999999998</v>
      </c>
      <c r="I35" s="47"/>
      <c r="J35" s="48" t="str" cm="1">
        <f t="array" ref="J35">IF(HYPERLINK(TEXT("#"&amp;INDEX($D$98:$AM$123,$C118,C$52),),INDEX($D$98:$AM$123,$C118,C$52))=0,"",HYPERLINK(TEXT("#"&amp;INDEX($D$98:$AM$123,$C118,C$52),),INDEX($D$98:$AM$123,$C118,C$52)))</f>
        <v>A125958272C</v>
      </c>
      <c r="K35" s="48" t="str" cm="1">
        <f t="array" ref="K35">IF(HYPERLINK(TEXT("#"&amp;INDEX($D$98:$AM$123,$C118,D$52),),INDEX($D$98:$AM$123,$C118,D$52))=0,"",HYPERLINK(TEXT("#"&amp;INDEX($D$98:$AM$123,$C118,D$52),),INDEX($D$98:$AM$123,$C118,D$52)))</f>
        <v>A125979872X</v>
      </c>
      <c r="L35" s="48" t="str" cm="1">
        <f t="array" ref="L35">IF(HYPERLINK(TEXT("#"&amp;INDEX($D$98:$AM$123,$C118,E$52),),INDEX($D$98:$AM$123,$C118,E$52))=0,"",HYPERLINK(TEXT("#"&amp;INDEX($D$98:$AM$123,$C118,E$52),),INDEX($D$98:$AM$123,$C118,E$52)))</f>
        <v>A125969072R</v>
      </c>
      <c r="M35" s="48" t="str" cm="1">
        <f t="array" ref="M35">IF(HYPERLINK(TEXT("#"&amp;INDEX($D$98:$AM$123,$C118,F$52),),INDEX($D$98:$AM$123,$C118,F$52))=0,"",HYPERLINK(TEXT("#"&amp;INDEX($D$98:$AM$123,$C118,F$52),),INDEX($D$98:$AM$123,$C118,F$52)))</f>
        <v>A125958273F</v>
      </c>
      <c r="N35" s="48" t="str" cm="1">
        <f t="array" ref="N35">IF(HYPERLINK(TEXT("#"&amp;INDEX($D$98:$AM$123,$C118,G$52),),INDEX($D$98:$AM$123,$C118,G$52))=0,"",HYPERLINK(TEXT("#"&amp;INDEX($D$98:$AM$123,$C118,G$52),),INDEX($D$98:$AM$123,$C118,G$52)))</f>
        <v>A125979873A</v>
      </c>
      <c r="O35" s="48" t="str" cm="1">
        <f t="array" ref="O35">IF(HYPERLINK(TEXT("#"&amp;INDEX($D$98:$AM$123,$C118,H$52),),INDEX($D$98:$AM$123,$C118,H$52))=0,"",HYPERLINK(TEXT("#"&amp;INDEX($D$98:$AM$123,$C118,H$52),),INDEX($D$98:$AM$123,$C118,H$52)))</f>
        <v>A125969073T</v>
      </c>
      <c r="P35" s="47"/>
      <c r="Q35" s="47"/>
      <c r="R35" s="47"/>
      <c r="S35" s="47"/>
      <c r="T35" s="47"/>
      <c r="U35" s="47"/>
      <c r="V35" s="47"/>
      <c r="W35" s="47"/>
    </row>
    <row r="36" spans="1:23">
      <c r="A36" s="45"/>
      <c r="B36" s="49" t="s">
        <v>4186</v>
      </c>
      <c r="C36" s="47" cm="1">
        <f t="array" ref="C36">INDEX($D$64:$AM$89,$C85,C$52)</f>
        <v>15.099</v>
      </c>
      <c r="D36" s="47" cm="1">
        <f t="array" ref="D36">INDEX($D$64:$AM$89,$C85,D$52)</f>
        <v>9.1630000000000003</v>
      </c>
      <c r="E36" s="47" cm="1">
        <f t="array" ref="E36">INDEX($D$64:$AM$89,$C85,E$52)</f>
        <v>5.9370000000000003</v>
      </c>
      <c r="F36" s="47" cm="1">
        <f t="array" ref="F36">INDEX($D$64:$AM$89,$C85,F$52)</f>
        <v>2.7240000000000002</v>
      </c>
      <c r="G36" s="47" cm="1">
        <f t="array" ref="G36">INDEX($D$64:$AM$89,$C85,G$52)</f>
        <v>3.13</v>
      </c>
      <c r="H36" s="47" cm="1">
        <f t="array" ref="H36">INDEX($D$64:$AM$89,$C85,H$52)</f>
        <v>2.2690000000000001</v>
      </c>
      <c r="I36" s="47"/>
      <c r="J36" s="48" t="str" cm="1">
        <f t="array" ref="J36">IF(HYPERLINK(TEXT("#"&amp;INDEX($D$98:$AM$123,$C119,C$52),),INDEX($D$98:$AM$123,$C119,C$52))=0,"",HYPERLINK(TEXT("#"&amp;INDEX($D$98:$AM$123,$C119,C$52),),INDEX($D$98:$AM$123,$C119,C$52)))</f>
        <v>A125958424C</v>
      </c>
      <c r="K36" s="48" t="str" cm="1">
        <f t="array" ref="K36">IF(HYPERLINK(TEXT("#"&amp;INDEX($D$98:$AM$123,$C119,D$52),),INDEX($D$98:$AM$123,$C119,D$52))=0,"",HYPERLINK(TEXT("#"&amp;INDEX($D$98:$AM$123,$C119,D$52),),INDEX($D$98:$AM$123,$C119,D$52)))</f>
        <v>A125980024F</v>
      </c>
      <c r="L36" s="48" t="str" cm="1">
        <f t="array" ref="L36">IF(HYPERLINK(TEXT("#"&amp;INDEX($D$98:$AM$123,$C119,E$52),),INDEX($D$98:$AM$123,$C119,E$52))=0,"",HYPERLINK(TEXT("#"&amp;INDEX($D$98:$AM$123,$C119,E$52),),INDEX($D$98:$AM$123,$C119,E$52)))</f>
        <v>A125969224R</v>
      </c>
      <c r="M36" s="48" t="str" cm="1">
        <f t="array" ref="M36">IF(HYPERLINK(TEXT("#"&amp;INDEX($D$98:$AM$123,$C119,F$52),),INDEX($D$98:$AM$123,$C119,F$52))=0,"",HYPERLINK(TEXT("#"&amp;INDEX($D$98:$AM$123,$C119,F$52),),INDEX($D$98:$AM$123,$C119,F$52)))</f>
        <v>A125958425F</v>
      </c>
      <c r="N36" s="48" t="str" cm="1">
        <f t="array" ref="N36">IF(HYPERLINK(TEXT("#"&amp;INDEX($D$98:$AM$123,$C119,G$52),),INDEX($D$98:$AM$123,$C119,G$52))=0,"",HYPERLINK(TEXT("#"&amp;INDEX($D$98:$AM$123,$C119,G$52),),INDEX($D$98:$AM$123,$C119,G$52)))</f>
        <v>A125980025J</v>
      </c>
      <c r="O36" s="48" t="str" cm="1">
        <f t="array" ref="O36">IF(HYPERLINK(TEXT("#"&amp;INDEX($D$98:$AM$123,$C119,H$52),),INDEX($D$98:$AM$123,$C119,H$52))=0,"",HYPERLINK(TEXT("#"&amp;INDEX($D$98:$AM$123,$C119,H$52),),INDEX($D$98:$AM$123,$C119,H$52)))</f>
        <v>A125969225T</v>
      </c>
      <c r="P36" s="47"/>
      <c r="Q36" s="47"/>
      <c r="R36" s="47"/>
      <c r="S36" s="47"/>
      <c r="T36" s="47"/>
      <c r="U36" s="47"/>
      <c r="V36" s="47"/>
      <c r="W36" s="47"/>
    </row>
    <row r="37" spans="1:23">
      <c r="A37" s="45"/>
      <c r="B37" s="52" t="s">
        <v>4187</v>
      </c>
      <c r="C37" s="47" cm="1">
        <f t="array" ref="C37">INDEX($D$64:$AM$89,$C86,C$52)</f>
        <v>204.27500000000001</v>
      </c>
      <c r="D37" s="47" cm="1">
        <f t="array" ref="D37">INDEX($D$64:$AM$89,$C86,D$52)</f>
        <v>92.900999999999996</v>
      </c>
      <c r="E37" s="47" cm="1">
        <f t="array" ref="E37">INDEX($D$64:$AM$89,$C86,E$52)</f>
        <v>111.374</v>
      </c>
      <c r="F37" s="47" cm="1">
        <f t="array" ref="F37">INDEX($D$64:$AM$89,$C86,F$52)</f>
        <v>36.848999999999997</v>
      </c>
      <c r="G37" s="47" cm="1">
        <f t="array" ref="G37">INDEX($D$64:$AM$89,$C86,G$52)</f>
        <v>31.738</v>
      </c>
      <c r="H37" s="47" cm="1">
        <f t="array" ref="H37">INDEX($D$64:$AM$89,$C86,H$52)</f>
        <v>42.566000000000003</v>
      </c>
      <c r="I37" s="47"/>
      <c r="J37" s="48" t="str" cm="1">
        <f t="array" ref="J37">IF(HYPERLINK(TEXT("#"&amp;INDEX($D$98:$AM$123,$C120,C$52),),INDEX($D$98:$AM$123,$C120,C$52))=0,"",HYPERLINK(TEXT("#"&amp;INDEX($D$98:$AM$123,$C120,C$52),),INDEX($D$98:$AM$123,$C120,C$52)))</f>
        <v>A125958432C</v>
      </c>
      <c r="K37" s="48" t="str" cm="1">
        <f t="array" ref="K37">IF(HYPERLINK(TEXT("#"&amp;INDEX($D$98:$AM$123,$C120,D$52),),INDEX($D$98:$AM$123,$C120,D$52))=0,"",HYPERLINK(TEXT("#"&amp;INDEX($D$98:$AM$123,$C120,D$52),),INDEX($D$98:$AM$123,$C120,D$52)))</f>
        <v>A125980032F</v>
      </c>
      <c r="L37" s="48" t="str" cm="1">
        <f t="array" ref="L37">IF(HYPERLINK(TEXT("#"&amp;INDEX($D$98:$AM$123,$C120,E$52),),INDEX($D$98:$AM$123,$C120,E$52))=0,"",HYPERLINK(TEXT("#"&amp;INDEX($D$98:$AM$123,$C120,E$52),),INDEX($D$98:$AM$123,$C120,E$52)))</f>
        <v>A125969232R</v>
      </c>
      <c r="M37" s="48" t="str" cm="1">
        <f t="array" ref="M37">IF(HYPERLINK(TEXT("#"&amp;INDEX($D$98:$AM$123,$C120,F$52),),INDEX($D$98:$AM$123,$C120,F$52))=0,"",HYPERLINK(TEXT("#"&amp;INDEX($D$98:$AM$123,$C120,F$52),),INDEX($D$98:$AM$123,$C120,F$52)))</f>
        <v>A125958433F</v>
      </c>
      <c r="N37" s="48" t="str" cm="1">
        <f t="array" ref="N37">IF(HYPERLINK(TEXT("#"&amp;INDEX($D$98:$AM$123,$C120,G$52),),INDEX($D$98:$AM$123,$C120,G$52))=0,"",HYPERLINK(TEXT("#"&amp;INDEX($D$98:$AM$123,$C120,G$52),),INDEX($D$98:$AM$123,$C120,G$52)))</f>
        <v>A125980033J</v>
      </c>
      <c r="O37" s="48" t="str" cm="1">
        <f t="array" ref="O37">IF(HYPERLINK(TEXT("#"&amp;INDEX($D$98:$AM$123,$C120,H$52),),INDEX($D$98:$AM$123,$C120,H$52))=0,"",HYPERLINK(TEXT("#"&amp;INDEX($D$98:$AM$123,$C120,H$52),),INDEX($D$98:$AM$123,$C120,H$52)))</f>
        <v>A125969233T</v>
      </c>
      <c r="P37" s="47"/>
      <c r="Q37" s="47"/>
      <c r="R37" s="47"/>
      <c r="S37" s="47"/>
      <c r="T37" s="47"/>
      <c r="U37" s="47"/>
      <c r="V37" s="47"/>
      <c r="W37" s="47"/>
    </row>
    <row r="38" spans="1:23">
      <c r="A38" s="45"/>
      <c r="B38" s="49" t="s">
        <v>4187</v>
      </c>
      <c r="C38" s="47" cm="1">
        <f t="array" ref="C38">INDEX($D$64:$AM$89,$C87,C$52)</f>
        <v>178.86799999999999</v>
      </c>
      <c r="D38" s="47" cm="1">
        <f t="array" ref="D38">INDEX($D$64:$AM$89,$C87,D$52)</f>
        <v>80.27</v>
      </c>
      <c r="E38" s="47" cm="1">
        <f t="array" ref="E38">INDEX($D$64:$AM$89,$C87,E$52)</f>
        <v>98.597999999999999</v>
      </c>
      <c r="F38" s="47" cm="1">
        <f t="array" ref="F38">INDEX($D$64:$AM$89,$C87,F$52)</f>
        <v>32.265000000000001</v>
      </c>
      <c r="G38" s="47" cm="1">
        <f t="array" ref="G38">INDEX($D$64:$AM$89,$C87,G$52)</f>
        <v>27.422000000000001</v>
      </c>
      <c r="H38" s="47" cm="1">
        <f t="array" ref="H38">INDEX($D$64:$AM$89,$C87,H$52)</f>
        <v>37.683999999999997</v>
      </c>
      <c r="I38" s="47"/>
      <c r="J38" s="48" t="str" cm="1">
        <f t="array" ref="J38">IF(HYPERLINK(TEXT("#"&amp;INDEX($D$98:$AM$123,$C121,C$52),),INDEX($D$98:$AM$123,$C121,C$52))=0,"",HYPERLINK(TEXT("#"&amp;INDEX($D$98:$AM$123,$C121,C$52),),INDEX($D$98:$AM$123,$C121,C$52)))</f>
        <v>A125958256C</v>
      </c>
      <c r="K38" s="48" t="str" cm="1">
        <f t="array" ref="K38">IF(HYPERLINK(TEXT("#"&amp;INDEX($D$98:$AM$123,$C121,D$52),),INDEX($D$98:$AM$123,$C121,D$52))=0,"",HYPERLINK(TEXT("#"&amp;INDEX($D$98:$AM$123,$C121,D$52),),INDEX($D$98:$AM$123,$C121,D$52)))</f>
        <v>A125979856X</v>
      </c>
      <c r="L38" s="48" t="str" cm="1">
        <f t="array" ref="L38">IF(HYPERLINK(TEXT("#"&amp;INDEX($D$98:$AM$123,$C121,E$52),),INDEX($D$98:$AM$123,$C121,E$52))=0,"",HYPERLINK(TEXT("#"&amp;INDEX($D$98:$AM$123,$C121,E$52),),INDEX($D$98:$AM$123,$C121,E$52)))</f>
        <v>A125969056R</v>
      </c>
      <c r="M38" s="48" t="str" cm="1">
        <f t="array" ref="M38">IF(HYPERLINK(TEXT("#"&amp;INDEX($D$98:$AM$123,$C121,F$52),),INDEX($D$98:$AM$123,$C121,F$52))=0,"",HYPERLINK(TEXT("#"&amp;INDEX($D$98:$AM$123,$C121,F$52),),INDEX($D$98:$AM$123,$C121,F$52)))</f>
        <v>A125958257F</v>
      </c>
      <c r="N38" s="48" t="str" cm="1">
        <f t="array" ref="N38">IF(HYPERLINK(TEXT("#"&amp;INDEX($D$98:$AM$123,$C121,G$52),),INDEX($D$98:$AM$123,$C121,G$52))=0,"",HYPERLINK(TEXT("#"&amp;INDEX($D$98:$AM$123,$C121,G$52),),INDEX($D$98:$AM$123,$C121,G$52)))</f>
        <v>A125979857A</v>
      </c>
      <c r="O38" s="48" t="str" cm="1">
        <f t="array" ref="O38">IF(HYPERLINK(TEXT("#"&amp;INDEX($D$98:$AM$123,$C121,H$52),),INDEX($D$98:$AM$123,$C121,H$52))=0,"",HYPERLINK(TEXT("#"&amp;INDEX($D$98:$AM$123,$C121,H$52),),INDEX($D$98:$AM$123,$C121,H$52)))</f>
        <v>A125969057T</v>
      </c>
      <c r="P38" s="47"/>
      <c r="Q38" s="47"/>
      <c r="R38" s="47"/>
      <c r="S38" s="47"/>
      <c r="T38" s="47"/>
      <c r="U38" s="47"/>
      <c r="V38" s="47"/>
      <c r="W38" s="47"/>
    </row>
    <row r="39" spans="1:23">
      <c r="A39" s="45"/>
      <c r="B39" s="49" t="s">
        <v>4188</v>
      </c>
      <c r="C39" s="47" cm="1">
        <f t="array" ref="C39">INDEX($D$64:$AM$89,$C88,C$52)</f>
        <v>25.407</v>
      </c>
      <c r="D39" s="47" cm="1">
        <f t="array" ref="D39">INDEX($D$64:$AM$89,$C88,D$52)</f>
        <v>12.631</v>
      </c>
      <c r="E39" s="47" cm="1">
        <f t="array" ref="E39">INDEX($D$64:$AM$89,$C88,E$52)</f>
        <v>12.776</v>
      </c>
      <c r="F39" s="47" cm="1">
        <f t="array" ref="F39">INDEX($D$64:$AM$89,$C88,F$52)</f>
        <v>4.5830000000000002</v>
      </c>
      <c r="G39" s="47" cm="1">
        <f t="array" ref="G39">INDEX($D$64:$AM$89,$C88,G$52)</f>
        <v>4.3150000000000004</v>
      </c>
      <c r="H39" s="47" cm="1">
        <f t="array" ref="H39">INDEX($D$64:$AM$89,$C88,H$52)</f>
        <v>4.883</v>
      </c>
      <c r="I39" s="47"/>
      <c r="J39" s="48" t="str" cm="1">
        <f t="array" ref="J39">IF(HYPERLINK(TEXT("#"&amp;INDEX($D$98:$AM$123,$C122,C$52),),INDEX($D$98:$AM$123,$C122,C$52))=0,"",HYPERLINK(TEXT("#"&amp;INDEX($D$98:$AM$123,$C122,C$52),),INDEX($D$98:$AM$123,$C122,C$52)))</f>
        <v>A125958296W</v>
      </c>
      <c r="K39" s="48" t="str" cm="1">
        <f t="array" ref="K39">IF(HYPERLINK(TEXT("#"&amp;INDEX($D$98:$AM$123,$C122,D$52),),INDEX($D$98:$AM$123,$C122,D$52))=0,"",HYPERLINK(TEXT("#"&amp;INDEX($D$98:$AM$123,$C122,D$52),),INDEX($D$98:$AM$123,$C122,D$52)))</f>
        <v>A125979896T</v>
      </c>
      <c r="L39" s="48" t="str" cm="1">
        <f t="array" ref="L39">IF(HYPERLINK(TEXT("#"&amp;INDEX($D$98:$AM$123,$C122,E$52),),INDEX($D$98:$AM$123,$C122,E$52))=0,"",HYPERLINK(TEXT("#"&amp;INDEX($D$98:$AM$123,$C122,E$52),),INDEX($D$98:$AM$123,$C122,E$52)))</f>
        <v>A125969096J</v>
      </c>
      <c r="M39" s="48" t="str" cm="1">
        <f t="array" ref="M39">IF(HYPERLINK(TEXT("#"&amp;INDEX($D$98:$AM$123,$C122,F$52),),INDEX($D$98:$AM$123,$C122,F$52))=0,"",HYPERLINK(TEXT("#"&amp;INDEX($D$98:$AM$123,$C122,F$52),),INDEX($D$98:$AM$123,$C122,F$52)))</f>
        <v>A125958297X</v>
      </c>
      <c r="N39" s="48" t="str" cm="1">
        <f t="array" ref="N39">IF(HYPERLINK(TEXT("#"&amp;INDEX($D$98:$AM$123,$C122,G$52),),INDEX($D$98:$AM$123,$C122,G$52))=0,"",HYPERLINK(TEXT("#"&amp;INDEX($D$98:$AM$123,$C122,G$52),),INDEX($D$98:$AM$123,$C122,G$52)))</f>
        <v>A125979897V</v>
      </c>
      <c r="O39" s="48" t="str" cm="1">
        <f t="array" ref="O39">IF(HYPERLINK(TEXT("#"&amp;INDEX($D$98:$AM$123,$C122,H$52),),INDEX($D$98:$AM$123,$C122,H$52))=0,"",HYPERLINK(TEXT("#"&amp;INDEX($D$98:$AM$123,$C122,H$52),),INDEX($D$98:$AM$123,$C122,H$52)))</f>
        <v>A125969097K</v>
      </c>
      <c r="P39" s="47"/>
      <c r="Q39" s="47"/>
      <c r="R39" s="47"/>
      <c r="S39" s="47"/>
      <c r="T39" s="47"/>
      <c r="U39" s="47"/>
      <c r="V39" s="47"/>
      <c r="W39" s="47"/>
    </row>
    <row r="40" spans="1:23">
      <c r="A40" s="44" t="s">
        <v>4189</v>
      </c>
      <c r="B40" s="45"/>
      <c r="C40" s="53" cm="1">
        <f t="array" ref="C40">INDEX($D$64:$AM$89,$C89,C$52)</f>
        <v>554.36500000000001</v>
      </c>
      <c r="D40" s="53" cm="1">
        <f t="array" ref="D40">INDEX($D$64:$AM$89,$C89,D$52)</f>
        <v>292.71699999999998</v>
      </c>
      <c r="E40" s="53" cm="1">
        <f t="array" ref="E40">INDEX($D$64:$AM$89,$C89,E$52)</f>
        <v>261.64800000000002</v>
      </c>
      <c r="F40" s="53">
        <v>100</v>
      </c>
      <c r="G40" s="53">
        <v>100</v>
      </c>
      <c r="H40" s="53">
        <v>100</v>
      </c>
      <c r="I40" s="47"/>
      <c r="J40" s="48" t="str" cm="1">
        <f t="array" ref="J40">IF(HYPERLINK(TEXT("#"&amp;INDEX($D$98:$AM$123,$C123,C$52),),INDEX($D$98:$AM$123,$C123,C$52))=0,"",HYPERLINK(TEXT("#"&amp;INDEX($D$98:$AM$123,$C123,C$52),),INDEX($D$98:$AM$123,$C123,C$52)))</f>
        <v>A125958320K</v>
      </c>
      <c r="K40" s="48" t="str" cm="1">
        <f t="array" ref="K40">IF(HYPERLINK(TEXT("#"&amp;INDEX($D$98:$AM$123,$C123,D$52),),INDEX($D$98:$AM$123,$C123,D$52))=0,"",HYPERLINK(TEXT("#"&amp;INDEX($D$98:$AM$123,$C123,D$52),),INDEX($D$98:$AM$123,$C123,D$52)))</f>
        <v>A125979920F</v>
      </c>
      <c r="L40" s="48" t="str" cm="1">
        <f t="array" ref="L40">IF(HYPERLINK(TEXT("#"&amp;INDEX($D$98:$AM$123,$C123,E$52),),INDEX($D$98:$AM$123,$C123,E$52))=0,"",HYPERLINK(TEXT("#"&amp;INDEX($D$98:$AM$123,$C123,E$52),),INDEX($D$98:$AM$123,$C123,E$52)))</f>
        <v>A125969120W</v>
      </c>
      <c r="M40" s="53" t="s">
        <v>4190</v>
      </c>
      <c r="N40" s="53" t="s">
        <v>4190</v>
      </c>
      <c r="O40" s="53" t="s">
        <v>4190</v>
      </c>
      <c r="P40" s="47"/>
      <c r="Q40" s="47"/>
      <c r="R40" s="47"/>
      <c r="S40" s="47"/>
      <c r="T40" s="47"/>
      <c r="U40" s="47"/>
      <c r="V40" s="47"/>
      <c r="W40" s="47"/>
    </row>
    <row r="41" spans="1:23">
      <c r="A41" s="54"/>
      <c r="B41" s="55"/>
      <c r="C41" s="53"/>
      <c r="D41" s="53"/>
      <c r="E41" s="53"/>
      <c r="F41" s="53"/>
      <c r="G41" s="53"/>
      <c r="H41" s="53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</row>
    <row r="42" spans="1:23">
      <c r="A42" s="54"/>
      <c r="B42" s="55"/>
      <c r="C42" s="53"/>
      <c r="D42" s="53"/>
      <c r="E42" s="53"/>
      <c r="F42" s="53"/>
      <c r="G42" s="53"/>
      <c r="H42" s="53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</row>
    <row r="43" spans="1:23">
      <c r="A43" s="56" t="str">
        <f ca="1">Contents!B27</f>
        <v>© Commonwealth of Australia 2024</v>
      </c>
      <c r="B43" s="55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</row>
    <row r="44" spans="1:23">
      <c r="A44" s="56"/>
      <c r="B44" s="55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</row>
    <row r="45" spans="1:23" hidden="1">
      <c r="A45" s="57"/>
      <c r="B45" s="58" t="s">
        <v>4155</v>
      </c>
      <c r="C45" s="59">
        <v>1</v>
      </c>
      <c r="D45" s="60"/>
      <c r="E45" s="60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</row>
    <row r="46" spans="1:23" hidden="1">
      <c r="A46" s="57"/>
      <c r="B46" s="58" t="s">
        <v>4191</v>
      </c>
      <c r="C46" s="59">
        <f>C45+6</f>
        <v>7</v>
      </c>
      <c r="D46" s="60"/>
      <c r="E46" s="60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</row>
    <row r="47" spans="1:23" hidden="1">
      <c r="A47" s="57"/>
      <c r="B47" s="58" t="s">
        <v>4192</v>
      </c>
      <c r="C47" s="59">
        <f t="shared" ref="C47:C50" si="0">C46+6</f>
        <v>13</v>
      </c>
      <c r="D47" s="60"/>
      <c r="E47" s="60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</row>
    <row r="48" spans="1:23" hidden="1">
      <c r="A48" s="57"/>
      <c r="B48" s="58" t="s">
        <v>4193</v>
      </c>
      <c r="C48" s="59">
        <f t="shared" si="0"/>
        <v>19</v>
      </c>
      <c r="D48" s="60"/>
      <c r="E48" s="60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</row>
    <row r="49" spans="1:57" hidden="1">
      <c r="A49" s="57"/>
      <c r="B49" s="58" t="s">
        <v>4194</v>
      </c>
      <c r="C49" s="59">
        <f t="shared" si="0"/>
        <v>25</v>
      </c>
      <c r="D49" s="60"/>
      <c r="E49" s="60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</row>
    <row r="50" spans="1:57" hidden="1">
      <c r="A50" s="57"/>
      <c r="B50" s="58" t="s">
        <v>4195</v>
      </c>
      <c r="C50" s="59">
        <f t="shared" si="0"/>
        <v>31</v>
      </c>
      <c r="D50" s="60"/>
      <c r="E50" s="60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</row>
    <row r="51" spans="1:57" hidden="1">
      <c r="A51" s="57"/>
      <c r="B51" s="55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</row>
    <row r="52" spans="1:57" hidden="1">
      <c r="A52" s="57"/>
      <c r="B52" s="55"/>
      <c r="C52" s="59">
        <f>VLOOKUP(C10,B45:C50,2,FALSE)</f>
        <v>1</v>
      </c>
      <c r="D52" s="59">
        <f>C52+1</f>
        <v>2</v>
      </c>
      <c r="E52" s="59">
        <f>D52+1</f>
        <v>3</v>
      </c>
      <c r="F52" s="59">
        <f t="shared" ref="F52:H52" si="1">E52+1</f>
        <v>4</v>
      </c>
      <c r="G52" s="59">
        <f t="shared" si="1"/>
        <v>5</v>
      </c>
      <c r="H52" s="59">
        <f t="shared" si="1"/>
        <v>6</v>
      </c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</row>
    <row r="53" spans="1:57" hidden="1">
      <c r="A53" s="57"/>
      <c r="B53" s="55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</row>
    <row r="54" spans="1:57" hidden="1">
      <c r="A54" s="57"/>
      <c r="B54" s="55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</row>
    <row r="55" spans="1:57" hidden="1">
      <c r="A55" s="57"/>
      <c r="B55" s="55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</row>
    <row r="56" spans="1:57" hidden="1">
      <c r="A56" s="57"/>
      <c r="B56" s="55"/>
      <c r="C56" s="55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57" hidden="1">
      <c r="A57" s="57"/>
      <c r="B57" s="55"/>
      <c r="C57" s="55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57" hidden="1">
      <c r="A58" s="57"/>
      <c r="B58" s="55"/>
      <c r="C58" s="55"/>
      <c r="D58" s="59">
        <v>1</v>
      </c>
      <c r="E58" s="59">
        <v>2</v>
      </c>
      <c r="F58" s="59">
        <v>3</v>
      </c>
      <c r="G58" s="59">
        <v>4</v>
      </c>
      <c r="H58" s="59">
        <v>5</v>
      </c>
      <c r="I58" s="59">
        <v>6</v>
      </c>
      <c r="J58" s="59">
        <v>7</v>
      </c>
      <c r="K58" s="59">
        <v>8</v>
      </c>
      <c r="L58" s="59">
        <v>9</v>
      </c>
      <c r="M58" s="59">
        <v>10</v>
      </c>
      <c r="N58" s="59">
        <v>11</v>
      </c>
      <c r="O58" s="59">
        <v>12</v>
      </c>
      <c r="P58" s="59">
        <v>13</v>
      </c>
      <c r="Q58" s="59">
        <v>14</v>
      </c>
      <c r="R58" s="59">
        <v>15</v>
      </c>
      <c r="S58" s="59">
        <v>16</v>
      </c>
      <c r="T58" s="59">
        <v>17</v>
      </c>
      <c r="U58" s="59">
        <v>18</v>
      </c>
      <c r="V58" s="59">
        <v>19</v>
      </c>
      <c r="W58" s="59">
        <v>20</v>
      </c>
      <c r="X58" s="59">
        <v>21</v>
      </c>
      <c r="Y58" s="59">
        <v>22</v>
      </c>
      <c r="Z58" s="59">
        <v>23</v>
      </c>
      <c r="AA58" s="59">
        <v>24</v>
      </c>
      <c r="AB58" s="59">
        <v>25</v>
      </c>
      <c r="AC58" s="59">
        <v>26</v>
      </c>
      <c r="AD58" s="59">
        <v>27</v>
      </c>
      <c r="AE58" s="59">
        <v>28</v>
      </c>
      <c r="AF58" s="59">
        <v>29</v>
      </c>
      <c r="AG58" s="59">
        <v>30</v>
      </c>
      <c r="AH58" s="59">
        <v>31</v>
      </c>
      <c r="AI58" s="59">
        <v>32</v>
      </c>
      <c r="AJ58" s="59">
        <v>33</v>
      </c>
      <c r="AK58" s="59">
        <v>34</v>
      </c>
      <c r="AL58" s="59">
        <v>35</v>
      </c>
      <c r="AM58" s="59">
        <v>36</v>
      </c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</row>
    <row r="59" spans="1:57" ht="15" hidden="1" customHeight="1">
      <c r="A59" s="36"/>
      <c r="B59" s="36"/>
      <c r="C59" s="36"/>
      <c r="D59" s="84" t="s">
        <v>4196</v>
      </c>
      <c r="E59" s="84"/>
      <c r="F59" s="84"/>
      <c r="G59" s="84"/>
      <c r="H59" s="84"/>
      <c r="I59" s="84"/>
      <c r="J59" s="84" t="s">
        <v>4197</v>
      </c>
      <c r="K59" s="84"/>
      <c r="L59" s="84"/>
      <c r="M59" s="84"/>
      <c r="N59" s="84"/>
      <c r="O59" s="84"/>
      <c r="P59" s="84" t="s">
        <v>4198</v>
      </c>
      <c r="Q59" s="84"/>
      <c r="R59" s="84"/>
      <c r="S59" s="84"/>
      <c r="T59" s="84"/>
      <c r="U59" s="84"/>
      <c r="V59" s="84" t="s">
        <v>4199</v>
      </c>
      <c r="W59" s="84"/>
      <c r="X59" s="84"/>
      <c r="Y59" s="84"/>
      <c r="Z59" s="84"/>
      <c r="AA59" s="84"/>
      <c r="AB59" s="84" t="s">
        <v>4200</v>
      </c>
      <c r="AC59" s="84"/>
      <c r="AD59" s="84"/>
      <c r="AE59" s="84"/>
      <c r="AF59" s="84"/>
      <c r="AG59" s="84"/>
      <c r="AH59" s="84" t="s">
        <v>4201</v>
      </c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5"/>
      <c r="BA59" s="85"/>
      <c r="BB59" s="85"/>
      <c r="BC59" s="85"/>
      <c r="BD59" s="85"/>
      <c r="BE59" s="85"/>
    </row>
    <row r="60" spans="1:57" ht="15" hidden="1" customHeight="1">
      <c r="A60" s="36"/>
      <c r="B60" s="36"/>
      <c r="C60" s="36"/>
      <c r="D60" s="61"/>
      <c r="E60" s="61"/>
      <c r="F60" s="61"/>
      <c r="G60" s="86" t="s">
        <v>4202</v>
      </c>
      <c r="H60" s="86"/>
      <c r="I60" s="86"/>
      <c r="J60" s="61"/>
      <c r="K60" s="61"/>
      <c r="L60" s="61"/>
      <c r="M60" s="86" t="s">
        <v>4202</v>
      </c>
      <c r="N60" s="86"/>
      <c r="O60" s="86"/>
      <c r="P60" s="61"/>
      <c r="Q60" s="61"/>
      <c r="R60" s="61"/>
      <c r="S60" s="86" t="s">
        <v>4202</v>
      </c>
      <c r="T60" s="86"/>
      <c r="U60" s="86"/>
      <c r="V60" s="61"/>
      <c r="W60" s="61"/>
      <c r="X60" s="61"/>
      <c r="Y60" s="86" t="s">
        <v>4202</v>
      </c>
      <c r="Z60" s="86"/>
      <c r="AA60" s="86"/>
      <c r="AB60" s="61"/>
      <c r="AC60" s="61"/>
      <c r="AD60" s="61"/>
      <c r="AE60" s="86" t="s">
        <v>4202</v>
      </c>
      <c r="AF60" s="86"/>
      <c r="AG60" s="86"/>
      <c r="AH60" s="61"/>
      <c r="AI60" s="61"/>
      <c r="AJ60" s="61"/>
      <c r="AK60" s="86" t="s">
        <v>4202</v>
      </c>
      <c r="AL60" s="86"/>
      <c r="AM60" s="86"/>
      <c r="AN60" s="61"/>
      <c r="AO60" s="61"/>
      <c r="AP60" s="61"/>
      <c r="AQ60" s="86"/>
      <c r="AR60" s="86"/>
      <c r="AS60" s="86"/>
      <c r="AT60" s="61"/>
      <c r="AU60" s="61"/>
      <c r="AV60" s="61"/>
      <c r="AW60" s="86"/>
      <c r="AX60" s="86"/>
      <c r="AY60" s="86"/>
      <c r="AZ60" s="61"/>
      <c r="BA60" s="61"/>
      <c r="BB60" s="61"/>
      <c r="BC60" s="86"/>
      <c r="BD60" s="86"/>
      <c r="BE60" s="86"/>
    </row>
    <row r="61" spans="1:57" hidden="1">
      <c r="A61" s="36"/>
      <c r="B61" s="36"/>
      <c r="C61" s="36"/>
      <c r="D61" s="42" t="s">
        <v>4159</v>
      </c>
      <c r="E61" s="42" t="s">
        <v>4160</v>
      </c>
      <c r="F61" s="42" t="s">
        <v>4161</v>
      </c>
      <c r="G61" s="42" t="s">
        <v>4159</v>
      </c>
      <c r="H61" s="42" t="s">
        <v>4160</v>
      </c>
      <c r="I61" s="42" t="s">
        <v>4161</v>
      </c>
      <c r="J61" s="42" t="s">
        <v>4159</v>
      </c>
      <c r="K61" s="42" t="s">
        <v>4160</v>
      </c>
      <c r="L61" s="42" t="s">
        <v>4161</v>
      </c>
      <c r="M61" s="42" t="s">
        <v>4159</v>
      </c>
      <c r="N61" s="42" t="s">
        <v>4160</v>
      </c>
      <c r="O61" s="42" t="s">
        <v>4161</v>
      </c>
      <c r="P61" s="42" t="s">
        <v>4159</v>
      </c>
      <c r="Q61" s="42" t="s">
        <v>4160</v>
      </c>
      <c r="R61" s="42" t="s">
        <v>4161</v>
      </c>
      <c r="S61" s="42" t="s">
        <v>4159</v>
      </c>
      <c r="T61" s="42" t="s">
        <v>4160</v>
      </c>
      <c r="U61" s="42" t="s">
        <v>4161</v>
      </c>
      <c r="V61" s="42" t="s">
        <v>4159</v>
      </c>
      <c r="W61" s="42" t="s">
        <v>4160</v>
      </c>
      <c r="X61" s="42" t="s">
        <v>4161</v>
      </c>
      <c r="Y61" s="42" t="s">
        <v>4159</v>
      </c>
      <c r="Z61" s="42" t="s">
        <v>4160</v>
      </c>
      <c r="AA61" s="42" t="s">
        <v>4161</v>
      </c>
      <c r="AB61" s="42" t="s">
        <v>4159</v>
      </c>
      <c r="AC61" s="42" t="s">
        <v>4160</v>
      </c>
      <c r="AD61" s="42" t="s">
        <v>4161</v>
      </c>
      <c r="AE61" s="42" t="s">
        <v>4159</v>
      </c>
      <c r="AF61" s="42" t="s">
        <v>4160</v>
      </c>
      <c r="AG61" s="42" t="s">
        <v>4161</v>
      </c>
      <c r="AH61" s="42" t="s">
        <v>4159</v>
      </c>
      <c r="AI61" s="42" t="s">
        <v>4160</v>
      </c>
      <c r="AJ61" s="42" t="s">
        <v>4161</v>
      </c>
      <c r="AK61" s="42" t="s">
        <v>4159</v>
      </c>
      <c r="AL61" s="42" t="s">
        <v>4160</v>
      </c>
      <c r="AM61" s="42" t="s">
        <v>4161</v>
      </c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</row>
    <row r="62" spans="1:57" hidden="1">
      <c r="A62" s="36"/>
      <c r="B62" s="36"/>
      <c r="C62" s="36"/>
      <c r="D62" s="43" t="s">
        <v>4162</v>
      </c>
      <c r="E62" s="43" t="s">
        <v>4162</v>
      </c>
      <c r="F62" s="43" t="s">
        <v>4162</v>
      </c>
      <c r="G62" s="43" t="s">
        <v>4162</v>
      </c>
      <c r="H62" s="43" t="s">
        <v>4162</v>
      </c>
      <c r="I62" s="43" t="s">
        <v>4203</v>
      </c>
      <c r="J62" s="43" t="s">
        <v>4162</v>
      </c>
      <c r="K62" s="43" t="s">
        <v>4162</v>
      </c>
      <c r="L62" s="43" t="s">
        <v>4162</v>
      </c>
      <c r="M62" s="43" t="s">
        <v>4162</v>
      </c>
      <c r="N62" s="43" t="s">
        <v>4162</v>
      </c>
      <c r="O62" s="43" t="s">
        <v>4203</v>
      </c>
      <c r="P62" s="43" t="s">
        <v>4162</v>
      </c>
      <c r="Q62" s="43" t="s">
        <v>4162</v>
      </c>
      <c r="R62" s="43" t="s">
        <v>4162</v>
      </c>
      <c r="S62" s="43" t="s">
        <v>4162</v>
      </c>
      <c r="T62" s="43" t="s">
        <v>4162</v>
      </c>
      <c r="U62" s="43" t="s">
        <v>4203</v>
      </c>
      <c r="V62" s="43" t="s">
        <v>4162</v>
      </c>
      <c r="W62" s="43" t="s">
        <v>4162</v>
      </c>
      <c r="X62" s="43" t="s">
        <v>4162</v>
      </c>
      <c r="Y62" s="43" t="s">
        <v>4162</v>
      </c>
      <c r="Z62" s="43" t="s">
        <v>4162</v>
      </c>
      <c r="AA62" s="43" t="s">
        <v>4203</v>
      </c>
      <c r="AB62" s="43" t="s">
        <v>4162</v>
      </c>
      <c r="AC62" s="43" t="s">
        <v>4162</v>
      </c>
      <c r="AD62" s="43" t="s">
        <v>4162</v>
      </c>
      <c r="AE62" s="43" t="s">
        <v>4162</v>
      </c>
      <c r="AF62" s="43" t="s">
        <v>4162</v>
      </c>
      <c r="AG62" s="43" t="s">
        <v>4203</v>
      </c>
      <c r="AH62" s="43" t="s">
        <v>4162</v>
      </c>
      <c r="AI62" s="43" t="s">
        <v>4162</v>
      </c>
      <c r="AJ62" s="43" t="s">
        <v>4162</v>
      </c>
      <c r="AK62" s="43" t="s">
        <v>4162</v>
      </c>
      <c r="AL62" s="43" t="s">
        <v>4162</v>
      </c>
      <c r="AM62" s="43" t="s">
        <v>4203</v>
      </c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</row>
    <row r="63" spans="1:57" hidden="1">
      <c r="A63" s="44" t="s">
        <v>4164</v>
      </c>
      <c r="B63" s="45"/>
      <c r="C63" s="36"/>
      <c r="D63" s="43"/>
      <c r="E63" s="43"/>
      <c r="F63" s="43"/>
      <c r="G63" s="62"/>
      <c r="H63" s="62"/>
      <c r="I63" s="63"/>
      <c r="J63" s="43"/>
      <c r="K63" s="43"/>
      <c r="L63" s="43"/>
      <c r="M63" s="62"/>
      <c r="N63" s="62"/>
      <c r="O63" s="63"/>
      <c r="P63" s="43"/>
      <c r="Q63" s="43"/>
      <c r="R63" s="43"/>
      <c r="S63" s="43"/>
      <c r="T63" s="62"/>
      <c r="U63" s="63"/>
      <c r="V63" s="43"/>
      <c r="W63" s="43"/>
      <c r="X63" s="43"/>
      <c r="Y63" s="43"/>
      <c r="Z63" s="62"/>
      <c r="AA63" s="63"/>
      <c r="AB63" s="43"/>
      <c r="AC63" s="43"/>
      <c r="AD63" s="43"/>
      <c r="AE63" s="43"/>
      <c r="AF63" s="62"/>
      <c r="AG63" s="63"/>
      <c r="AH63" s="43"/>
      <c r="AI63" s="43"/>
      <c r="AJ63" s="43"/>
      <c r="AK63" s="43"/>
      <c r="AL63" s="62"/>
      <c r="AM63" s="63"/>
      <c r="AN63" s="43"/>
      <c r="AO63" s="43"/>
      <c r="AP63" s="43"/>
      <c r="AQ63" s="43"/>
      <c r="AR63" s="62"/>
      <c r="AS63" s="63"/>
      <c r="AT63" s="43"/>
      <c r="AU63" s="43"/>
      <c r="AV63" s="43"/>
      <c r="AW63" s="43"/>
      <c r="AX63" s="62"/>
      <c r="AY63" s="63"/>
      <c r="AZ63" s="43"/>
      <c r="BA63" s="43"/>
      <c r="BB63" s="43"/>
      <c r="BC63" s="62"/>
      <c r="BD63" s="63"/>
    </row>
    <row r="64" spans="1:57" hidden="1">
      <c r="A64" s="45"/>
      <c r="B64" s="45" t="s">
        <v>4165</v>
      </c>
      <c r="C64" s="58">
        <v>1</v>
      </c>
      <c r="D64" s="64">
        <f>A125958392W_Latest</f>
        <v>452.238</v>
      </c>
      <c r="E64" s="64">
        <f>A125979992T_Latest</f>
        <v>237.428</v>
      </c>
      <c r="F64" s="64">
        <f>A125969192J_Latest</f>
        <v>214.81</v>
      </c>
      <c r="G64" s="64">
        <f>A125958393X_Latest</f>
        <v>81.578000000000003</v>
      </c>
      <c r="H64" s="64">
        <f>A125979993V_Latest</f>
        <v>81.111999999999995</v>
      </c>
      <c r="I64" s="64">
        <f>A125969193K_Latest</f>
        <v>82.099000000000004</v>
      </c>
      <c r="J64" s="64">
        <f>A125963792C_Latest</f>
        <v>444.5</v>
      </c>
      <c r="K64" s="64">
        <f>A125985392A_Latest</f>
        <v>233.75</v>
      </c>
      <c r="L64" s="64">
        <f>A125974592R_Latest</f>
        <v>210.75</v>
      </c>
      <c r="M64" s="64">
        <f>A125963793F_Latest</f>
        <v>81.807000000000002</v>
      </c>
      <c r="N64" s="64">
        <f>A125985393C_Latest</f>
        <v>81.147000000000006</v>
      </c>
      <c r="O64" s="64">
        <f>A125974593T_Latest</f>
        <v>82.551000000000002</v>
      </c>
      <c r="P64" s="64">
        <f>A125960192V_Latest</f>
        <v>178.30600000000001</v>
      </c>
      <c r="Q64" s="64">
        <f>A125981792R_Latest</f>
        <v>97.76</v>
      </c>
      <c r="R64" s="64">
        <f>A125970992C_Latest</f>
        <v>80.546000000000006</v>
      </c>
      <c r="S64" s="64">
        <f>A125960193W_Latest</f>
        <v>79.616</v>
      </c>
      <c r="T64" s="64">
        <f>A125981793T_Latest</f>
        <v>77.936999999999998</v>
      </c>
      <c r="U64" s="64">
        <f>A125970993F_Latest</f>
        <v>81.753</v>
      </c>
      <c r="V64" s="64">
        <f>A125965592W_Latest</f>
        <v>156.596</v>
      </c>
      <c r="W64" s="64">
        <f>A125987192V_Latest</f>
        <v>79.578999999999994</v>
      </c>
      <c r="X64" s="64">
        <f>A125976392J_Latest</f>
        <v>77.016999999999996</v>
      </c>
      <c r="Y64" s="64">
        <f>A125965593X_Latest</f>
        <v>82.387</v>
      </c>
      <c r="Z64" s="64">
        <f>A125987193W_Latest</f>
        <v>83.697000000000003</v>
      </c>
      <c r="AA64" s="64">
        <f>A125976393K_Latest</f>
        <v>81.075999999999993</v>
      </c>
      <c r="AB64" s="64">
        <f>A125967392R_Latest</f>
        <v>109.599</v>
      </c>
      <c r="AC64" s="64">
        <f>A125988992K_Latest</f>
        <v>56.411000000000001</v>
      </c>
      <c r="AD64" s="64">
        <f>A125978192A_Latest</f>
        <v>53.186999999999998</v>
      </c>
      <c r="AE64" s="64">
        <f>A125967393T_Latest</f>
        <v>84.747</v>
      </c>
      <c r="AF64" s="64">
        <f>A125988993L_Latest</f>
        <v>83.52</v>
      </c>
      <c r="AG64" s="64">
        <f>A125978193C_Latest</f>
        <v>86.088999999999999</v>
      </c>
      <c r="AH64" s="64">
        <f>A125961992K_Latest</f>
        <v>7.7380000000000004</v>
      </c>
      <c r="AI64" s="64">
        <f>A125983592J_Latest</f>
        <v>3.6779999999999999</v>
      </c>
      <c r="AJ64" s="64">
        <f>A125972792W_Latest</f>
        <v>4.0599999999999996</v>
      </c>
      <c r="AK64" s="64">
        <f>A125961993L_Latest</f>
        <v>70.278999999999996</v>
      </c>
      <c r="AL64" s="64">
        <f>A125983593K_Latest</f>
        <v>78.924000000000007</v>
      </c>
      <c r="AM64" s="64">
        <f>A125972793X_Latest</f>
        <v>63.933999999999997</v>
      </c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</row>
    <row r="65" spans="1:57" hidden="1">
      <c r="A65" s="45"/>
      <c r="B65" s="49" t="s">
        <v>4166</v>
      </c>
      <c r="C65" s="58">
        <v>2</v>
      </c>
      <c r="D65" s="64">
        <f>A125958328C_Latest</f>
        <v>70.260000000000005</v>
      </c>
      <c r="E65" s="64">
        <f>A125979928X_Latest</f>
        <v>38.206000000000003</v>
      </c>
      <c r="F65" s="64">
        <f>A125969128R_Latest</f>
        <v>32.054000000000002</v>
      </c>
      <c r="G65" s="64">
        <f>A125958329F_Latest</f>
        <v>12.673999999999999</v>
      </c>
      <c r="H65" s="64">
        <f>A125979929A_Latest</f>
        <v>13.052</v>
      </c>
      <c r="I65" s="64">
        <f>A125969129T_Latest</f>
        <v>12.250999999999999</v>
      </c>
      <c r="J65" s="64">
        <f>A125963728K_Latest</f>
        <v>70.128</v>
      </c>
      <c r="K65" s="64">
        <f>A125985328J_Latest</f>
        <v>38.206000000000003</v>
      </c>
      <c r="L65" s="64">
        <f>A125974528W_Latest</f>
        <v>31.922000000000001</v>
      </c>
      <c r="M65" s="64">
        <f>A125963729L_Latest</f>
        <v>12.906000000000001</v>
      </c>
      <c r="N65" s="64">
        <f>A125985329K_Latest</f>
        <v>13.263</v>
      </c>
      <c r="O65" s="64">
        <f>A125974529X_Latest</f>
        <v>12.504</v>
      </c>
      <c r="P65" s="64">
        <f>A125960128A_Latest</f>
        <v>28.7</v>
      </c>
      <c r="Q65" s="64">
        <f>A125981728W_Latest</f>
        <v>14.282999999999999</v>
      </c>
      <c r="R65" s="64">
        <f>A125970928K_Latest</f>
        <v>14.416</v>
      </c>
      <c r="S65" s="64">
        <f>A125960129C_Latest</f>
        <v>12.815</v>
      </c>
      <c r="T65" s="64">
        <f>A125981729X_Latest</f>
        <v>11.387</v>
      </c>
      <c r="U65" s="64">
        <f>A125970929L_Latest</f>
        <v>14.632</v>
      </c>
      <c r="V65" s="64">
        <f>A125965528C_Latest</f>
        <v>28.259</v>
      </c>
      <c r="W65" s="64">
        <f>A125987128A_Latest</f>
        <v>15.97</v>
      </c>
      <c r="X65" s="64">
        <f>A125976328R_Latest</f>
        <v>12.288</v>
      </c>
      <c r="Y65" s="64">
        <f>A125965529F_Latest</f>
        <v>14.867000000000001</v>
      </c>
      <c r="Z65" s="64">
        <f>A125987129C_Latest</f>
        <v>16.797000000000001</v>
      </c>
      <c r="AA65" s="64">
        <f>A125976329T_Latest</f>
        <v>12.936</v>
      </c>
      <c r="AB65" s="64">
        <f>A125967328W_Latest</f>
        <v>13.169</v>
      </c>
      <c r="AC65" s="64">
        <f>A125988928T_Latest</f>
        <v>7.952</v>
      </c>
      <c r="AD65" s="64">
        <f>A125978128J_Latest</f>
        <v>5.2169999999999996</v>
      </c>
      <c r="AE65" s="64">
        <f>A125967329X_Latest</f>
        <v>10.183</v>
      </c>
      <c r="AF65" s="64">
        <f>A125988929V_Latest</f>
        <v>11.773999999999999</v>
      </c>
      <c r="AG65" s="64">
        <f>A125978129K_Latest</f>
        <v>8.4440000000000008</v>
      </c>
      <c r="AH65" s="64">
        <f>A125961928T_Latest</f>
        <v>0.13200000000000001</v>
      </c>
      <c r="AI65" s="64">
        <f>A125983528R_Latest</f>
        <v>0</v>
      </c>
      <c r="AJ65" s="64">
        <f>A125972728C_Latest</f>
        <v>0.13200000000000001</v>
      </c>
      <c r="AK65" s="64">
        <f>A125961929V_Latest</f>
        <v>1.2010000000000001</v>
      </c>
      <c r="AL65" s="64">
        <f>A125983529T_Latest</f>
        <v>0</v>
      </c>
      <c r="AM65" s="64">
        <f>A125972729F_Latest</f>
        <v>2.0819999999999999</v>
      </c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</row>
    <row r="66" spans="1:57" hidden="1">
      <c r="A66" s="45"/>
      <c r="B66" s="49" t="s">
        <v>4167</v>
      </c>
      <c r="C66" s="58">
        <v>3</v>
      </c>
      <c r="D66" s="64">
        <f>A125958400K_Latest</f>
        <v>34.137999999999998</v>
      </c>
      <c r="E66" s="64">
        <f>A125980000L_Latest</f>
        <v>19.218</v>
      </c>
      <c r="F66" s="64">
        <f>A125969200W_Latest</f>
        <v>14.92</v>
      </c>
      <c r="G66" s="64">
        <f>A125958401L_Latest</f>
        <v>6.1580000000000004</v>
      </c>
      <c r="H66" s="64">
        <f>A125980001R_Latest</f>
        <v>6.5659999999999998</v>
      </c>
      <c r="I66" s="64">
        <f>A125969201X_Latest</f>
        <v>5.702</v>
      </c>
      <c r="J66" s="64">
        <f>A125963800T_Latest</f>
        <v>34.137999999999998</v>
      </c>
      <c r="K66" s="64">
        <f>A125985400R_Latest</f>
        <v>19.218</v>
      </c>
      <c r="L66" s="64">
        <f>A125974600C_Latest</f>
        <v>14.92</v>
      </c>
      <c r="M66" s="64">
        <f>A125963801V_Latest</f>
        <v>6.2830000000000004</v>
      </c>
      <c r="N66" s="64">
        <f>A125985401T_Latest</f>
        <v>6.6719999999999997</v>
      </c>
      <c r="O66" s="64">
        <f>A125974601F_Latest</f>
        <v>5.8440000000000003</v>
      </c>
      <c r="P66" s="64">
        <f>A125960200J_Latest</f>
        <v>17.181000000000001</v>
      </c>
      <c r="Q66" s="64">
        <f>A125981800C_Latest</f>
        <v>11.334</v>
      </c>
      <c r="R66" s="64">
        <f>A125971000V_Latest</f>
        <v>5.8470000000000004</v>
      </c>
      <c r="S66" s="64">
        <f>A125960201K_Latest</f>
        <v>7.6710000000000003</v>
      </c>
      <c r="T66" s="64">
        <f>A125981801F_Latest</f>
        <v>9.0359999999999996</v>
      </c>
      <c r="U66" s="64">
        <f>A125971001W_Latest</f>
        <v>5.9340000000000002</v>
      </c>
      <c r="V66" s="64">
        <f>A125965600K_Latest</f>
        <v>10.611000000000001</v>
      </c>
      <c r="W66" s="64">
        <f>A125987200J_Latest</f>
        <v>6.5650000000000004</v>
      </c>
      <c r="X66" s="64">
        <f>A125976400W_Latest</f>
        <v>4.0460000000000003</v>
      </c>
      <c r="Y66" s="64">
        <f>A125965601L_Latest</f>
        <v>5.5830000000000002</v>
      </c>
      <c r="Z66" s="64">
        <f>A125987201K_Latest</f>
        <v>6.9050000000000002</v>
      </c>
      <c r="AA66" s="64">
        <f>A125976401X_Latest</f>
        <v>4.26</v>
      </c>
      <c r="AB66" s="64">
        <f>A125967400C_Latest</f>
        <v>6.3460000000000001</v>
      </c>
      <c r="AC66" s="64">
        <f>A125989000A_Latest</f>
        <v>1.319</v>
      </c>
      <c r="AD66" s="64">
        <f>A125978200R_Latest</f>
        <v>5.0270000000000001</v>
      </c>
      <c r="AE66" s="64">
        <f>A125967401F_Latest</f>
        <v>4.907</v>
      </c>
      <c r="AF66" s="64">
        <f>A125989001C_Latest</f>
        <v>1.9530000000000001</v>
      </c>
      <c r="AG66" s="64">
        <f>A125978201T_Latest</f>
        <v>8.1370000000000005</v>
      </c>
      <c r="AH66" s="64">
        <f>A125962000A_Latest</f>
        <v>0</v>
      </c>
      <c r="AI66" s="64">
        <f>A125983600W_Latest</f>
        <v>0</v>
      </c>
      <c r="AJ66" s="64">
        <f>A125972800K_Latest</f>
        <v>0</v>
      </c>
      <c r="AK66" s="64">
        <f>A125962001C_Latest</f>
        <v>0</v>
      </c>
      <c r="AL66" s="64">
        <f>A125983601X_Latest</f>
        <v>0</v>
      </c>
      <c r="AM66" s="64">
        <f>A125972801L_Latest</f>
        <v>0</v>
      </c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</row>
    <row r="67" spans="1:57" hidden="1">
      <c r="A67" s="45"/>
      <c r="B67" s="49" t="s">
        <v>4168</v>
      </c>
      <c r="C67" s="58">
        <v>4</v>
      </c>
      <c r="D67" s="64">
        <f>A125958408C_Latest</f>
        <v>22.425999999999998</v>
      </c>
      <c r="E67" s="64">
        <f>A125980008F_Latest</f>
        <v>11.353</v>
      </c>
      <c r="F67" s="64">
        <f>A125969208R_Latest</f>
        <v>11.074</v>
      </c>
      <c r="G67" s="64">
        <f>A125958409F_Latest</f>
        <v>4.0449999999999999</v>
      </c>
      <c r="H67" s="64">
        <f>A125980009J_Latest</f>
        <v>3.8780000000000001</v>
      </c>
      <c r="I67" s="64">
        <f>A125969209T_Latest</f>
        <v>4.2320000000000002</v>
      </c>
      <c r="J67" s="64">
        <f>A125963808K_Latest</f>
        <v>17.419</v>
      </c>
      <c r="K67" s="64">
        <f>A125985408J_Latest</f>
        <v>8.2940000000000005</v>
      </c>
      <c r="L67" s="64">
        <f>A125974608W_Latest</f>
        <v>9.1259999999999994</v>
      </c>
      <c r="M67" s="64">
        <f>A125963809L_Latest</f>
        <v>3.206</v>
      </c>
      <c r="N67" s="64">
        <f>A125985409K_Latest</f>
        <v>2.879</v>
      </c>
      <c r="O67" s="64">
        <f>A125974609X_Latest</f>
        <v>3.5739999999999998</v>
      </c>
      <c r="P67" s="64">
        <f>A125960208A_Latest</f>
        <v>3.8119999999999998</v>
      </c>
      <c r="Q67" s="64">
        <f>A125981808W_Latest</f>
        <v>1.302</v>
      </c>
      <c r="R67" s="64">
        <f>A125971008L_Latest</f>
        <v>2.5099999999999998</v>
      </c>
      <c r="S67" s="64">
        <f>A125960209C_Latest</f>
        <v>1.702</v>
      </c>
      <c r="T67" s="64">
        <f>A125981809X_Latest</f>
        <v>1.038</v>
      </c>
      <c r="U67" s="64">
        <f>A125971009R_Latest</f>
        <v>2.548</v>
      </c>
      <c r="V67" s="64">
        <f>A125965608C_Latest</f>
        <v>0.65800000000000003</v>
      </c>
      <c r="W67" s="64">
        <f>A125987208A_Latest</f>
        <v>0</v>
      </c>
      <c r="X67" s="64">
        <f>A125976408R_Latest</f>
        <v>0.65800000000000003</v>
      </c>
      <c r="Y67" s="64">
        <f>A125965609F_Latest</f>
        <v>0.34599999999999997</v>
      </c>
      <c r="Z67" s="64">
        <f>A125987209C_Latest</f>
        <v>0</v>
      </c>
      <c r="AA67" s="64">
        <f>A125976409T_Latest</f>
        <v>0.69299999999999995</v>
      </c>
      <c r="AB67" s="64">
        <f>A125967408W_Latest</f>
        <v>12.949</v>
      </c>
      <c r="AC67" s="64">
        <f>A125989008V_Latest</f>
        <v>6.992</v>
      </c>
      <c r="AD67" s="64">
        <f>A125978208J_Latest</f>
        <v>5.9569999999999999</v>
      </c>
      <c r="AE67" s="64">
        <f>A125967409X_Latest</f>
        <v>10.013</v>
      </c>
      <c r="AF67" s="64">
        <f>A125989009W_Latest</f>
        <v>10.352</v>
      </c>
      <c r="AG67" s="64">
        <f>A125978209K_Latest</f>
        <v>9.6419999999999995</v>
      </c>
      <c r="AH67" s="64">
        <f>A125962008V_Latest</f>
        <v>5.0069999999999997</v>
      </c>
      <c r="AI67" s="64">
        <f>A125983608R_Latest</f>
        <v>3.0590000000000002</v>
      </c>
      <c r="AJ67" s="64">
        <f>A125972808C_Latest</f>
        <v>1.948</v>
      </c>
      <c r="AK67" s="64">
        <f>A125962009W_Latest</f>
        <v>45.478000000000002</v>
      </c>
      <c r="AL67" s="64">
        <f>A125983609T_Latest</f>
        <v>65.641999999999996</v>
      </c>
      <c r="AM67" s="64">
        <f>A125972809F_Latest</f>
        <v>30.678999999999998</v>
      </c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</row>
    <row r="68" spans="1:57" hidden="1">
      <c r="A68" s="45"/>
      <c r="B68" s="50" t="s">
        <v>4169</v>
      </c>
      <c r="C68" s="58">
        <v>5</v>
      </c>
      <c r="D68" s="64">
        <f>A125958336C_Latest</f>
        <v>4.29</v>
      </c>
      <c r="E68" s="64">
        <f>A125979936X_Latest</f>
        <v>1.302</v>
      </c>
      <c r="F68" s="64">
        <f>A125969136R_Latest</f>
        <v>2.9889999999999999</v>
      </c>
      <c r="G68" s="64">
        <f>A125958337F_Latest</f>
        <v>0.77400000000000002</v>
      </c>
      <c r="H68" s="64">
        <f>A125979937A_Latest</f>
        <v>0.44500000000000001</v>
      </c>
      <c r="I68" s="64">
        <f>A125969137T_Latest</f>
        <v>1.1419999999999999</v>
      </c>
      <c r="J68" s="64">
        <f>A125963736K_Latest</f>
        <v>4.29</v>
      </c>
      <c r="K68" s="64">
        <f>A125985336J_Latest</f>
        <v>1.302</v>
      </c>
      <c r="L68" s="64">
        <f>A125974536W_Latest</f>
        <v>2.9889999999999999</v>
      </c>
      <c r="M68" s="64">
        <f>A125963737L_Latest</f>
        <v>0.79</v>
      </c>
      <c r="N68" s="64">
        <f>A125985337K_Latest</f>
        <v>0.45200000000000001</v>
      </c>
      <c r="O68" s="64">
        <f>A125974537X_Latest</f>
        <v>1.171</v>
      </c>
      <c r="P68" s="64">
        <f>A125960136A_Latest</f>
        <v>3.8119999999999998</v>
      </c>
      <c r="Q68" s="64">
        <f>A125981736W_Latest</f>
        <v>1.302</v>
      </c>
      <c r="R68" s="64">
        <f>A125970936K_Latest</f>
        <v>2.5099999999999998</v>
      </c>
      <c r="S68" s="64">
        <f>A125960137C_Latest</f>
        <v>1.702</v>
      </c>
      <c r="T68" s="64">
        <f>A125981737X_Latest</f>
        <v>1.038</v>
      </c>
      <c r="U68" s="64">
        <f>A125970937L_Latest</f>
        <v>2.548</v>
      </c>
      <c r="V68" s="64">
        <f>A125965536C_Latest</f>
        <v>0.47899999999999998</v>
      </c>
      <c r="W68" s="64">
        <f>A125987136A_Latest</f>
        <v>0</v>
      </c>
      <c r="X68" s="64">
        <f>A125976336R_Latest</f>
        <v>0.47899999999999998</v>
      </c>
      <c r="Y68" s="64">
        <f>A125965537F_Latest</f>
        <v>0.252</v>
      </c>
      <c r="Z68" s="64">
        <f>A125987137C_Latest</f>
        <v>0</v>
      </c>
      <c r="AA68" s="64">
        <f>A125976337T_Latest</f>
        <v>0.504</v>
      </c>
      <c r="AB68" s="64">
        <f>A125967336W_Latest</f>
        <v>0</v>
      </c>
      <c r="AC68" s="64">
        <f>A125988936T_Latest</f>
        <v>0</v>
      </c>
      <c r="AD68" s="64">
        <f>A125978136J_Latest</f>
        <v>0</v>
      </c>
      <c r="AE68" s="64">
        <f>A125967337X_Latest</f>
        <v>0</v>
      </c>
      <c r="AF68" s="64">
        <f>A125988937V_Latest</f>
        <v>0</v>
      </c>
      <c r="AG68" s="64">
        <f>A125978137K_Latest</f>
        <v>0</v>
      </c>
      <c r="AH68" s="64">
        <f>A125961936T_Latest</f>
        <v>0</v>
      </c>
      <c r="AI68" s="64">
        <f>A125983536R_Latest</f>
        <v>0</v>
      </c>
      <c r="AJ68" s="64">
        <f>A125972736C_Latest</f>
        <v>0</v>
      </c>
      <c r="AK68" s="64">
        <f>A125961937V_Latest</f>
        <v>0</v>
      </c>
      <c r="AL68" s="64">
        <f>A125983537T_Latest</f>
        <v>0</v>
      </c>
      <c r="AM68" s="64">
        <f>A125972737F_Latest</f>
        <v>0</v>
      </c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</row>
    <row r="69" spans="1:57" hidden="1">
      <c r="A69" s="45"/>
      <c r="B69" s="50" t="s">
        <v>4170</v>
      </c>
      <c r="C69" s="58">
        <v>6</v>
      </c>
      <c r="D69" s="64">
        <f>A125958344C_Latest</f>
        <v>18.135999999999999</v>
      </c>
      <c r="E69" s="64">
        <f>A125979944X_Latest</f>
        <v>10.051</v>
      </c>
      <c r="F69" s="64">
        <f>A125969144R_Latest</f>
        <v>8.0850000000000009</v>
      </c>
      <c r="G69" s="64">
        <f>A125958345F_Latest</f>
        <v>3.2719999999999998</v>
      </c>
      <c r="H69" s="64">
        <f>A125979945A_Latest</f>
        <v>3.4340000000000002</v>
      </c>
      <c r="I69" s="64">
        <f>A125969145T_Latest</f>
        <v>3.09</v>
      </c>
      <c r="J69" s="64">
        <f>A125963744K_Latest</f>
        <v>13.129</v>
      </c>
      <c r="K69" s="64">
        <f>A125985344J_Latest</f>
        <v>6.992</v>
      </c>
      <c r="L69" s="64">
        <f>A125974544W_Latest</f>
        <v>6.1369999999999996</v>
      </c>
      <c r="M69" s="64">
        <f>A125963745L_Latest</f>
        <v>2.4159999999999999</v>
      </c>
      <c r="N69" s="64">
        <f>A125985345K_Latest</f>
        <v>2.427</v>
      </c>
      <c r="O69" s="64">
        <f>A125974545X_Latest</f>
        <v>2.4039999999999999</v>
      </c>
      <c r="P69" s="64">
        <f>A125960144A_Latest</f>
        <v>0</v>
      </c>
      <c r="Q69" s="64">
        <f>A125981744W_Latest</f>
        <v>0</v>
      </c>
      <c r="R69" s="64">
        <f>A125970944K_Latest</f>
        <v>0</v>
      </c>
      <c r="S69" s="64">
        <f>A125960145C_Latest</f>
        <v>0</v>
      </c>
      <c r="T69" s="64">
        <f>A125981745X_Latest</f>
        <v>0</v>
      </c>
      <c r="U69" s="64">
        <f>A125970945L_Latest</f>
        <v>0</v>
      </c>
      <c r="V69" s="64">
        <f>A125965544C_Latest</f>
        <v>0.18</v>
      </c>
      <c r="W69" s="64">
        <f>A125987144A_Latest</f>
        <v>0</v>
      </c>
      <c r="X69" s="64">
        <f>A125976344R_Latest</f>
        <v>0.18</v>
      </c>
      <c r="Y69" s="64">
        <f>A125965545F_Latest</f>
        <v>9.5000000000000001E-2</v>
      </c>
      <c r="Z69" s="64">
        <f>A125987145C_Latest</f>
        <v>0</v>
      </c>
      <c r="AA69" s="64">
        <f>A125976345T_Latest</f>
        <v>0.189</v>
      </c>
      <c r="AB69" s="64">
        <f>A125967344W_Latest</f>
        <v>12.949</v>
      </c>
      <c r="AC69" s="64">
        <f>A125988944T_Latest</f>
        <v>6.992</v>
      </c>
      <c r="AD69" s="64">
        <f>A125978144J_Latest</f>
        <v>5.9569999999999999</v>
      </c>
      <c r="AE69" s="64">
        <f>A125967345X_Latest</f>
        <v>10.013</v>
      </c>
      <c r="AF69" s="64">
        <f>A125988945V_Latest</f>
        <v>10.352</v>
      </c>
      <c r="AG69" s="64">
        <f>A125978145K_Latest</f>
        <v>9.6419999999999995</v>
      </c>
      <c r="AH69" s="64">
        <f>A125961944T_Latest</f>
        <v>5.0069999999999997</v>
      </c>
      <c r="AI69" s="64">
        <f>A125983544R_Latest</f>
        <v>3.0590000000000002</v>
      </c>
      <c r="AJ69" s="64">
        <f>A125972744C_Latest</f>
        <v>1.948</v>
      </c>
      <c r="AK69" s="64">
        <f>A125961945V_Latest</f>
        <v>45.478000000000002</v>
      </c>
      <c r="AL69" s="64">
        <f>A125983545T_Latest</f>
        <v>65.641999999999996</v>
      </c>
      <c r="AM69" s="64">
        <f>A125972745F_Latest</f>
        <v>30.678999999999998</v>
      </c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</row>
    <row r="70" spans="1:57" hidden="1">
      <c r="A70" s="45"/>
      <c r="B70" s="49" t="s">
        <v>4171</v>
      </c>
      <c r="C70" s="58">
        <v>7</v>
      </c>
      <c r="D70" s="64">
        <f>A125958376W_Latest</f>
        <v>59.749000000000002</v>
      </c>
      <c r="E70" s="64">
        <f>A125979976T_Latest</f>
        <v>30.998000000000001</v>
      </c>
      <c r="F70" s="64">
        <f>A125969176J_Latest</f>
        <v>28.751000000000001</v>
      </c>
      <c r="G70" s="64">
        <f>A125958377X_Latest</f>
        <v>10.778</v>
      </c>
      <c r="H70" s="64">
        <f>A125979977V_Latest</f>
        <v>10.59</v>
      </c>
      <c r="I70" s="64">
        <f>A125969177K_Latest</f>
        <v>10.988</v>
      </c>
      <c r="J70" s="64">
        <f>A125963776C_Latest</f>
        <v>59.749000000000002</v>
      </c>
      <c r="K70" s="64">
        <f>A125985376A_Latest</f>
        <v>30.998000000000001</v>
      </c>
      <c r="L70" s="64">
        <f>A125974576R_Latest</f>
        <v>28.751000000000001</v>
      </c>
      <c r="M70" s="64">
        <f>A125963777F_Latest</f>
        <v>10.996</v>
      </c>
      <c r="N70" s="64">
        <f>A125985377C_Latest</f>
        <v>10.760999999999999</v>
      </c>
      <c r="O70" s="64">
        <f>A125974577T_Latest</f>
        <v>11.262</v>
      </c>
      <c r="P70" s="64">
        <f>A125960176V_Latest</f>
        <v>38.404000000000003</v>
      </c>
      <c r="Q70" s="64">
        <f>A125981776R_Latest</f>
        <v>20.335000000000001</v>
      </c>
      <c r="R70" s="64">
        <f>A125970976C_Latest</f>
        <v>18.07</v>
      </c>
      <c r="S70" s="64">
        <f>A125960177W_Latest</f>
        <v>17.148</v>
      </c>
      <c r="T70" s="64">
        <f>A125981777T_Latest</f>
        <v>16.210999999999999</v>
      </c>
      <c r="U70" s="64">
        <f>A125970977F_Latest</f>
        <v>18.341000000000001</v>
      </c>
      <c r="V70" s="64">
        <f>A125965576W_Latest</f>
        <v>18.129000000000001</v>
      </c>
      <c r="W70" s="64">
        <f>A125987176V_Latest</f>
        <v>9.3989999999999991</v>
      </c>
      <c r="X70" s="64">
        <f>A125976376J_Latest</f>
        <v>8.73</v>
      </c>
      <c r="Y70" s="64">
        <f>A125965577X_Latest</f>
        <v>9.5380000000000003</v>
      </c>
      <c r="Z70" s="64">
        <f>A125987177W_Latest</f>
        <v>9.8859999999999992</v>
      </c>
      <c r="AA70" s="64">
        <f>A125976377K_Latest</f>
        <v>9.19</v>
      </c>
      <c r="AB70" s="64">
        <f>A125967376R_Latest</f>
        <v>3.2160000000000002</v>
      </c>
      <c r="AC70" s="64">
        <f>A125988976K_Latest</f>
        <v>1.264</v>
      </c>
      <c r="AD70" s="64">
        <f>A125978176A_Latest</f>
        <v>1.952</v>
      </c>
      <c r="AE70" s="64">
        <f>A125967377T_Latest</f>
        <v>2.4870000000000001</v>
      </c>
      <c r="AF70" s="64">
        <f>A125988977L_Latest</f>
        <v>1.8720000000000001</v>
      </c>
      <c r="AG70" s="64">
        <f>A125978177C_Latest</f>
        <v>3.1589999999999998</v>
      </c>
      <c r="AH70" s="64">
        <f>A125961976K_Latest</f>
        <v>0</v>
      </c>
      <c r="AI70" s="64">
        <f>A125983576J_Latest</f>
        <v>0</v>
      </c>
      <c r="AJ70" s="64">
        <f>A125972776W_Latest</f>
        <v>0</v>
      </c>
      <c r="AK70" s="64">
        <f>A125961977L_Latest</f>
        <v>0</v>
      </c>
      <c r="AL70" s="64">
        <f>A125983577K_Latest</f>
        <v>0</v>
      </c>
      <c r="AM70" s="64">
        <f>A125972777X_Latest</f>
        <v>0</v>
      </c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</row>
    <row r="71" spans="1:57" hidden="1">
      <c r="A71" s="45"/>
      <c r="B71" s="49" t="s">
        <v>4172</v>
      </c>
      <c r="C71" s="58">
        <v>8</v>
      </c>
      <c r="D71" s="64">
        <f>A125958304K_Latest</f>
        <v>17.847999999999999</v>
      </c>
      <c r="E71" s="64">
        <f>A125979904F_Latest</f>
        <v>8.3529999999999998</v>
      </c>
      <c r="F71" s="64">
        <f>A125969104W_Latest</f>
        <v>9.4949999999999992</v>
      </c>
      <c r="G71" s="64">
        <f>A125958305L_Latest</f>
        <v>3.22</v>
      </c>
      <c r="H71" s="64">
        <f>A125979905J_Latest</f>
        <v>2.8540000000000001</v>
      </c>
      <c r="I71" s="64">
        <f>A125969105X_Latest</f>
        <v>3.629</v>
      </c>
      <c r="J71" s="64">
        <f>A125963704T_Latest</f>
        <v>17.074999999999999</v>
      </c>
      <c r="K71" s="64">
        <f>A125985304R_Latest</f>
        <v>8.1579999999999995</v>
      </c>
      <c r="L71" s="64">
        <f>A125974504C_Latest</f>
        <v>8.9169999999999998</v>
      </c>
      <c r="M71" s="64">
        <f>A125963705V_Latest</f>
        <v>3.1429999999999998</v>
      </c>
      <c r="N71" s="64">
        <f>A125985305T_Latest</f>
        <v>2.8319999999999999</v>
      </c>
      <c r="O71" s="64">
        <f>A125974505F_Latest</f>
        <v>3.4929999999999999</v>
      </c>
      <c r="P71" s="64">
        <f>A125960104J_Latest</f>
        <v>10.35</v>
      </c>
      <c r="Q71" s="64">
        <f>A125981704C_Latest</f>
        <v>4.9530000000000003</v>
      </c>
      <c r="R71" s="64">
        <f>A125970904T_Latest</f>
        <v>5.3970000000000002</v>
      </c>
      <c r="S71" s="64">
        <f>A125960105K_Latest</f>
        <v>4.6210000000000004</v>
      </c>
      <c r="T71" s="64">
        <f>A125981705F_Latest</f>
        <v>3.948</v>
      </c>
      <c r="U71" s="64">
        <f>A125970905V_Latest</f>
        <v>5.4779999999999998</v>
      </c>
      <c r="V71" s="64">
        <f>A125965504K_Latest</f>
        <v>4.0640000000000001</v>
      </c>
      <c r="W71" s="64">
        <f>A125987104J_Latest</f>
        <v>1.32</v>
      </c>
      <c r="X71" s="64">
        <f>A125976304W_Latest</f>
        <v>2.7440000000000002</v>
      </c>
      <c r="Y71" s="64">
        <f>A125965505L_Latest</f>
        <v>2.1379999999999999</v>
      </c>
      <c r="Z71" s="64">
        <f>A125987105K_Latest</f>
        <v>1.3879999999999999</v>
      </c>
      <c r="AA71" s="64">
        <f>A125976305X_Latest</f>
        <v>2.8879999999999999</v>
      </c>
      <c r="AB71" s="64">
        <f>A125967304C_Latest</f>
        <v>2.6619999999999999</v>
      </c>
      <c r="AC71" s="64">
        <f>A125988904X_Latest</f>
        <v>1.8859999999999999</v>
      </c>
      <c r="AD71" s="64">
        <f>A125978104R_Latest</f>
        <v>0.77600000000000002</v>
      </c>
      <c r="AE71" s="64">
        <f>A125967305F_Latest</f>
        <v>2.0590000000000002</v>
      </c>
      <c r="AF71" s="64">
        <f>A125988905A_Latest</f>
        <v>2.7919999999999998</v>
      </c>
      <c r="AG71" s="64">
        <f>A125978105T_Latest</f>
        <v>1.2569999999999999</v>
      </c>
      <c r="AH71" s="64">
        <f>A125961904X_Latest</f>
        <v>0.77300000000000002</v>
      </c>
      <c r="AI71" s="64">
        <f>A125983504W_Latest</f>
        <v>0.19500000000000001</v>
      </c>
      <c r="AJ71" s="64">
        <f>A125972704K_Latest</f>
        <v>0.57799999999999996</v>
      </c>
      <c r="AK71" s="64">
        <f>A125961905A_Latest</f>
        <v>7.0190000000000001</v>
      </c>
      <c r="AL71" s="64">
        <f>A125983505X_Latest</f>
        <v>4.1870000000000003</v>
      </c>
      <c r="AM71" s="64">
        <f>A125972705L_Latest</f>
        <v>9.0980000000000008</v>
      </c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</row>
    <row r="72" spans="1:57" hidden="1">
      <c r="A72" s="45"/>
      <c r="B72" s="49" t="s">
        <v>4173</v>
      </c>
      <c r="C72" s="58">
        <v>9</v>
      </c>
      <c r="D72" s="64">
        <f>A125958416C_Latest</f>
        <v>27.64</v>
      </c>
      <c r="E72" s="64">
        <f>A125980016F_Latest</f>
        <v>15.823</v>
      </c>
      <c r="F72" s="64">
        <f>A125969216R_Latest</f>
        <v>11.817</v>
      </c>
      <c r="G72" s="64">
        <f>A125958417F_Latest</f>
        <v>4.9859999999999998</v>
      </c>
      <c r="H72" s="64">
        <f>A125980017J_Latest</f>
        <v>5.4059999999999997</v>
      </c>
      <c r="I72" s="64">
        <f>A125969217T_Latest</f>
        <v>4.516</v>
      </c>
      <c r="J72" s="64">
        <f>A125963816K_Latest</f>
        <v>27.64</v>
      </c>
      <c r="K72" s="64">
        <f>A125985416J_Latest</f>
        <v>15.823</v>
      </c>
      <c r="L72" s="64">
        <f>A125974616W_Latest</f>
        <v>11.817</v>
      </c>
      <c r="M72" s="64">
        <f>A125963817L_Latest</f>
        <v>5.0869999999999997</v>
      </c>
      <c r="N72" s="64">
        <f>A125985417K_Latest</f>
        <v>5.4930000000000003</v>
      </c>
      <c r="O72" s="64">
        <f>A125974617X_Latest</f>
        <v>4.6289999999999996</v>
      </c>
      <c r="P72" s="64">
        <f>A125960216A_Latest</f>
        <v>4.9859999999999998</v>
      </c>
      <c r="Q72" s="64">
        <f>A125981816W_Latest</f>
        <v>2.569</v>
      </c>
      <c r="R72" s="64">
        <f>A125971016L_Latest</f>
        <v>2.4169999999999998</v>
      </c>
      <c r="S72" s="64">
        <f>A125960217C_Latest</f>
        <v>2.226</v>
      </c>
      <c r="T72" s="64">
        <f>A125981817X_Latest</f>
        <v>2.048</v>
      </c>
      <c r="U72" s="64">
        <f>A125971017R_Latest</f>
        <v>2.4529999999999998</v>
      </c>
      <c r="V72" s="64">
        <f>A125965616C_Latest</f>
        <v>10.292999999999999</v>
      </c>
      <c r="W72" s="64">
        <f>A125987216A_Latest</f>
        <v>6.42</v>
      </c>
      <c r="X72" s="64">
        <f>A125976416R_Latest</f>
        <v>3.8719999999999999</v>
      </c>
      <c r="Y72" s="64">
        <f>A125965617F_Latest</f>
        <v>5.415</v>
      </c>
      <c r="Z72" s="64">
        <f>A125987217C_Latest</f>
        <v>6.7519999999999998</v>
      </c>
      <c r="AA72" s="64">
        <f>A125976417T_Latest</f>
        <v>4.0759999999999996</v>
      </c>
      <c r="AB72" s="64">
        <f>A125967416W_Latest</f>
        <v>12.362</v>
      </c>
      <c r="AC72" s="64">
        <f>A125989016V_Latest</f>
        <v>6.8339999999999996</v>
      </c>
      <c r="AD72" s="64">
        <f>A125978216J_Latest</f>
        <v>5.5279999999999996</v>
      </c>
      <c r="AE72" s="64">
        <f>A125967417X_Latest</f>
        <v>9.5589999999999993</v>
      </c>
      <c r="AF72" s="64">
        <f>A125989017W_Latest</f>
        <v>10.118</v>
      </c>
      <c r="AG72" s="64">
        <f>A125978217K_Latest</f>
        <v>8.9469999999999992</v>
      </c>
      <c r="AH72" s="64">
        <f>A125962016V_Latest</f>
        <v>0</v>
      </c>
      <c r="AI72" s="64">
        <f>A125983616R_Latest</f>
        <v>0</v>
      </c>
      <c r="AJ72" s="64">
        <f>A125972816C_Latest</f>
        <v>0</v>
      </c>
      <c r="AK72" s="64">
        <f>A125962017W_Latest</f>
        <v>0</v>
      </c>
      <c r="AL72" s="64">
        <f>A125983617T_Latest</f>
        <v>0</v>
      </c>
      <c r="AM72" s="64">
        <f>A125972817F_Latest</f>
        <v>0</v>
      </c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</row>
    <row r="73" spans="1:57" hidden="1">
      <c r="A73" s="45"/>
      <c r="B73" s="49" t="s">
        <v>4174</v>
      </c>
      <c r="C73" s="58">
        <v>10</v>
      </c>
      <c r="D73" s="64">
        <f>A125958384W_Latest</f>
        <v>26.649000000000001</v>
      </c>
      <c r="E73" s="64">
        <f>A125979984T_Latest</f>
        <v>14.778</v>
      </c>
      <c r="F73" s="64">
        <f>A125969184J_Latest</f>
        <v>11.871</v>
      </c>
      <c r="G73" s="64">
        <f>A125958385X_Latest</f>
        <v>4.8070000000000004</v>
      </c>
      <c r="H73" s="64">
        <f>A125979985V_Latest</f>
        <v>5.0490000000000004</v>
      </c>
      <c r="I73" s="64">
        <f>A125969185K_Latest</f>
        <v>4.5369999999999999</v>
      </c>
      <c r="J73" s="64">
        <f>A125963784C_Latest</f>
        <v>26.649000000000001</v>
      </c>
      <c r="K73" s="64">
        <f>A125985384A_Latest</f>
        <v>14.778</v>
      </c>
      <c r="L73" s="64">
        <f>A125974584R_Latest</f>
        <v>11.871</v>
      </c>
      <c r="M73" s="64">
        <f>A125963785F_Latest</f>
        <v>4.9050000000000002</v>
      </c>
      <c r="N73" s="64">
        <f>A125985385C_Latest</f>
        <v>5.13</v>
      </c>
      <c r="O73" s="64">
        <f>A125974585T_Latest</f>
        <v>4.6500000000000004</v>
      </c>
      <c r="P73" s="64">
        <f>A125960184V_Latest</f>
        <v>12.521000000000001</v>
      </c>
      <c r="Q73" s="64">
        <f>A125981784R_Latest</f>
        <v>6.883</v>
      </c>
      <c r="R73" s="64">
        <f>A125970984C_Latest</f>
        <v>5.6379999999999999</v>
      </c>
      <c r="S73" s="64">
        <f>A125960185W_Latest</f>
        <v>5.5910000000000002</v>
      </c>
      <c r="T73" s="64">
        <f>A125981785T_Latest</f>
        <v>5.4880000000000004</v>
      </c>
      <c r="U73" s="64">
        <f>A125970985F_Latest</f>
        <v>5.7220000000000004</v>
      </c>
      <c r="V73" s="64">
        <f>A125965584W_Latest</f>
        <v>9.8510000000000009</v>
      </c>
      <c r="W73" s="64">
        <f>A125987184V_Latest</f>
        <v>5.5640000000000001</v>
      </c>
      <c r="X73" s="64">
        <f>A125976384J_Latest</f>
        <v>4.2869999999999999</v>
      </c>
      <c r="Y73" s="64">
        <f>A125965585X_Latest</f>
        <v>5.1829999999999998</v>
      </c>
      <c r="Z73" s="64">
        <f>A125987185W_Latest</f>
        <v>5.8520000000000003</v>
      </c>
      <c r="AA73" s="64">
        <f>A125976385K_Latest</f>
        <v>4.5129999999999999</v>
      </c>
      <c r="AB73" s="64">
        <f>A125967384R_Latest</f>
        <v>4.2770000000000001</v>
      </c>
      <c r="AC73" s="64">
        <f>A125988984K_Latest</f>
        <v>2.331</v>
      </c>
      <c r="AD73" s="64">
        <f>A125978184A_Latest</f>
        <v>1.946</v>
      </c>
      <c r="AE73" s="64">
        <f>A125967385T_Latest</f>
        <v>3.3079999999999998</v>
      </c>
      <c r="AF73" s="64">
        <f>A125988985L_Latest</f>
        <v>3.452</v>
      </c>
      <c r="AG73" s="64">
        <f>A125978185C_Latest</f>
        <v>3.15</v>
      </c>
      <c r="AH73" s="64">
        <f>A125961984K_Latest</f>
        <v>0</v>
      </c>
      <c r="AI73" s="64">
        <f>A125983584J_Latest</f>
        <v>0</v>
      </c>
      <c r="AJ73" s="64">
        <f>A125972784W_Latest</f>
        <v>0</v>
      </c>
      <c r="AK73" s="64">
        <f>A125961985L_Latest</f>
        <v>0</v>
      </c>
      <c r="AL73" s="64">
        <f>A125983585K_Latest</f>
        <v>0</v>
      </c>
      <c r="AM73" s="64">
        <f>A125972785X_Latest</f>
        <v>0</v>
      </c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</row>
    <row r="74" spans="1:57" hidden="1">
      <c r="A74" s="45"/>
      <c r="B74" s="49" t="s">
        <v>4175</v>
      </c>
      <c r="C74" s="58">
        <v>11</v>
      </c>
      <c r="D74" s="64">
        <f>A125958440C_Latest</f>
        <v>59.39</v>
      </c>
      <c r="E74" s="64">
        <f>A125980040F_Latest</f>
        <v>34.438000000000002</v>
      </c>
      <c r="F74" s="64">
        <f>A125969240R_Latest</f>
        <v>24.952000000000002</v>
      </c>
      <c r="G74" s="64">
        <f>A125958441F_Latest</f>
        <v>10.712999999999999</v>
      </c>
      <c r="H74" s="64">
        <f>A125980041J_Latest</f>
        <v>11.765000000000001</v>
      </c>
      <c r="I74" s="64">
        <f>A125969241T_Latest</f>
        <v>9.5359999999999996</v>
      </c>
      <c r="J74" s="64">
        <f>A125963840K_Latest</f>
        <v>58.734000000000002</v>
      </c>
      <c r="K74" s="64">
        <f>A125985440J_Latest</f>
        <v>34.015000000000001</v>
      </c>
      <c r="L74" s="64">
        <f>A125974640W_Latest</f>
        <v>24.719000000000001</v>
      </c>
      <c r="M74" s="64">
        <f>A125963841L_Latest</f>
        <v>10.81</v>
      </c>
      <c r="N74" s="64">
        <f>A125985441K_Latest</f>
        <v>11.808</v>
      </c>
      <c r="O74" s="64">
        <f>A125974641X_Latest</f>
        <v>9.6829999999999998</v>
      </c>
      <c r="P74" s="64">
        <f>A125960240A_Latest</f>
        <v>16.742000000000001</v>
      </c>
      <c r="Q74" s="64">
        <f>A125981840W_Latest</f>
        <v>8.173</v>
      </c>
      <c r="R74" s="64">
        <f>A125971040L_Latest</f>
        <v>8.5690000000000008</v>
      </c>
      <c r="S74" s="64">
        <f>A125960241C_Latest</f>
        <v>7.476</v>
      </c>
      <c r="T74" s="64">
        <f>A125981841X_Latest</f>
        <v>6.516</v>
      </c>
      <c r="U74" s="64">
        <f>A125971041R_Latest</f>
        <v>8.6980000000000004</v>
      </c>
      <c r="V74" s="64">
        <f>A125965640C_Latest</f>
        <v>23.623999999999999</v>
      </c>
      <c r="W74" s="64">
        <f>A125987240A_Latest</f>
        <v>14.262</v>
      </c>
      <c r="X74" s="64">
        <f>A125976440R_Latest</f>
        <v>9.3610000000000007</v>
      </c>
      <c r="Y74" s="64">
        <f>A125965641F_Latest</f>
        <v>12.429</v>
      </c>
      <c r="Z74" s="64">
        <f>A125987241C_Latest</f>
        <v>15</v>
      </c>
      <c r="AA74" s="64">
        <f>A125976441T_Latest</f>
        <v>9.8550000000000004</v>
      </c>
      <c r="AB74" s="64">
        <f>A125967440W_Latest</f>
        <v>18.367999999999999</v>
      </c>
      <c r="AC74" s="64">
        <f>A125989040V_Latest</f>
        <v>11.579000000000001</v>
      </c>
      <c r="AD74" s="64">
        <f>A125978240J_Latest</f>
        <v>6.7889999999999997</v>
      </c>
      <c r="AE74" s="64">
        <f>A125967441X_Latest</f>
        <v>14.202999999999999</v>
      </c>
      <c r="AF74" s="64">
        <f>A125989041W_Latest</f>
        <v>17.143999999999998</v>
      </c>
      <c r="AG74" s="64">
        <f>A125978241K_Latest</f>
        <v>10.988</v>
      </c>
      <c r="AH74" s="64">
        <f>A125962040V_Latest</f>
        <v>0.65600000000000003</v>
      </c>
      <c r="AI74" s="64">
        <f>A125983640R_Latest</f>
        <v>0.42399999999999999</v>
      </c>
      <c r="AJ74" s="64">
        <f>A125972840C_Latest</f>
        <v>0.23200000000000001</v>
      </c>
      <c r="AK74" s="64">
        <f>A125962041W_Latest</f>
        <v>5.9580000000000002</v>
      </c>
      <c r="AL74" s="64">
        <f>A125983641T_Latest</f>
        <v>9.0950000000000006</v>
      </c>
      <c r="AM74" s="64">
        <f>A125972841F_Latest</f>
        <v>3.657</v>
      </c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</row>
    <row r="75" spans="1:57" hidden="1">
      <c r="A75" s="45"/>
      <c r="B75" s="49" t="s">
        <v>4176</v>
      </c>
      <c r="C75" s="58">
        <v>12</v>
      </c>
      <c r="D75" s="64">
        <f>A125958312K_Latest</f>
        <v>11.327999999999999</v>
      </c>
      <c r="E75" s="64">
        <f>A125979912F_Latest</f>
        <v>5.742</v>
      </c>
      <c r="F75" s="64">
        <f>A125969112W_Latest</f>
        <v>5.5860000000000003</v>
      </c>
      <c r="G75" s="64">
        <f>A125958313L_Latest</f>
        <v>2.0430000000000001</v>
      </c>
      <c r="H75" s="64">
        <f>A125979913J_Latest</f>
        <v>1.962</v>
      </c>
      <c r="I75" s="64">
        <f>A125969113X_Latest</f>
        <v>2.1349999999999998</v>
      </c>
      <c r="J75" s="64">
        <f>A125963712T_Latest</f>
        <v>10.746</v>
      </c>
      <c r="K75" s="64">
        <f>A125985312R_Latest</f>
        <v>5.742</v>
      </c>
      <c r="L75" s="64">
        <f>A125974512C_Latest</f>
        <v>5.0030000000000001</v>
      </c>
      <c r="M75" s="64">
        <f>A125963713V_Latest</f>
        <v>1.978</v>
      </c>
      <c r="N75" s="64">
        <f>A125985313T_Latest</f>
        <v>1.994</v>
      </c>
      <c r="O75" s="64">
        <f>A125974513F_Latest</f>
        <v>1.96</v>
      </c>
      <c r="P75" s="64">
        <f>A125960112J_Latest</f>
        <v>1.2589999999999999</v>
      </c>
      <c r="Q75" s="64">
        <f>A125981712C_Latest</f>
        <v>0.81</v>
      </c>
      <c r="R75" s="64">
        <f>A125970912T_Latest</f>
        <v>0.44900000000000001</v>
      </c>
      <c r="S75" s="64">
        <f>A125960113K_Latest</f>
        <v>0.56200000000000006</v>
      </c>
      <c r="T75" s="64">
        <f>A125981713F_Latest</f>
        <v>0.64600000000000002</v>
      </c>
      <c r="U75" s="64">
        <f>A125970913V_Latest</f>
        <v>0.45600000000000002</v>
      </c>
      <c r="V75" s="64">
        <f>A125965512K_Latest</f>
        <v>4.7910000000000004</v>
      </c>
      <c r="W75" s="64">
        <f>A125987112J_Latest</f>
        <v>1.9690000000000001</v>
      </c>
      <c r="X75" s="64">
        <f>A125976312W_Latest</f>
        <v>2.8210000000000002</v>
      </c>
      <c r="Y75" s="64">
        <f>A125965513L_Latest</f>
        <v>2.52</v>
      </c>
      <c r="Z75" s="64">
        <f>A125987113K_Latest</f>
        <v>2.0710000000000002</v>
      </c>
      <c r="AA75" s="64">
        <f>A125976313X_Latest</f>
        <v>2.97</v>
      </c>
      <c r="AB75" s="64">
        <f>A125967312C_Latest</f>
        <v>4.6959999999999997</v>
      </c>
      <c r="AC75" s="64">
        <f>A125988912X_Latest</f>
        <v>2.9630000000000001</v>
      </c>
      <c r="AD75" s="64">
        <f>A125978112R_Latest</f>
        <v>1.7330000000000001</v>
      </c>
      <c r="AE75" s="64">
        <f>A125967313F_Latest</f>
        <v>3.6309999999999998</v>
      </c>
      <c r="AF75" s="64">
        <f>A125988913A_Latest</f>
        <v>4.3869999999999996</v>
      </c>
      <c r="AG75" s="64">
        <f>A125978113T_Latest</f>
        <v>2.8050000000000002</v>
      </c>
      <c r="AH75" s="64">
        <f>A125961912X_Latest</f>
        <v>0.58199999999999996</v>
      </c>
      <c r="AI75" s="64">
        <f>A125983512W_Latest</f>
        <v>0</v>
      </c>
      <c r="AJ75" s="64">
        <f>A125972712K_Latest</f>
        <v>0.58199999999999996</v>
      </c>
      <c r="AK75" s="64">
        <f>A125961913A_Latest</f>
        <v>5.2869999999999999</v>
      </c>
      <c r="AL75" s="64">
        <f>A125983513X_Latest</f>
        <v>0</v>
      </c>
      <c r="AM75" s="64">
        <f>A125972713L_Latest</f>
        <v>9.1679999999999993</v>
      </c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</row>
    <row r="76" spans="1:57" hidden="1">
      <c r="A76" s="45"/>
      <c r="B76" s="49" t="s">
        <v>4177</v>
      </c>
      <c r="C76" s="58">
        <v>13</v>
      </c>
      <c r="D76" s="64">
        <f>A125958264C_Latest</f>
        <v>25.411999999999999</v>
      </c>
      <c r="E76" s="64">
        <f>A125979864X_Latest</f>
        <v>6.2629999999999999</v>
      </c>
      <c r="F76" s="64">
        <f>A125969064R_Latest</f>
        <v>19.149000000000001</v>
      </c>
      <c r="G76" s="64">
        <f>A125958265F_Latest</f>
        <v>4.5839999999999996</v>
      </c>
      <c r="H76" s="64">
        <f>A125979865A_Latest</f>
        <v>2.14</v>
      </c>
      <c r="I76" s="64">
        <f>A125969065T_Latest</f>
        <v>7.319</v>
      </c>
      <c r="J76" s="64">
        <f>A125963664K_Latest</f>
        <v>25.411999999999999</v>
      </c>
      <c r="K76" s="64">
        <f>A125985264J_Latest</f>
        <v>6.2629999999999999</v>
      </c>
      <c r="L76" s="64">
        <f>A125974464W_Latest</f>
        <v>19.149000000000001</v>
      </c>
      <c r="M76" s="64">
        <f>A125963665L_Latest</f>
        <v>4.6769999999999996</v>
      </c>
      <c r="N76" s="64">
        <f>A125985265K_Latest</f>
        <v>2.1739999999999999</v>
      </c>
      <c r="O76" s="64">
        <f>A125974465X_Latest</f>
        <v>7.5010000000000003</v>
      </c>
      <c r="P76" s="64">
        <f>A125960064A_Latest</f>
        <v>13.632999999999999</v>
      </c>
      <c r="Q76" s="64">
        <f>A125981664W_Latest</f>
        <v>4.79</v>
      </c>
      <c r="R76" s="64">
        <f>A125970864K_Latest</f>
        <v>8.843</v>
      </c>
      <c r="S76" s="64">
        <f>A125960065C_Latest</f>
        <v>6.0869999999999997</v>
      </c>
      <c r="T76" s="64">
        <f>A125981665X_Latest</f>
        <v>3.819</v>
      </c>
      <c r="U76" s="64">
        <f>A125970865L_Latest</f>
        <v>8.9749999999999996</v>
      </c>
      <c r="V76" s="64">
        <f>A125965464C_Latest</f>
        <v>7.7489999999999997</v>
      </c>
      <c r="W76" s="64">
        <f>A125987064A_Latest</f>
        <v>0.92900000000000005</v>
      </c>
      <c r="X76" s="64">
        <f>A125976264R_Latest</f>
        <v>6.82</v>
      </c>
      <c r="Y76" s="64">
        <f>A125965465F_Latest</f>
        <v>4.077</v>
      </c>
      <c r="Z76" s="64">
        <f>A125987065C_Latest</f>
        <v>0.97699999999999998</v>
      </c>
      <c r="AA76" s="64">
        <f>A125976265T_Latest</f>
        <v>7.1790000000000003</v>
      </c>
      <c r="AB76" s="64">
        <f>A125967264W_Latest</f>
        <v>4.0309999999999997</v>
      </c>
      <c r="AC76" s="64">
        <f>A125988864T_Latest</f>
        <v>0.54400000000000004</v>
      </c>
      <c r="AD76" s="64">
        <f>A125978064J_Latest</f>
        <v>3.4870000000000001</v>
      </c>
      <c r="AE76" s="64">
        <f>A125967265X_Latest</f>
        <v>3.117</v>
      </c>
      <c r="AF76" s="64">
        <f>A125988865V_Latest</f>
        <v>0.80600000000000005</v>
      </c>
      <c r="AG76" s="64">
        <f>A125978065K_Latest</f>
        <v>5.6440000000000001</v>
      </c>
      <c r="AH76" s="64">
        <f>A125961864T_Latest</f>
        <v>0</v>
      </c>
      <c r="AI76" s="64">
        <f>A125983464R_Latest</f>
        <v>0</v>
      </c>
      <c r="AJ76" s="64">
        <f>A125972664C_Latest</f>
        <v>0</v>
      </c>
      <c r="AK76" s="64">
        <f>A125961865V_Latest</f>
        <v>0</v>
      </c>
      <c r="AL76" s="64">
        <f>A125983465T_Latest</f>
        <v>0</v>
      </c>
      <c r="AM76" s="64">
        <f>A125972665F_Latest</f>
        <v>0</v>
      </c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</row>
    <row r="77" spans="1:57" hidden="1">
      <c r="A77" s="45"/>
      <c r="B77" s="51" t="s">
        <v>4178</v>
      </c>
      <c r="C77" s="58">
        <v>14</v>
      </c>
      <c r="D77" s="64">
        <f>A125958280C_Latest</f>
        <v>16.452000000000002</v>
      </c>
      <c r="E77" s="64">
        <f>A125979880X_Latest</f>
        <v>6.9109999999999996</v>
      </c>
      <c r="F77" s="64">
        <f>A125969080R_Latest</f>
        <v>9.5410000000000004</v>
      </c>
      <c r="G77" s="64">
        <f>A125958281F_Latest</f>
        <v>2.968</v>
      </c>
      <c r="H77" s="64">
        <f>A125979881A_Latest</f>
        <v>2.3610000000000002</v>
      </c>
      <c r="I77" s="64">
        <f>A125969081T_Latest</f>
        <v>3.6469999999999998</v>
      </c>
      <c r="J77" s="64">
        <f>A125963680K_Latest</f>
        <v>16.452000000000002</v>
      </c>
      <c r="K77" s="64">
        <f>A125985280J_Latest</f>
        <v>6.9109999999999996</v>
      </c>
      <c r="L77" s="64">
        <f>A125974480W_Latest</f>
        <v>9.5410000000000004</v>
      </c>
      <c r="M77" s="64">
        <f>A125963681L_Latest</f>
        <v>3.028</v>
      </c>
      <c r="N77" s="64">
        <f>A125985281K_Latest</f>
        <v>2.399</v>
      </c>
      <c r="O77" s="64">
        <f>A125974481X_Latest</f>
        <v>3.7370000000000001</v>
      </c>
      <c r="P77" s="64">
        <f>A125960080A_Latest</f>
        <v>1.1850000000000001</v>
      </c>
      <c r="Q77" s="64">
        <f>A125981680W_Latest</f>
        <v>0.63800000000000001</v>
      </c>
      <c r="R77" s="64">
        <f>A125970880K_Latest</f>
        <v>0.54700000000000004</v>
      </c>
      <c r="S77" s="64">
        <f>A125960081C_Latest</f>
        <v>0.52900000000000003</v>
      </c>
      <c r="T77" s="64">
        <f>A125981681X_Latest</f>
        <v>0.50800000000000001</v>
      </c>
      <c r="U77" s="64">
        <f>A125970881L_Latest</f>
        <v>0.55500000000000005</v>
      </c>
      <c r="V77" s="64">
        <f>A125965480C_Latest</f>
        <v>7.37</v>
      </c>
      <c r="W77" s="64">
        <f>A125987080A_Latest</f>
        <v>3.2730000000000001</v>
      </c>
      <c r="X77" s="64">
        <f>A125976280R_Latest</f>
        <v>4.0960000000000001</v>
      </c>
      <c r="Y77" s="64">
        <f>A125965481F_Latest</f>
        <v>3.8769999999999998</v>
      </c>
      <c r="Z77" s="64">
        <f>A125987081C_Latest</f>
        <v>3.4430000000000001</v>
      </c>
      <c r="AA77" s="64">
        <f>A125976281T_Latest</f>
        <v>4.3120000000000003</v>
      </c>
      <c r="AB77" s="64">
        <f>A125967280W_Latest</f>
        <v>7.8979999999999997</v>
      </c>
      <c r="AC77" s="64">
        <f>A125988880T_Latest</f>
        <v>3</v>
      </c>
      <c r="AD77" s="64">
        <f>A125978080J_Latest</f>
        <v>4.8979999999999997</v>
      </c>
      <c r="AE77" s="64">
        <f>A125967281X_Latest</f>
        <v>6.1070000000000002</v>
      </c>
      <c r="AF77" s="64">
        <f>A125988881V_Latest</f>
        <v>4.4420000000000002</v>
      </c>
      <c r="AG77" s="64">
        <f>A125978081K_Latest</f>
        <v>7.9269999999999996</v>
      </c>
      <c r="AH77" s="64">
        <f>A125961880T_Latest</f>
        <v>0</v>
      </c>
      <c r="AI77" s="64">
        <f>A125983480R_Latest</f>
        <v>0</v>
      </c>
      <c r="AJ77" s="64">
        <f>A125972680C_Latest</f>
        <v>0</v>
      </c>
      <c r="AK77" s="64">
        <f>A125961881V_Latest</f>
        <v>0</v>
      </c>
      <c r="AL77" s="64">
        <f>A125983481T_Latest</f>
        <v>0</v>
      </c>
      <c r="AM77" s="64">
        <f>A125972681F_Latest</f>
        <v>0</v>
      </c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</row>
    <row r="78" spans="1:57" hidden="1">
      <c r="A78" s="45"/>
      <c r="B78" s="49" t="s">
        <v>4179</v>
      </c>
      <c r="C78" s="58">
        <v>15</v>
      </c>
      <c r="D78" s="64">
        <f>A125958352C_Latest</f>
        <v>7.2619999999999996</v>
      </c>
      <c r="E78" s="64">
        <f>A125979952X_Latest</f>
        <v>3.81</v>
      </c>
      <c r="F78" s="64">
        <f>A125969152R_Latest</f>
        <v>3.452</v>
      </c>
      <c r="G78" s="64">
        <f>A125958353F_Latest</f>
        <v>1.31</v>
      </c>
      <c r="H78" s="64">
        <f>A125979953A_Latest</f>
        <v>1.302</v>
      </c>
      <c r="I78" s="64">
        <f>A125969153T_Latest</f>
        <v>1.319</v>
      </c>
      <c r="J78" s="64">
        <f>A125963752K_Latest</f>
        <v>7.2619999999999996</v>
      </c>
      <c r="K78" s="64">
        <f>A125985352J_Latest</f>
        <v>3.81</v>
      </c>
      <c r="L78" s="64">
        <f>A125974552W_Latest</f>
        <v>3.452</v>
      </c>
      <c r="M78" s="64">
        <f>A125963753L_Latest</f>
        <v>1.337</v>
      </c>
      <c r="N78" s="64">
        <f>A125985353K_Latest</f>
        <v>1.323</v>
      </c>
      <c r="O78" s="64">
        <f>A125974553X_Latest</f>
        <v>1.3520000000000001</v>
      </c>
      <c r="P78" s="64">
        <f>A125960152A_Latest</f>
        <v>3.3620000000000001</v>
      </c>
      <c r="Q78" s="64">
        <f>A125981752W_Latest</f>
        <v>2.6659999999999999</v>
      </c>
      <c r="R78" s="64">
        <f>A125970952K_Latest</f>
        <v>0.69599999999999995</v>
      </c>
      <c r="S78" s="64">
        <f>A125960153C_Latest</f>
        <v>1.5009999999999999</v>
      </c>
      <c r="T78" s="64">
        <f>A125981753X_Latest</f>
        <v>2.125</v>
      </c>
      <c r="U78" s="64">
        <f>A125970953L_Latest</f>
        <v>0.70599999999999996</v>
      </c>
      <c r="V78" s="64">
        <f>A125965552C_Latest</f>
        <v>1.74</v>
      </c>
      <c r="W78" s="64">
        <f>A125987152A_Latest</f>
        <v>0</v>
      </c>
      <c r="X78" s="64">
        <f>A125976352R_Latest</f>
        <v>1.74</v>
      </c>
      <c r="Y78" s="64">
        <f>A125965553F_Latest</f>
        <v>0.91500000000000004</v>
      </c>
      <c r="Z78" s="64">
        <f>A125987153C_Latest</f>
        <v>0</v>
      </c>
      <c r="AA78" s="64">
        <f>A125976353T_Latest</f>
        <v>1.831</v>
      </c>
      <c r="AB78" s="64">
        <f>A125967352W_Latest</f>
        <v>2.161</v>
      </c>
      <c r="AC78" s="64">
        <f>A125988952T_Latest</f>
        <v>1.145</v>
      </c>
      <c r="AD78" s="64">
        <f>A125978152J_Latest</f>
        <v>1.016</v>
      </c>
      <c r="AE78" s="64">
        <f>A125967353X_Latest</f>
        <v>1.671</v>
      </c>
      <c r="AF78" s="64">
        <f>A125988953V_Latest</f>
        <v>1.6950000000000001</v>
      </c>
      <c r="AG78" s="64">
        <f>A125978153K_Latest</f>
        <v>1.645</v>
      </c>
      <c r="AH78" s="64">
        <f>A125961952T_Latest</f>
        <v>0</v>
      </c>
      <c r="AI78" s="64">
        <f>A125983552R_Latest</f>
        <v>0</v>
      </c>
      <c r="AJ78" s="64">
        <f>A125972752C_Latest</f>
        <v>0</v>
      </c>
      <c r="AK78" s="64">
        <f>A125961953V_Latest</f>
        <v>0</v>
      </c>
      <c r="AL78" s="64">
        <f>A125983553T_Latest</f>
        <v>0</v>
      </c>
      <c r="AM78" s="64">
        <f>A125972753F_Latest</f>
        <v>0</v>
      </c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</row>
    <row r="79" spans="1:57" hidden="1">
      <c r="A79" s="45"/>
      <c r="B79" s="49" t="s">
        <v>4180</v>
      </c>
      <c r="C79" s="58">
        <v>16</v>
      </c>
      <c r="D79" s="64">
        <f>A125958288W_Latest</f>
        <v>73.680999999999997</v>
      </c>
      <c r="E79" s="64">
        <f>A125979888T_Latest</f>
        <v>41.533000000000001</v>
      </c>
      <c r="F79" s="64">
        <f>A125969088J_Latest</f>
        <v>32.149000000000001</v>
      </c>
      <c r="G79" s="64">
        <f>A125958289X_Latest</f>
        <v>13.291</v>
      </c>
      <c r="H79" s="64">
        <f>A125979889V_Latest</f>
        <v>14.189</v>
      </c>
      <c r="I79" s="64">
        <f>A125969089K_Latest</f>
        <v>12.287000000000001</v>
      </c>
      <c r="J79" s="64">
        <f>A125963688C_Latest</f>
        <v>73.093999999999994</v>
      </c>
      <c r="K79" s="64">
        <f>A125985288A_Latest</f>
        <v>41.533000000000001</v>
      </c>
      <c r="L79" s="64">
        <f>A125974488R_Latest</f>
        <v>31.561</v>
      </c>
      <c r="M79" s="64">
        <f>A125963689F_Latest</f>
        <v>13.452</v>
      </c>
      <c r="N79" s="64">
        <f>A125985289C_Latest</f>
        <v>14.417999999999999</v>
      </c>
      <c r="O79" s="64">
        <f>A125974489T_Latest</f>
        <v>12.363</v>
      </c>
      <c r="P79" s="64">
        <f>A125960088V_Latest</f>
        <v>26.172000000000001</v>
      </c>
      <c r="Q79" s="64">
        <f>A125981688R_Latest</f>
        <v>19.024000000000001</v>
      </c>
      <c r="R79" s="64">
        <f>A125970888C_Latest</f>
        <v>7.1470000000000002</v>
      </c>
      <c r="S79" s="64">
        <f>A125960089W_Latest</f>
        <v>11.686</v>
      </c>
      <c r="T79" s="64">
        <f>A125981689T_Latest</f>
        <v>15.167</v>
      </c>
      <c r="U79" s="64">
        <f>A125970889F_Latest</f>
        <v>7.2549999999999999</v>
      </c>
      <c r="V79" s="64">
        <f>A125965488W_Latest</f>
        <v>29.459</v>
      </c>
      <c r="W79" s="64">
        <f>A125987088V_Latest</f>
        <v>13.907</v>
      </c>
      <c r="X79" s="64">
        <f>A125976288J_Latest</f>
        <v>15.553000000000001</v>
      </c>
      <c r="Y79" s="64">
        <f>A125965489X_Latest</f>
        <v>15.499000000000001</v>
      </c>
      <c r="Z79" s="64">
        <f>A125987089W_Latest</f>
        <v>14.625999999999999</v>
      </c>
      <c r="AA79" s="64">
        <f>A125976289K_Latest</f>
        <v>16.372</v>
      </c>
      <c r="AB79" s="64">
        <f>A125967288R_Latest</f>
        <v>17.463000000000001</v>
      </c>
      <c r="AC79" s="64">
        <f>A125988888K_Latest</f>
        <v>8.6010000000000009</v>
      </c>
      <c r="AD79" s="64">
        <f>A125978088A_Latest</f>
        <v>8.8610000000000007</v>
      </c>
      <c r="AE79" s="64">
        <f>A125967289T_Latest</f>
        <v>13.503</v>
      </c>
      <c r="AF79" s="64">
        <f>A125988889L_Latest</f>
        <v>12.734999999999999</v>
      </c>
      <c r="AG79" s="64">
        <f>A125978089C_Latest</f>
        <v>14.343</v>
      </c>
      <c r="AH79" s="64">
        <f>A125961888K_Latest</f>
        <v>0.58699999999999997</v>
      </c>
      <c r="AI79" s="64">
        <f>A125983488J_Latest</f>
        <v>0</v>
      </c>
      <c r="AJ79" s="64">
        <f>A125972688W_Latest</f>
        <v>0.58699999999999997</v>
      </c>
      <c r="AK79" s="64">
        <f>A125961889L_Latest</f>
        <v>5.335</v>
      </c>
      <c r="AL79" s="64">
        <f>A125983489K_Latest</f>
        <v>0</v>
      </c>
      <c r="AM79" s="64">
        <f>A125972689X_Latest</f>
        <v>9.25</v>
      </c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</row>
    <row r="80" spans="1:57" hidden="1">
      <c r="A80" s="45"/>
      <c r="B80" s="45" t="s">
        <v>4181</v>
      </c>
      <c r="C80" s="58">
        <v>17</v>
      </c>
      <c r="D80" s="64">
        <f>A125958360C_Latest</f>
        <v>102.127</v>
      </c>
      <c r="E80" s="64">
        <f>A125979960X_Latest</f>
        <v>55.289000000000001</v>
      </c>
      <c r="F80" s="64">
        <f>A125969160R_Latest</f>
        <v>46.838000000000001</v>
      </c>
      <c r="G80" s="64">
        <f>A125958361F_Latest</f>
        <v>18.422000000000001</v>
      </c>
      <c r="H80" s="64">
        <f>A125979961A_Latest</f>
        <v>18.888000000000002</v>
      </c>
      <c r="I80" s="64">
        <f>A125969161T_Latest</f>
        <v>17.901</v>
      </c>
      <c r="J80" s="64">
        <f>A125963760K_Latest</f>
        <v>98.853999999999999</v>
      </c>
      <c r="K80" s="64">
        <f>A125985360J_Latest</f>
        <v>54.305999999999997</v>
      </c>
      <c r="L80" s="64">
        <f>A125974560W_Latest</f>
        <v>44.548000000000002</v>
      </c>
      <c r="M80" s="64">
        <f>A125963761L_Latest</f>
        <v>18.193000000000001</v>
      </c>
      <c r="N80" s="64">
        <f>A125985361K_Latest</f>
        <v>18.853000000000002</v>
      </c>
      <c r="O80" s="64">
        <f>A125974561X_Latest</f>
        <v>17.449000000000002</v>
      </c>
      <c r="P80" s="64">
        <f>A125960160A_Latest</f>
        <v>45.652000000000001</v>
      </c>
      <c r="Q80" s="64">
        <f>A125981760W_Latest</f>
        <v>27.675000000000001</v>
      </c>
      <c r="R80" s="64">
        <f>A125970960K_Latest</f>
        <v>17.977</v>
      </c>
      <c r="S80" s="64">
        <f>A125960161C_Latest</f>
        <v>20.384</v>
      </c>
      <c r="T80" s="64">
        <f>A125981761X_Latest</f>
        <v>22.062999999999999</v>
      </c>
      <c r="U80" s="64">
        <f>A125970961L_Latest</f>
        <v>18.247</v>
      </c>
      <c r="V80" s="64">
        <f>A125965560C_Latest</f>
        <v>33.476999999999997</v>
      </c>
      <c r="W80" s="64">
        <f>A125987160A_Latest</f>
        <v>15.500999999999999</v>
      </c>
      <c r="X80" s="64">
        <f>A125976360R_Latest</f>
        <v>17.975999999999999</v>
      </c>
      <c r="Y80" s="64">
        <f>A125965561F_Latest</f>
        <v>17.613</v>
      </c>
      <c r="Z80" s="64">
        <f>A125987161C_Latest</f>
        <v>16.303000000000001</v>
      </c>
      <c r="AA80" s="64">
        <f>A125976361T_Latest</f>
        <v>18.923999999999999</v>
      </c>
      <c r="AB80" s="64">
        <f>A125967360W_Latest</f>
        <v>19.725000000000001</v>
      </c>
      <c r="AC80" s="64">
        <f>A125988960T_Latest</f>
        <v>11.131</v>
      </c>
      <c r="AD80" s="64">
        <f>A125978160J_Latest</f>
        <v>8.5950000000000006</v>
      </c>
      <c r="AE80" s="64">
        <f>A125967361X_Latest</f>
        <v>15.253</v>
      </c>
      <c r="AF80" s="64">
        <f>A125988961V_Latest</f>
        <v>16.48</v>
      </c>
      <c r="AG80" s="64">
        <f>A125978161K_Latest</f>
        <v>13.911</v>
      </c>
      <c r="AH80" s="64">
        <f>A125961960T_Latest</f>
        <v>3.2719999999999998</v>
      </c>
      <c r="AI80" s="64">
        <f>A125983560R_Latest</f>
        <v>0.98199999999999998</v>
      </c>
      <c r="AJ80" s="64">
        <f>A125972760C_Latest</f>
        <v>2.29</v>
      </c>
      <c r="AK80" s="64">
        <f>A125961961V_Latest</f>
        <v>29.721</v>
      </c>
      <c r="AL80" s="64">
        <f>A125983561T_Latest</f>
        <v>21.076000000000001</v>
      </c>
      <c r="AM80" s="64">
        <f>A125972761F_Latest</f>
        <v>36.066000000000003</v>
      </c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</row>
    <row r="81" spans="1:57" hidden="1">
      <c r="A81" s="44" t="s">
        <v>4182</v>
      </c>
      <c r="B81" s="45"/>
      <c r="C81" s="58">
        <v>18</v>
      </c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</row>
    <row r="82" spans="1:57" hidden="1">
      <c r="A82" s="45"/>
      <c r="B82" s="52" t="s">
        <v>4183</v>
      </c>
      <c r="C82" s="58">
        <v>19</v>
      </c>
      <c r="D82" s="64">
        <f>A125958368W_Latest</f>
        <v>350.09</v>
      </c>
      <c r="E82" s="64">
        <f>A125979968T_Latest</f>
        <v>199.815</v>
      </c>
      <c r="F82" s="64">
        <f>A125969168J_Latest</f>
        <v>150.274</v>
      </c>
      <c r="G82" s="64">
        <f>A125958369X_Latest</f>
        <v>63.151000000000003</v>
      </c>
      <c r="H82" s="64">
        <f>A125979969V_Latest</f>
        <v>68.262</v>
      </c>
      <c r="I82" s="64">
        <f>A125969169K_Latest</f>
        <v>57.433999999999997</v>
      </c>
      <c r="J82" s="64">
        <f>A125963768C_Latest</f>
        <v>344.92700000000002</v>
      </c>
      <c r="K82" s="64">
        <f>A125985368A_Latest</f>
        <v>198.17400000000001</v>
      </c>
      <c r="L82" s="64">
        <f>A125974568R_Latest</f>
        <v>146.75299999999999</v>
      </c>
      <c r="M82" s="64">
        <f>A125963769F_Latest</f>
        <v>63.481000000000002</v>
      </c>
      <c r="N82" s="64">
        <f>A125985369C_Latest</f>
        <v>68.796999999999997</v>
      </c>
      <c r="O82" s="64">
        <f>A125974569T_Latest</f>
        <v>57.482999999999997</v>
      </c>
      <c r="P82" s="64">
        <f>A125960168V_Latest</f>
        <v>111.20399999999999</v>
      </c>
      <c r="Q82" s="64">
        <f>A125981768R_Latest</f>
        <v>66.965999999999994</v>
      </c>
      <c r="R82" s="64">
        <f>A125970968C_Latest</f>
        <v>44.238</v>
      </c>
      <c r="S82" s="64">
        <f>A125960169W_Latest</f>
        <v>49.654000000000003</v>
      </c>
      <c r="T82" s="64">
        <f>A125981769T_Latest</f>
        <v>53.387</v>
      </c>
      <c r="U82" s="64">
        <f>A125970969F_Latest</f>
        <v>44.901000000000003</v>
      </c>
      <c r="V82" s="64">
        <f>A125965568W_Latest</f>
        <v>142.51499999999999</v>
      </c>
      <c r="W82" s="64">
        <f>A125987168V_Latest</f>
        <v>78.599999999999994</v>
      </c>
      <c r="X82" s="64">
        <f>A125976368J_Latest</f>
        <v>63.914000000000001</v>
      </c>
      <c r="Y82" s="64">
        <f>A125965569X_Latest</f>
        <v>74.978999999999999</v>
      </c>
      <c r="Z82" s="64">
        <f>A125987169W_Latest</f>
        <v>82.668000000000006</v>
      </c>
      <c r="AA82" s="64">
        <f>A125976369K_Latest</f>
        <v>67.284000000000006</v>
      </c>
      <c r="AB82" s="64">
        <f>A125967368R_Latest</f>
        <v>91.209000000000003</v>
      </c>
      <c r="AC82" s="64">
        <f>A125988968K_Latest</f>
        <v>52.607999999999997</v>
      </c>
      <c r="AD82" s="64">
        <f>A125978168A_Latest</f>
        <v>38.600999999999999</v>
      </c>
      <c r="AE82" s="64">
        <f>A125967369T_Latest</f>
        <v>70.527000000000001</v>
      </c>
      <c r="AF82" s="64">
        <f>A125988969L_Latest</f>
        <v>77.888999999999996</v>
      </c>
      <c r="AG82" s="64">
        <f>A125978169C_Latest</f>
        <v>62.478999999999999</v>
      </c>
      <c r="AH82" s="64">
        <f>A125961968K_Latest</f>
        <v>5.1619999999999999</v>
      </c>
      <c r="AI82" s="64">
        <f>A125983568J_Latest</f>
        <v>1.641</v>
      </c>
      <c r="AJ82" s="64">
        <f>A125972768W_Latest</f>
        <v>3.5209999999999999</v>
      </c>
      <c r="AK82" s="64">
        <f>A125961969L_Latest</f>
        <v>46.887</v>
      </c>
      <c r="AL82" s="64">
        <f>A125983569K_Latest</f>
        <v>35.220999999999997</v>
      </c>
      <c r="AM82" s="64">
        <f>A125972769X_Latest</f>
        <v>55.45</v>
      </c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</row>
    <row r="83" spans="1:57" hidden="1">
      <c r="A83" s="45"/>
      <c r="B83" s="49" t="s">
        <v>4184</v>
      </c>
      <c r="C83" s="58">
        <v>20</v>
      </c>
      <c r="D83" s="64">
        <f>A125958448W_Latest</f>
        <v>262.214</v>
      </c>
      <c r="E83" s="64">
        <f>A125980048X_Latest</f>
        <v>139.572</v>
      </c>
      <c r="F83" s="64">
        <f>A125969248J_Latest</f>
        <v>122.642</v>
      </c>
      <c r="G83" s="64">
        <f>A125958449X_Latest</f>
        <v>47.3</v>
      </c>
      <c r="H83" s="64">
        <f>A125980049A_Latest</f>
        <v>47.682000000000002</v>
      </c>
      <c r="I83" s="64">
        <f>A125969249K_Latest</f>
        <v>46.872999999999998</v>
      </c>
      <c r="J83" s="64">
        <f>A125963848C_Latest</f>
        <v>257.28699999999998</v>
      </c>
      <c r="K83" s="64">
        <f>A125985448A_Latest</f>
        <v>137.982</v>
      </c>
      <c r="L83" s="64">
        <f>A125974648R_Latest</f>
        <v>119.30500000000001</v>
      </c>
      <c r="M83" s="64">
        <f>A125963849F_Latest</f>
        <v>47.351999999999997</v>
      </c>
      <c r="N83" s="64">
        <f>A125985449C_Latest</f>
        <v>47.901000000000003</v>
      </c>
      <c r="O83" s="64">
        <f>A125974649T_Latest</f>
        <v>46.731999999999999</v>
      </c>
      <c r="P83" s="64">
        <f>A125960248V_Latest</f>
        <v>87.558000000000007</v>
      </c>
      <c r="Q83" s="64">
        <f>A125981848R_Latest</f>
        <v>49.761000000000003</v>
      </c>
      <c r="R83" s="64">
        <f>A125971048F_Latest</f>
        <v>37.796999999999997</v>
      </c>
      <c r="S83" s="64">
        <f>A125960249W_Latest</f>
        <v>39.095999999999997</v>
      </c>
      <c r="T83" s="64">
        <f>A125981849T_Latest</f>
        <v>39.670999999999999</v>
      </c>
      <c r="U83" s="64">
        <f>A125971049J_Latest</f>
        <v>38.363</v>
      </c>
      <c r="V83" s="64">
        <f>A125965648W_Latest</f>
        <v>103.956</v>
      </c>
      <c r="W83" s="64">
        <f>A125987248V_Latest</f>
        <v>53.887</v>
      </c>
      <c r="X83" s="64">
        <f>A125976448J_Latest</f>
        <v>50.07</v>
      </c>
      <c r="Y83" s="64">
        <f>A125965649X_Latest</f>
        <v>54.692999999999998</v>
      </c>
      <c r="Z83" s="64">
        <f>A125987249W_Latest</f>
        <v>56.674999999999997</v>
      </c>
      <c r="AA83" s="64">
        <f>A125976449K_Latest</f>
        <v>52.709000000000003</v>
      </c>
      <c r="AB83" s="64">
        <f>A125967448R_Latest</f>
        <v>65.772999999999996</v>
      </c>
      <c r="AC83" s="64">
        <f>A125989048L_Latest</f>
        <v>34.335000000000001</v>
      </c>
      <c r="AD83" s="64">
        <f>A125978248A_Latest</f>
        <v>31.439</v>
      </c>
      <c r="AE83" s="64">
        <f>A125967449T_Latest</f>
        <v>50.859000000000002</v>
      </c>
      <c r="AF83" s="64">
        <f>A125989049R_Latest</f>
        <v>50.834000000000003</v>
      </c>
      <c r="AG83" s="64">
        <f>A125978249C_Latest</f>
        <v>50.886000000000003</v>
      </c>
      <c r="AH83" s="64">
        <f>A125962048L_Latest</f>
        <v>4.9269999999999996</v>
      </c>
      <c r="AI83" s="64">
        <f>A125983648J_Latest</f>
        <v>1.59</v>
      </c>
      <c r="AJ83" s="64">
        <f>A125972848W_Latest</f>
        <v>3.3370000000000002</v>
      </c>
      <c r="AK83" s="64">
        <f>A125962049R_Latest</f>
        <v>44.744999999999997</v>
      </c>
      <c r="AL83" s="64">
        <f>A125983649K_Latest</f>
        <v>34.115000000000002</v>
      </c>
      <c r="AM83" s="64">
        <f>A125972849X_Latest</f>
        <v>52.548000000000002</v>
      </c>
    </row>
    <row r="84" spans="1:57" hidden="1">
      <c r="A84" s="45"/>
      <c r="B84" s="49" t="s">
        <v>4185</v>
      </c>
      <c r="C84" s="58">
        <v>21</v>
      </c>
      <c r="D84" s="64">
        <f>A125958272C_Latest</f>
        <v>72.775999999999996</v>
      </c>
      <c r="E84" s="64">
        <f>A125979872X_Latest</f>
        <v>51.081000000000003</v>
      </c>
      <c r="F84" s="64">
        <f>A125969072R_Latest</f>
        <v>21.695</v>
      </c>
      <c r="G84" s="64">
        <f>A125958273F_Latest</f>
        <v>13.128</v>
      </c>
      <c r="H84" s="64">
        <f>A125979873A_Latest</f>
        <v>17.451000000000001</v>
      </c>
      <c r="I84" s="64">
        <f>A125969073T_Latest</f>
        <v>8.2919999999999998</v>
      </c>
      <c r="J84" s="64">
        <f>A125963672K_Latest</f>
        <v>72.591999999999999</v>
      </c>
      <c r="K84" s="64">
        <f>A125985272J_Latest</f>
        <v>51.081000000000003</v>
      </c>
      <c r="L84" s="64">
        <f>A125974472W_Latest</f>
        <v>21.510999999999999</v>
      </c>
      <c r="M84" s="64">
        <f>A125963673L_Latest</f>
        <v>13.36</v>
      </c>
      <c r="N84" s="64">
        <f>A125985273K_Latest</f>
        <v>17.733000000000001</v>
      </c>
      <c r="O84" s="64">
        <f>A125974473X_Latest</f>
        <v>8.4260000000000002</v>
      </c>
      <c r="P84" s="64">
        <f>A125960072A_Latest</f>
        <v>18.106000000000002</v>
      </c>
      <c r="Q84" s="64">
        <f>A125981672W_Latest</f>
        <v>13.874000000000001</v>
      </c>
      <c r="R84" s="64">
        <f>A125970872K_Latest</f>
        <v>4.2320000000000002</v>
      </c>
      <c r="S84" s="64">
        <f>A125960073C_Latest</f>
        <v>8.0839999999999996</v>
      </c>
      <c r="T84" s="64">
        <f>A125981673X_Latest</f>
        <v>11.061</v>
      </c>
      <c r="U84" s="64">
        <f>A125970873L_Latest</f>
        <v>4.2949999999999999</v>
      </c>
      <c r="V84" s="64">
        <f>A125965472C_Latest</f>
        <v>31.62</v>
      </c>
      <c r="W84" s="64">
        <f>A125987072A_Latest</f>
        <v>21.027999999999999</v>
      </c>
      <c r="X84" s="64">
        <f>A125976272R_Latest</f>
        <v>10.590999999999999</v>
      </c>
      <c r="Y84" s="64">
        <f>A125965473F_Latest</f>
        <v>16.635999999999999</v>
      </c>
      <c r="Z84" s="64">
        <f>A125987073C_Latest</f>
        <v>22.117000000000001</v>
      </c>
      <c r="AA84" s="64">
        <f>A125976273T_Latest</f>
        <v>11.15</v>
      </c>
      <c r="AB84" s="64">
        <f>A125967272W_Latest</f>
        <v>22.866</v>
      </c>
      <c r="AC84" s="64">
        <f>A125988872T_Latest</f>
        <v>16.178000000000001</v>
      </c>
      <c r="AD84" s="64">
        <f>A125978072J_Latest</f>
        <v>6.6879999999999997</v>
      </c>
      <c r="AE84" s="64">
        <f>A125967273X_Latest</f>
        <v>17.681000000000001</v>
      </c>
      <c r="AF84" s="64">
        <f>A125988873V_Latest</f>
        <v>23.952999999999999</v>
      </c>
      <c r="AG84" s="64">
        <f>A125978073K_Latest</f>
        <v>10.826000000000001</v>
      </c>
      <c r="AH84" s="64">
        <f>A125961872T_Latest</f>
        <v>0.184</v>
      </c>
      <c r="AI84" s="64">
        <f>A125983472R_Latest</f>
        <v>0</v>
      </c>
      <c r="AJ84" s="64">
        <f>A125972672C_Latest</f>
        <v>0.184</v>
      </c>
      <c r="AK84" s="64">
        <f>A125961873V_Latest</f>
        <v>1.6739999999999999</v>
      </c>
      <c r="AL84" s="64">
        <f>A125983473T_Latest</f>
        <v>0</v>
      </c>
      <c r="AM84" s="64">
        <f>A125972673F_Latest</f>
        <v>2.9020000000000001</v>
      </c>
    </row>
    <row r="85" spans="1:57" hidden="1">
      <c r="A85" s="45"/>
      <c r="B85" s="49" t="s">
        <v>4186</v>
      </c>
      <c r="C85" s="58">
        <v>22</v>
      </c>
      <c r="D85" s="64">
        <f>A125958424C_Latest</f>
        <v>15.099</v>
      </c>
      <c r="E85" s="64">
        <f>A125980024F_Latest</f>
        <v>9.1630000000000003</v>
      </c>
      <c r="F85" s="64">
        <f>A125969224R_Latest</f>
        <v>5.9370000000000003</v>
      </c>
      <c r="G85" s="64">
        <f>A125958425F_Latest</f>
        <v>2.7240000000000002</v>
      </c>
      <c r="H85" s="64">
        <f>A125980025J_Latest</f>
        <v>3.13</v>
      </c>
      <c r="I85" s="64">
        <f>A125969225T_Latest</f>
        <v>2.2690000000000001</v>
      </c>
      <c r="J85" s="64">
        <f>A125963824K_Latest</f>
        <v>15.048</v>
      </c>
      <c r="K85" s="64">
        <f>A125985424J_Latest</f>
        <v>9.1110000000000007</v>
      </c>
      <c r="L85" s="64">
        <f>A125974624W_Latest</f>
        <v>5.9370000000000003</v>
      </c>
      <c r="M85" s="64">
        <f>A125963825L_Latest</f>
        <v>2.7690000000000001</v>
      </c>
      <c r="N85" s="64">
        <f>A125985425K_Latest</f>
        <v>3.1629999999999998</v>
      </c>
      <c r="O85" s="64">
        <f>A125974625X_Latest</f>
        <v>2.3250000000000002</v>
      </c>
      <c r="P85" s="64">
        <f>A125960224A_Latest</f>
        <v>5.54</v>
      </c>
      <c r="Q85" s="64">
        <f>A125981824W_Latest</f>
        <v>3.331</v>
      </c>
      <c r="R85" s="64">
        <f>A125971024L_Latest</f>
        <v>2.2090000000000001</v>
      </c>
      <c r="S85" s="64">
        <f>A125960225C_Latest</f>
        <v>2.4740000000000002</v>
      </c>
      <c r="T85" s="64">
        <f>A125981825X_Latest</f>
        <v>2.6549999999999998</v>
      </c>
      <c r="U85" s="64">
        <f>A125971025R_Latest</f>
        <v>2.242</v>
      </c>
      <c r="V85" s="64">
        <f>A125965624C_Latest</f>
        <v>6.9390000000000001</v>
      </c>
      <c r="W85" s="64">
        <f>A125987224A_Latest</f>
        <v>3.6850000000000001</v>
      </c>
      <c r="X85" s="64">
        <f>A125976424R_Latest</f>
        <v>3.254</v>
      </c>
      <c r="Y85" s="64">
        <f>A125965625F_Latest</f>
        <v>3.6509999999999998</v>
      </c>
      <c r="Z85" s="64">
        <f>A125987225C_Latest</f>
        <v>3.8759999999999999</v>
      </c>
      <c r="AA85" s="64">
        <f>A125976425T_Latest</f>
        <v>3.4249999999999998</v>
      </c>
      <c r="AB85" s="64">
        <f>A125967424W_Latest</f>
        <v>2.569</v>
      </c>
      <c r="AC85" s="64">
        <f>A125989024V_Latest</f>
        <v>2.0950000000000002</v>
      </c>
      <c r="AD85" s="64">
        <f>A125978224J_Latest</f>
        <v>0.47399999999999998</v>
      </c>
      <c r="AE85" s="64">
        <f>A125967425X_Latest</f>
        <v>1.9870000000000001</v>
      </c>
      <c r="AF85" s="64">
        <f>A125989025W_Latest</f>
        <v>3.1019999999999999</v>
      </c>
      <c r="AG85" s="64">
        <f>A125978225K_Latest</f>
        <v>0.76700000000000002</v>
      </c>
      <c r="AH85" s="64">
        <f>A125962024V_Latest</f>
        <v>5.1999999999999998E-2</v>
      </c>
      <c r="AI85" s="64">
        <f>A125983624R_Latest</f>
        <v>5.1999999999999998E-2</v>
      </c>
      <c r="AJ85" s="64">
        <f>A125972824C_Latest</f>
        <v>0</v>
      </c>
      <c r="AK85" s="64">
        <f>A125962025W_Latest</f>
        <v>0.46800000000000003</v>
      </c>
      <c r="AL85" s="64">
        <f>A125983625T_Latest</f>
        <v>1.1060000000000001</v>
      </c>
      <c r="AM85" s="64">
        <f>A125972825F_Latest</f>
        <v>0</v>
      </c>
    </row>
    <row r="86" spans="1:57" hidden="1">
      <c r="A86" s="45"/>
      <c r="B86" s="52" t="s">
        <v>4187</v>
      </c>
      <c r="C86" s="58">
        <v>23</v>
      </c>
      <c r="D86" s="64">
        <f>A125958432C_Latest</f>
        <v>204.27500000000001</v>
      </c>
      <c r="E86" s="64">
        <f>A125980032F_Latest</f>
        <v>92.900999999999996</v>
      </c>
      <c r="F86" s="64">
        <f>A125969232R_Latest</f>
        <v>111.374</v>
      </c>
      <c r="G86" s="64">
        <f>A125958433F_Latest</f>
        <v>36.848999999999997</v>
      </c>
      <c r="H86" s="64">
        <f>A125980033J_Latest</f>
        <v>31.738</v>
      </c>
      <c r="I86" s="64">
        <f>A125969233T_Latest</f>
        <v>42.566000000000003</v>
      </c>
      <c r="J86" s="64">
        <f>A125963832K_Latest</f>
        <v>198.42699999999999</v>
      </c>
      <c r="K86" s="64">
        <f>A125985432J_Latest</f>
        <v>89.882000000000005</v>
      </c>
      <c r="L86" s="64">
        <f>A125974632W_Latest</f>
        <v>108.545</v>
      </c>
      <c r="M86" s="64">
        <f>A125963833L_Latest</f>
        <v>36.518999999999998</v>
      </c>
      <c r="N86" s="64">
        <f>A125985433K_Latest</f>
        <v>31.202999999999999</v>
      </c>
      <c r="O86" s="64">
        <f>A125974633X_Latest</f>
        <v>42.517000000000003</v>
      </c>
      <c r="P86" s="64">
        <f>A125960232A_Latest</f>
        <v>112.755</v>
      </c>
      <c r="Q86" s="64">
        <f>A125981832W_Latest</f>
        <v>58.469000000000001</v>
      </c>
      <c r="R86" s="64">
        <f>A125971032L_Latest</f>
        <v>54.286000000000001</v>
      </c>
      <c r="S86" s="64">
        <f>A125960233C_Latest</f>
        <v>50.345999999999997</v>
      </c>
      <c r="T86" s="64">
        <f>A125981833X_Latest</f>
        <v>46.613</v>
      </c>
      <c r="U86" s="64">
        <f>A125971033R_Latest</f>
        <v>55.098999999999997</v>
      </c>
      <c r="V86" s="64">
        <f>A125965632C_Latest</f>
        <v>47.557000000000002</v>
      </c>
      <c r="W86" s="64">
        <f>A125987232A_Latest</f>
        <v>16.478999999999999</v>
      </c>
      <c r="X86" s="64">
        <f>A125976432R_Latest</f>
        <v>31.077999999999999</v>
      </c>
      <c r="Y86" s="64">
        <f>A125965633F_Latest</f>
        <v>25.021000000000001</v>
      </c>
      <c r="Z86" s="64">
        <f>A125987233C_Latest</f>
        <v>17.332000000000001</v>
      </c>
      <c r="AA86" s="64">
        <f>A125976433T_Latest</f>
        <v>32.716000000000001</v>
      </c>
      <c r="AB86" s="64">
        <f>A125967432W_Latest</f>
        <v>38.115000000000002</v>
      </c>
      <c r="AC86" s="64">
        <f>A125989032V_Latest</f>
        <v>14.933999999999999</v>
      </c>
      <c r="AD86" s="64">
        <f>A125978232J_Latest</f>
        <v>23.181000000000001</v>
      </c>
      <c r="AE86" s="64">
        <f>A125967433X_Latest</f>
        <v>29.472999999999999</v>
      </c>
      <c r="AF86" s="64">
        <f>A125989033W_Latest</f>
        <v>22.111000000000001</v>
      </c>
      <c r="AG86" s="64">
        <f>A125978233K_Latest</f>
        <v>37.521000000000001</v>
      </c>
      <c r="AH86" s="64">
        <f>A125962032V_Latest</f>
        <v>5.8479999999999999</v>
      </c>
      <c r="AI86" s="64">
        <f>A125983632R_Latest</f>
        <v>3.0190000000000001</v>
      </c>
      <c r="AJ86" s="64">
        <f>A125972832C_Latest</f>
        <v>2.8290000000000002</v>
      </c>
      <c r="AK86" s="64">
        <f>A125962033W_Latest</f>
        <v>53.113</v>
      </c>
      <c r="AL86" s="64">
        <f>A125983633T_Latest</f>
        <v>64.778999999999996</v>
      </c>
      <c r="AM86" s="64">
        <f>A125972833F_Latest</f>
        <v>44.55</v>
      </c>
    </row>
    <row r="87" spans="1:57" hidden="1">
      <c r="A87" s="45"/>
      <c r="B87" s="49" t="s">
        <v>4187</v>
      </c>
      <c r="C87" s="58">
        <v>24</v>
      </c>
      <c r="D87" s="64">
        <f>A125958256C_Latest</f>
        <v>178.86799999999999</v>
      </c>
      <c r="E87" s="64">
        <f>A125979856X_Latest</f>
        <v>80.27</v>
      </c>
      <c r="F87" s="64">
        <f>A125969056R_Latest</f>
        <v>98.597999999999999</v>
      </c>
      <c r="G87" s="64">
        <f>A125958257F_Latest</f>
        <v>32.265000000000001</v>
      </c>
      <c r="H87" s="64">
        <f>A125979857A_Latest</f>
        <v>27.422000000000001</v>
      </c>
      <c r="I87" s="64">
        <f>A125969057T_Latest</f>
        <v>37.683999999999997</v>
      </c>
      <c r="J87" s="64">
        <f>A125963656K_Latest</f>
        <v>175.732</v>
      </c>
      <c r="K87" s="64">
        <f>A125985256J_Latest</f>
        <v>78.099999999999994</v>
      </c>
      <c r="L87" s="64">
        <f>A125974456W_Latest</f>
        <v>97.632000000000005</v>
      </c>
      <c r="M87" s="64">
        <f>A125963657L_Latest</f>
        <v>32.341999999999999</v>
      </c>
      <c r="N87" s="64">
        <f>A125985257K_Latest</f>
        <v>27.113</v>
      </c>
      <c r="O87" s="64">
        <f>A125974457X_Latest</f>
        <v>38.241999999999997</v>
      </c>
      <c r="P87" s="64">
        <f>A125960056A_Latest</f>
        <v>104.393</v>
      </c>
      <c r="Q87" s="64">
        <f>A125981656W_Latest</f>
        <v>53.040999999999997</v>
      </c>
      <c r="R87" s="64">
        <f>A125970856K_Latest</f>
        <v>51.353000000000002</v>
      </c>
      <c r="S87" s="64">
        <f>A125960057C_Latest</f>
        <v>46.613</v>
      </c>
      <c r="T87" s="64">
        <f>A125981657X_Latest</f>
        <v>42.284999999999997</v>
      </c>
      <c r="U87" s="64">
        <f>A125970857L_Latest</f>
        <v>52.122</v>
      </c>
      <c r="V87" s="64">
        <f>A125965456C_Latest</f>
        <v>38.341999999999999</v>
      </c>
      <c r="W87" s="64">
        <f>A125987056A_Latest</f>
        <v>11.372999999999999</v>
      </c>
      <c r="X87" s="64">
        <f>A125976256R_Latest</f>
        <v>26.968</v>
      </c>
      <c r="Y87" s="64">
        <f>A125965457F_Latest</f>
        <v>20.172000000000001</v>
      </c>
      <c r="Z87" s="64">
        <f>A125987057C_Latest</f>
        <v>11.962</v>
      </c>
      <c r="AA87" s="64">
        <f>A125976257T_Latest</f>
        <v>28.39</v>
      </c>
      <c r="AB87" s="64">
        <f>A125967256W_Latest</f>
        <v>32.997</v>
      </c>
      <c r="AC87" s="64">
        <f>A125988856T_Latest</f>
        <v>13.686</v>
      </c>
      <c r="AD87" s="64">
        <f>A125978056J_Latest</f>
        <v>19.311</v>
      </c>
      <c r="AE87" s="64">
        <f>A125967257X_Latest</f>
        <v>25.515000000000001</v>
      </c>
      <c r="AF87" s="64">
        <f>A125988857V_Latest</f>
        <v>20.263000000000002</v>
      </c>
      <c r="AG87" s="64">
        <f>A125978057K_Latest</f>
        <v>31.256</v>
      </c>
      <c r="AH87" s="64">
        <f>A125961856T_Latest</f>
        <v>3.1360000000000001</v>
      </c>
      <c r="AI87" s="64">
        <f>A125983456R_Latest</f>
        <v>2.17</v>
      </c>
      <c r="AJ87" s="64">
        <f>A125972656C_Latest</f>
        <v>0.96699999999999997</v>
      </c>
      <c r="AK87" s="64">
        <f>A125961857V_Latest</f>
        <v>28.484000000000002</v>
      </c>
      <c r="AL87" s="64">
        <f>A125983457T_Latest</f>
        <v>46.555</v>
      </c>
      <c r="AM87" s="64">
        <f>A125972657F_Latest</f>
        <v>15.221</v>
      </c>
    </row>
    <row r="88" spans="1:57" hidden="1">
      <c r="A88" s="45"/>
      <c r="B88" s="49" t="s">
        <v>4188</v>
      </c>
      <c r="C88" s="58">
        <v>25</v>
      </c>
      <c r="D88" s="64">
        <f>A125958296W_Latest</f>
        <v>25.407</v>
      </c>
      <c r="E88" s="64">
        <f>A125979896T_Latest</f>
        <v>12.631</v>
      </c>
      <c r="F88" s="64">
        <f>A125969096J_Latest</f>
        <v>12.776</v>
      </c>
      <c r="G88" s="64">
        <f>A125958297X_Latest</f>
        <v>4.5830000000000002</v>
      </c>
      <c r="H88" s="64">
        <f>A125979897V_Latest</f>
        <v>4.3150000000000004</v>
      </c>
      <c r="I88" s="64">
        <f>A125969097K_Latest</f>
        <v>4.883</v>
      </c>
      <c r="J88" s="64">
        <f>A125963696C_Latest</f>
        <v>22.695</v>
      </c>
      <c r="K88" s="64">
        <f>A125985296A_Latest</f>
        <v>11.782</v>
      </c>
      <c r="L88" s="64">
        <f>A125974496R_Latest</f>
        <v>10.913</v>
      </c>
      <c r="M88" s="64">
        <f>A125963697F_Latest</f>
        <v>4.1769999999999996</v>
      </c>
      <c r="N88" s="64">
        <f>A125985297C_Latest</f>
        <v>4.09</v>
      </c>
      <c r="O88" s="64">
        <f>A125974497T_Latest</f>
        <v>4.2750000000000004</v>
      </c>
      <c r="P88" s="64">
        <f>A125960096V_Latest</f>
        <v>8.3610000000000007</v>
      </c>
      <c r="Q88" s="64">
        <f>A125981696R_Latest</f>
        <v>5.4279999999999999</v>
      </c>
      <c r="R88" s="64">
        <f>A125970896C_Latest</f>
        <v>2.9329999999999998</v>
      </c>
      <c r="S88" s="64">
        <f>A125960097W_Latest</f>
        <v>3.7330000000000001</v>
      </c>
      <c r="T88" s="64">
        <f>A125981697T_Latest</f>
        <v>4.3280000000000003</v>
      </c>
      <c r="U88" s="64">
        <f>A125970897F_Latest</f>
        <v>2.9769999999999999</v>
      </c>
      <c r="V88" s="64">
        <f>A125965496W_Latest</f>
        <v>9.2159999999999993</v>
      </c>
      <c r="W88" s="64">
        <f>A125987096V_Latest</f>
        <v>5.1059999999999999</v>
      </c>
      <c r="X88" s="64">
        <f>A125976296J_Latest</f>
        <v>4.1100000000000003</v>
      </c>
      <c r="Y88" s="64">
        <f>A125965497X_Latest</f>
        <v>4.8479999999999999</v>
      </c>
      <c r="Z88" s="64">
        <f>A125987097W_Latest</f>
        <v>5.37</v>
      </c>
      <c r="AA88" s="64">
        <f>A125976297K_Latest</f>
        <v>4.3259999999999996</v>
      </c>
      <c r="AB88" s="64">
        <f>A125967296R_Latest</f>
        <v>5.1180000000000003</v>
      </c>
      <c r="AC88" s="64">
        <f>A125988896K_Latest</f>
        <v>1.248</v>
      </c>
      <c r="AD88" s="64">
        <f>A125978096A_Latest</f>
        <v>3.87</v>
      </c>
      <c r="AE88" s="64">
        <f>A125967297T_Latest</f>
        <v>3.9580000000000002</v>
      </c>
      <c r="AF88" s="64">
        <f>A125988897L_Latest</f>
        <v>1.8480000000000001</v>
      </c>
      <c r="AG88" s="64">
        <f>A125978097C_Latest</f>
        <v>6.2649999999999997</v>
      </c>
      <c r="AH88" s="64">
        <f>A125961896K_Latest</f>
        <v>2.7120000000000002</v>
      </c>
      <c r="AI88" s="64">
        <f>A125983496J_Latest</f>
        <v>0.84899999999999998</v>
      </c>
      <c r="AJ88" s="64">
        <f>A125972696W_Latest</f>
        <v>1.8620000000000001</v>
      </c>
      <c r="AK88" s="64">
        <f>A125961897L_Latest</f>
        <v>24.629000000000001</v>
      </c>
      <c r="AL88" s="64">
        <f>A125983497K_Latest</f>
        <v>18.225000000000001</v>
      </c>
      <c r="AM88" s="64">
        <f>A125972697X_Latest</f>
        <v>29.329000000000001</v>
      </c>
    </row>
    <row r="89" spans="1:57" hidden="1">
      <c r="A89" s="44" t="s">
        <v>4189</v>
      </c>
      <c r="B89" s="45"/>
      <c r="C89" s="58">
        <v>26</v>
      </c>
      <c r="D89" s="64">
        <f>A125958320K_Latest</f>
        <v>554.36500000000001</v>
      </c>
      <c r="E89" s="64">
        <f>A125979920F_Latest</f>
        <v>292.71699999999998</v>
      </c>
      <c r="F89" s="64">
        <f>A125969120W_Latest</f>
        <v>261.64800000000002</v>
      </c>
      <c r="G89" s="64"/>
      <c r="H89" s="64"/>
      <c r="I89" s="64"/>
      <c r="J89" s="64">
        <f>A125963720T_Latest</f>
        <v>543.35500000000002</v>
      </c>
      <c r="K89" s="64">
        <f>A125985320R_Latest</f>
        <v>288.05599999999998</v>
      </c>
      <c r="L89" s="64">
        <f>A125974520C_Latest</f>
        <v>255.298</v>
      </c>
      <c r="M89" s="64"/>
      <c r="N89" s="64"/>
      <c r="O89" s="64"/>
      <c r="P89" s="64">
        <f>A125960120J_Latest</f>
        <v>223.958</v>
      </c>
      <c r="Q89" s="64">
        <f>A125981720C_Latest</f>
        <v>125.434</v>
      </c>
      <c r="R89" s="64">
        <f>A125970920T_Latest</f>
        <v>98.524000000000001</v>
      </c>
      <c r="S89" s="64"/>
      <c r="T89" s="64"/>
      <c r="U89" s="64"/>
      <c r="V89" s="64">
        <f>A125965520K_Latest</f>
        <v>190.072</v>
      </c>
      <c r="W89" s="64">
        <f>A125987120J_Latest</f>
        <v>95.08</v>
      </c>
      <c r="X89" s="64">
        <f>A125976320W_Latest</f>
        <v>94.992999999999995</v>
      </c>
      <c r="Y89" s="64"/>
      <c r="Z89" s="64"/>
      <c r="AA89" s="64"/>
      <c r="AB89" s="64">
        <f>A125967320C_Latest</f>
        <v>129.32400000000001</v>
      </c>
      <c r="AC89" s="64">
        <f>A125988920X_Latest</f>
        <v>67.542000000000002</v>
      </c>
      <c r="AD89" s="64">
        <f>A125978120R_Latest</f>
        <v>61.781999999999996</v>
      </c>
      <c r="AE89" s="64"/>
      <c r="AF89" s="64"/>
      <c r="AG89" s="64"/>
      <c r="AH89" s="64">
        <f>A125961920X_Latest</f>
        <v>11.01</v>
      </c>
      <c r="AI89" s="64">
        <f>A125983520W_Latest</f>
        <v>4.66</v>
      </c>
      <c r="AJ89" s="64">
        <f>A125972720K_Latest</f>
        <v>6.35</v>
      </c>
      <c r="AK89" s="64"/>
      <c r="AL89" s="64"/>
      <c r="AM89" s="64"/>
    </row>
    <row r="90" spans="1:57" hidden="1">
      <c r="A90" s="65"/>
      <c r="B90" s="66"/>
      <c r="C90" s="66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</row>
    <row r="91" spans="1:57" hidden="1">
      <c r="A91" s="65"/>
      <c r="B91" s="66"/>
      <c r="C91" s="66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</row>
    <row r="92" spans="1:57" hidden="1">
      <c r="A92" s="57"/>
      <c r="B92" s="55"/>
      <c r="C92" s="55"/>
      <c r="D92" s="59">
        <v>1</v>
      </c>
      <c r="E92" s="59">
        <v>2</v>
      </c>
      <c r="F92" s="59">
        <v>3</v>
      </c>
      <c r="G92" s="59">
        <v>4</v>
      </c>
      <c r="H92" s="59">
        <v>5</v>
      </c>
      <c r="I92" s="59">
        <v>6</v>
      </c>
      <c r="J92" s="59">
        <v>7</v>
      </c>
      <c r="K92" s="59">
        <v>8</v>
      </c>
      <c r="L92" s="59">
        <v>9</v>
      </c>
      <c r="M92" s="59">
        <v>10</v>
      </c>
      <c r="N92" s="59">
        <v>11</v>
      </c>
      <c r="O92" s="59">
        <v>12</v>
      </c>
      <c r="P92" s="59">
        <v>13</v>
      </c>
      <c r="Q92" s="59">
        <v>14</v>
      </c>
      <c r="R92" s="59">
        <v>15</v>
      </c>
      <c r="S92" s="59">
        <v>16</v>
      </c>
      <c r="T92" s="59">
        <v>17</v>
      </c>
      <c r="U92" s="59">
        <v>18</v>
      </c>
      <c r="V92" s="59">
        <v>19</v>
      </c>
      <c r="W92" s="59">
        <v>20</v>
      </c>
      <c r="X92" s="59">
        <v>21</v>
      </c>
      <c r="Y92" s="59">
        <v>22</v>
      </c>
      <c r="Z92" s="59">
        <v>23</v>
      </c>
      <c r="AA92" s="59">
        <v>24</v>
      </c>
      <c r="AB92" s="59">
        <v>25</v>
      </c>
      <c r="AC92" s="59">
        <v>26</v>
      </c>
      <c r="AD92" s="59">
        <v>27</v>
      </c>
      <c r="AE92" s="59">
        <v>28</v>
      </c>
      <c r="AF92" s="59">
        <v>29</v>
      </c>
      <c r="AG92" s="59">
        <v>30</v>
      </c>
      <c r="AH92" s="59">
        <v>31</v>
      </c>
      <c r="AI92" s="59">
        <v>32</v>
      </c>
      <c r="AJ92" s="59">
        <v>33</v>
      </c>
      <c r="AK92" s="59">
        <v>34</v>
      </c>
      <c r="AL92" s="59">
        <v>35</v>
      </c>
      <c r="AM92" s="59">
        <v>36</v>
      </c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</row>
    <row r="93" spans="1:57" ht="15" hidden="1" customHeight="1">
      <c r="A93" s="36"/>
      <c r="B93" s="36"/>
      <c r="C93" s="36"/>
      <c r="D93" s="84" t="s">
        <v>4155</v>
      </c>
      <c r="E93" s="84"/>
      <c r="F93" s="84"/>
      <c r="G93" s="84"/>
      <c r="H93" s="84"/>
      <c r="I93" s="84"/>
      <c r="J93" s="84" t="s">
        <v>4191</v>
      </c>
      <c r="K93" s="84"/>
      <c r="L93" s="84"/>
      <c r="M93" s="84"/>
      <c r="N93" s="84"/>
      <c r="O93" s="84"/>
      <c r="P93" s="84" t="s">
        <v>4192</v>
      </c>
      <c r="Q93" s="84"/>
      <c r="R93" s="84"/>
      <c r="S93" s="84"/>
      <c r="T93" s="84"/>
      <c r="U93" s="84"/>
      <c r="V93" s="84" t="s">
        <v>4204</v>
      </c>
      <c r="W93" s="84"/>
      <c r="X93" s="84"/>
      <c r="Y93" s="84"/>
      <c r="Z93" s="84"/>
      <c r="AA93" s="84"/>
      <c r="AB93" s="84" t="s">
        <v>4194</v>
      </c>
      <c r="AC93" s="84"/>
      <c r="AD93" s="84"/>
      <c r="AE93" s="84"/>
      <c r="AF93" s="84"/>
      <c r="AG93" s="84"/>
      <c r="AH93" s="84" t="s">
        <v>4195</v>
      </c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5"/>
      <c r="BA93" s="85"/>
      <c r="BB93" s="85"/>
      <c r="BC93" s="85"/>
      <c r="BD93" s="85"/>
      <c r="BE93" s="85"/>
    </row>
    <row r="94" spans="1:57" ht="15" hidden="1" customHeight="1">
      <c r="A94" s="36"/>
      <c r="B94" s="36"/>
      <c r="C94" s="36"/>
      <c r="D94" s="61"/>
      <c r="E94" s="61"/>
      <c r="F94" s="61"/>
      <c r="G94" s="86" t="s">
        <v>4202</v>
      </c>
      <c r="H94" s="86"/>
      <c r="I94" s="86"/>
      <c r="J94" s="61"/>
      <c r="K94" s="61"/>
      <c r="L94" s="61"/>
      <c r="M94" s="86" t="s">
        <v>4202</v>
      </c>
      <c r="N94" s="86"/>
      <c r="O94" s="86"/>
      <c r="P94" s="61"/>
      <c r="Q94" s="61"/>
      <c r="R94" s="61"/>
      <c r="S94" s="86" t="s">
        <v>4202</v>
      </c>
      <c r="T94" s="86"/>
      <c r="U94" s="86"/>
      <c r="V94" s="61"/>
      <c r="W94" s="61"/>
      <c r="X94" s="61"/>
      <c r="Y94" s="86" t="s">
        <v>4202</v>
      </c>
      <c r="Z94" s="86"/>
      <c r="AA94" s="86"/>
      <c r="AB94" s="61"/>
      <c r="AC94" s="61"/>
      <c r="AD94" s="61"/>
      <c r="AE94" s="86" t="s">
        <v>4202</v>
      </c>
      <c r="AF94" s="86"/>
      <c r="AG94" s="86"/>
      <c r="AH94" s="61"/>
      <c r="AI94" s="61"/>
      <c r="AJ94" s="61"/>
      <c r="AK94" s="86" t="s">
        <v>4202</v>
      </c>
      <c r="AL94" s="86"/>
      <c r="AM94" s="86"/>
      <c r="AN94" s="61"/>
      <c r="AO94" s="61"/>
      <c r="AP94" s="61"/>
      <c r="AQ94" s="86"/>
      <c r="AR94" s="86"/>
      <c r="AS94" s="86"/>
      <c r="AT94" s="61"/>
      <c r="AU94" s="61"/>
      <c r="AV94" s="61"/>
      <c r="AW94" s="86"/>
      <c r="AX94" s="86"/>
      <c r="AY94" s="86"/>
      <c r="AZ94" s="61"/>
      <c r="BA94" s="61"/>
      <c r="BB94" s="61"/>
      <c r="BC94" s="86"/>
      <c r="BD94" s="86"/>
      <c r="BE94" s="86"/>
    </row>
    <row r="95" spans="1:57" hidden="1">
      <c r="A95" s="36"/>
      <c r="B95" s="36"/>
      <c r="C95" s="36"/>
      <c r="D95" s="42" t="s">
        <v>4159</v>
      </c>
      <c r="E95" s="42" t="s">
        <v>4160</v>
      </c>
      <c r="F95" s="42" t="s">
        <v>4161</v>
      </c>
      <c r="G95" s="42" t="s">
        <v>4159</v>
      </c>
      <c r="H95" s="42" t="s">
        <v>4160</v>
      </c>
      <c r="I95" s="42" t="s">
        <v>4161</v>
      </c>
      <c r="J95" s="42" t="s">
        <v>4159</v>
      </c>
      <c r="K95" s="42" t="s">
        <v>4160</v>
      </c>
      <c r="L95" s="42" t="s">
        <v>4161</v>
      </c>
      <c r="M95" s="42" t="s">
        <v>4159</v>
      </c>
      <c r="N95" s="42" t="s">
        <v>4160</v>
      </c>
      <c r="O95" s="42" t="s">
        <v>4161</v>
      </c>
      <c r="P95" s="42" t="s">
        <v>4159</v>
      </c>
      <c r="Q95" s="42" t="s">
        <v>4160</v>
      </c>
      <c r="R95" s="42" t="s">
        <v>4161</v>
      </c>
      <c r="S95" s="42" t="s">
        <v>4159</v>
      </c>
      <c r="T95" s="42" t="s">
        <v>4160</v>
      </c>
      <c r="U95" s="42" t="s">
        <v>4161</v>
      </c>
      <c r="V95" s="42" t="s">
        <v>4159</v>
      </c>
      <c r="W95" s="42" t="s">
        <v>4160</v>
      </c>
      <c r="X95" s="42" t="s">
        <v>4161</v>
      </c>
      <c r="Y95" s="42" t="s">
        <v>4159</v>
      </c>
      <c r="Z95" s="42" t="s">
        <v>4160</v>
      </c>
      <c r="AA95" s="42" t="s">
        <v>4161</v>
      </c>
      <c r="AB95" s="42" t="s">
        <v>4159</v>
      </c>
      <c r="AC95" s="42" t="s">
        <v>4160</v>
      </c>
      <c r="AD95" s="42" t="s">
        <v>4161</v>
      </c>
      <c r="AE95" s="42" t="s">
        <v>4159</v>
      </c>
      <c r="AF95" s="42" t="s">
        <v>4160</v>
      </c>
      <c r="AG95" s="42" t="s">
        <v>4161</v>
      </c>
      <c r="AH95" s="42" t="s">
        <v>4159</v>
      </c>
      <c r="AI95" s="42" t="s">
        <v>4160</v>
      </c>
      <c r="AJ95" s="42" t="s">
        <v>4161</v>
      </c>
      <c r="AK95" s="42" t="s">
        <v>4159</v>
      </c>
      <c r="AL95" s="42" t="s">
        <v>4160</v>
      </c>
      <c r="AM95" s="42" t="s">
        <v>4161</v>
      </c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</row>
    <row r="96" spans="1:57" hidden="1">
      <c r="A96" s="36"/>
      <c r="B96" s="36"/>
      <c r="C96" s="36"/>
      <c r="D96" s="43" t="s">
        <v>4162</v>
      </c>
      <c r="E96" s="43" t="s">
        <v>4162</v>
      </c>
      <c r="F96" s="43" t="s">
        <v>4162</v>
      </c>
      <c r="G96" s="43" t="s">
        <v>4162</v>
      </c>
      <c r="H96" s="43" t="s">
        <v>4162</v>
      </c>
      <c r="I96" s="43" t="s">
        <v>4203</v>
      </c>
      <c r="J96" s="43" t="s">
        <v>4162</v>
      </c>
      <c r="K96" s="43" t="s">
        <v>4162</v>
      </c>
      <c r="L96" s="43" t="s">
        <v>4162</v>
      </c>
      <c r="M96" s="43" t="s">
        <v>4162</v>
      </c>
      <c r="N96" s="43" t="s">
        <v>4162</v>
      </c>
      <c r="O96" s="43" t="s">
        <v>4203</v>
      </c>
      <c r="P96" s="43" t="s">
        <v>4162</v>
      </c>
      <c r="Q96" s="43" t="s">
        <v>4162</v>
      </c>
      <c r="R96" s="43" t="s">
        <v>4162</v>
      </c>
      <c r="S96" s="43" t="s">
        <v>4162</v>
      </c>
      <c r="T96" s="43" t="s">
        <v>4162</v>
      </c>
      <c r="U96" s="43" t="s">
        <v>4203</v>
      </c>
      <c r="V96" s="43" t="s">
        <v>4162</v>
      </c>
      <c r="W96" s="43" t="s">
        <v>4162</v>
      </c>
      <c r="X96" s="43" t="s">
        <v>4162</v>
      </c>
      <c r="Y96" s="43" t="s">
        <v>4162</v>
      </c>
      <c r="Z96" s="43" t="s">
        <v>4162</v>
      </c>
      <c r="AA96" s="43" t="s">
        <v>4203</v>
      </c>
      <c r="AB96" s="43" t="s">
        <v>4162</v>
      </c>
      <c r="AC96" s="43" t="s">
        <v>4162</v>
      </c>
      <c r="AD96" s="43" t="s">
        <v>4162</v>
      </c>
      <c r="AE96" s="43" t="s">
        <v>4162</v>
      </c>
      <c r="AF96" s="43" t="s">
        <v>4162</v>
      </c>
      <c r="AG96" s="43" t="s">
        <v>4203</v>
      </c>
      <c r="AH96" s="43" t="s">
        <v>4162</v>
      </c>
      <c r="AI96" s="43" t="s">
        <v>4162</v>
      </c>
      <c r="AJ96" s="43" t="s">
        <v>4162</v>
      </c>
      <c r="AK96" s="43" t="s">
        <v>4162</v>
      </c>
      <c r="AL96" s="43" t="s">
        <v>4162</v>
      </c>
      <c r="AM96" s="43" t="s">
        <v>4203</v>
      </c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</row>
    <row r="97" spans="1:56" hidden="1">
      <c r="A97" s="44" t="s">
        <v>4164</v>
      </c>
      <c r="B97" s="45"/>
      <c r="C97" s="36"/>
      <c r="D97" s="43"/>
      <c r="E97" s="43"/>
      <c r="F97" s="43"/>
      <c r="G97" s="62"/>
      <c r="H97" s="62"/>
      <c r="I97" s="63"/>
      <c r="J97" s="43"/>
      <c r="K97" s="43"/>
      <c r="L97" s="43"/>
      <c r="M97" s="62"/>
      <c r="N97" s="62"/>
      <c r="O97" s="63"/>
      <c r="P97" s="43"/>
      <c r="Q97" s="43"/>
      <c r="R97" s="43"/>
      <c r="S97" s="43"/>
      <c r="T97" s="62"/>
      <c r="U97" s="63"/>
      <c r="V97" s="43"/>
      <c r="W97" s="43"/>
      <c r="X97" s="43"/>
      <c r="Y97" s="43"/>
      <c r="Z97" s="62"/>
      <c r="AA97" s="63"/>
      <c r="AB97" s="43"/>
      <c r="AC97" s="43"/>
      <c r="AD97" s="43"/>
      <c r="AE97" s="43"/>
      <c r="AF97" s="62"/>
      <c r="AG97" s="63"/>
      <c r="AH97" s="43"/>
      <c r="AI97" s="43"/>
      <c r="AJ97" s="43"/>
      <c r="AK97" s="43"/>
      <c r="AL97" s="62"/>
      <c r="AM97" s="63"/>
      <c r="AN97" s="43"/>
      <c r="AO97" s="43"/>
      <c r="AP97" s="43"/>
      <c r="AQ97" s="43"/>
      <c r="AR97" s="62"/>
      <c r="AS97" s="63"/>
      <c r="AT97" s="43"/>
      <c r="AU97" s="43"/>
      <c r="AV97" s="43"/>
      <c r="AW97" s="43"/>
      <c r="AX97" s="62"/>
      <c r="AY97" s="63"/>
      <c r="AZ97" s="43"/>
      <c r="BA97" s="43"/>
      <c r="BB97" s="43"/>
      <c r="BC97" s="62"/>
      <c r="BD97" s="63"/>
    </row>
    <row r="98" spans="1:56" hidden="1">
      <c r="A98" s="45"/>
      <c r="B98" s="45" t="s">
        <v>4165</v>
      </c>
      <c r="C98" s="58">
        <v>1</v>
      </c>
      <c r="D98" s="48" t="s">
        <v>265</v>
      </c>
      <c r="E98" s="48" t="s">
        <v>266</v>
      </c>
      <c r="F98" s="48" t="s">
        <v>267</v>
      </c>
      <c r="G98" s="48" t="s">
        <v>339</v>
      </c>
      <c r="H98" s="48" t="s">
        <v>340</v>
      </c>
      <c r="I98" s="48" t="s">
        <v>341</v>
      </c>
      <c r="J98" s="48" t="s">
        <v>414</v>
      </c>
      <c r="K98" s="48" t="s">
        <v>415</v>
      </c>
      <c r="L98" s="48" t="s">
        <v>416</v>
      </c>
      <c r="M98" s="48" t="s">
        <v>486</v>
      </c>
      <c r="N98" s="48" t="s">
        <v>487</v>
      </c>
      <c r="O98" s="48" t="s">
        <v>488</v>
      </c>
      <c r="P98" s="48" t="s">
        <v>811</v>
      </c>
      <c r="Q98" s="48" t="s">
        <v>812</v>
      </c>
      <c r="R98" s="48" t="s">
        <v>813</v>
      </c>
      <c r="S98" s="48" t="s">
        <v>883</v>
      </c>
      <c r="T98" s="48" t="s">
        <v>884</v>
      </c>
      <c r="U98" s="48" t="s">
        <v>885</v>
      </c>
      <c r="V98" s="48" t="s">
        <v>958</v>
      </c>
      <c r="W98" s="48" t="s">
        <v>959</v>
      </c>
      <c r="X98" s="48" t="s">
        <v>960</v>
      </c>
      <c r="Y98" s="48" t="s">
        <v>1280</v>
      </c>
      <c r="Z98" s="48" t="s">
        <v>1281</v>
      </c>
      <c r="AA98" s="48" t="s">
        <v>1282</v>
      </c>
      <c r="AB98" s="48" t="s">
        <v>1355</v>
      </c>
      <c r="AC98" s="48" t="s">
        <v>1356</v>
      </c>
      <c r="AD98" s="48" t="s">
        <v>1357</v>
      </c>
      <c r="AE98" s="48" t="s">
        <v>1427</v>
      </c>
      <c r="AF98" s="48" t="s">
        <v>1428</v>
      </c>
      <c r="AG98" s="48" t="s">
        <v>1429</v>
      </c>
      <c r="AH98" s="48" t="s">
        <v>1502</v>
      </c>
      <c r="AI98" s="48" t="s">
        <v>1503</v>
      </c>
      <c r="AJ98" s="48" t="s">
        <v>1504</v>
      </c>
      <c r="AK98" s="48" t="s">
        <v>1824</v>
      </c>
      <c r="AL98" s="48" t="s">
        <v>1825</v>
      </c>
      <c r="AM98" s="48" t="s">
        <v>1826</v>
      </c>
    </row>
    <row r="99" spans="1:56" hidden="1">
      <c r="A99" s="45"/>
      <c r="B99" s="49" t="s">
        <v>4166</v>
      </c>
      <c r="C99" s="58">
        <v>2</v>
      </c>
      <c r="D99" s="48" t="s">
        <v>268</v>
      </c>
      <c r="E99" s="48" t="s">
        <v>269</v>
      </c>
      <c r="F99" s="48" t="s">
        <v>270</v>
      </c>
      <c r="G99" s="48" t="s">
        <v>342</v>
      </c>
      <c r="H99" s="48" t="s">
        <v>343</v>
      </c>
      <c r="I99" s="48" t="s">
        <v>344</v>
      </c>
      <c r="J99" s="48" t="s">
        <v>417</v>
      </c>
      <c r="K99" s="48" t="s">
        <v>418</v>
      </c>
      <c r="L99" s="48" t="s">
        <v>419</v>
      </c>
      <c r="M99" s="48" t="s">
        <v>489</v>
      </c>
      <c r="N99" s="48" t="s">
        <v>490</v>
      </c>
      <c r="O99" s="48" t="s">
        <v>491</v>
      </c>
      <c r="P99" s="48" t="s">
        <v>814</v>
      </c>
      <c r="Q99" s="48" t="s">
        <v>815</v>
      </c>
      <c r="R99" s="48" t="s">
        <v>816</v>
      </c>
      <c r="S99" s="48" t="s">
        <v>886</v>
      </c>
      <c r="T99" s="48" t="s">
        <v>887</v>
      </c>
      <c r="U99" s="48" t="s">
        <v>888</v>
      </c>
      <c r="V99" s="48" t="s">
        <v>961</v>
      </c>
      <c r="W99" s="48" t="s">
        <v>962</v>
      </c>
      <c r="X99" s="48" t="s">
        <v>963</v>
      </c>
      <c r="Y99" s="48" t="s">
        <v>1283</v>
      </c>
      <c r="Z99" s="48" t="s">
        <v>1284</v>
      </c>
      <c r="AA99" s="48" t="s">
        <v>1285</v>
      </c>
      <c r="AB99" s="48" t="s">
        <v>1358</v>
      </c>
      <c r="AC99" s="48" t="s">
        <v>1359</v>
      </c>
      <c r="AD99" s="48" t="s">
        <v>1360</v>
      </c>
      <c r="AE99" s="48" t="s">
        <v>1430</v>
      </c>
      <c r="AF99" s="48" t="s">
        <v>1431</v>
      </c>
      <c r="AG99" s="48" t="s">
        <v>1432</v>
      </c>
      <c r="AH99" s="48" t="s">
        <v>1505</v>
      </c>
      <c r="AI99" s="48" t="s">
        <v>1506</v>
      </c>
      <c r="AJ99" s="48" t="s">
        <v>1507</v>
      </c>
      <c r="AK99" s="48" t="s">
        <v>1827</v>
      </c>
      <c r="AL99" s="48" t="s">
        <v>1828</v>
      </c>
      <c r="AM99" s="48" t="s">
        <v>1829</v>
      </c>
    </row>
    <row r="100" spans="1:56" hidden="1">
      <c r="A100" s="45"/>
      <c r="B100" s="49" t="s">
        <v>4167</v>
      </c>
      <c r="C100" s="58">
        <v>3</v>
      </c>
      <c r="D100" s="48" t="s">
        <v>271</v>
      </c>
      <c r="E100" s="48" t="s">
        <v>272</v>
      </c>
      <c r="F100" s="48" t="s">
        <v>273</v>
      </c>
      <c r="G100" s="48" t="s">
        <v>345</v>
      </c>
      <c r="H100" s="48" t="s">
        <v>346</v>
      </c>
      <c r="I100" s="48" t="s">
        <v>347</v>
      </c>
      <c r="J100" s="48" t="s">
        <v>420</v>
      </c>
      <c r="K100" s="48" t="s">
        <v>421</v>
      </c>
      <c r="L100" s="48" t="s">
        <v>422</v>
      </c>
      <c r="M100" s="48" t="s">
        <v>492</v>
      </c>
      <c r="N100" s="48" t="s">
        <v>493</v>
      </c>
      <c r="O100" s="48" t="s">
        <v>494</v>
      </c>
      <c r="P100" s="48" t="s">
        <v>817</v>
      </c>
      <c r="Q100" s="48" t="s">
        <v>818</v>
      </c>
      <c r="R100" s="48" t="s">
        <v>819</v>
      </c>
      <c r="S100" s="48" t="s">
        <v>889</v>
      </c>
      <c r="T100" s="48" t="s">
        <v>890</v>
      </c>
      <c r="U100" s="48" t="s">
        <v>891</v>
      </c>
      <c r="V100" s="48" t="s">
        <v>964</v>
      </c>
      <c r="W100" s="48" t="s">
        <v>965</v>
      </c>
      <c r="X100" s="48" t="s">
        <v>966</v>
      </c>
      <c r="Y100" s="48" t="s">
        <v>1286</v>
      </c>
      <c r="Z100" s="48" t="s">
        <v>1287</v>
      </c>
      <c r="AA100" s="48" t="s">
        <v>1288</v>
      </c>
      <c r="AB100" s="48" t="s">
        <v>1361</v>
      </c>
      <c r="AC100" s="48" t="s">
        <v>1362</v>
      </c>
      <c r="AD100" s="48" t="s">
        <v>1363</v>
      </c>
      <c r="AE100" s="48" t="s">
        <v>1433</v>
      </c>
      <c r="AF100" s="48" t="s">
        <v>1434</v>
      </c>
      <c r="AG100" s="48" t="s">
        <v>1435</v>
      </c>
      <c r="AH100" s="48" t="s">
        <v>1508</v>
      </c>
      <c r="AI100" s="48" t="s">
        <v>1509</v>
      </c>
      <c r="AJ100" s="48" t="s">
        <v>1510</v>
      </c>
      <c r="AK100" s="48" t="s">
        <v>1830</v>
      </c>
      <c r="AL100" s="48" t="s">
        <v>1831</v>
      </c>
      <c r="AM100" s="48" t="s">
        <v>1832</v>
      </c>
    </row>
    <row r="101" spans="1:56" hidden="1">
      <c r="A101" s="45"/>
      <c r="B101" s="49" t="s">
        <v>4168</v>
      </c>
      <c r="C101" s="58">
        <v>4</v>
      </c>
      <c r="D101" s="48" t="s">
        <v>274</v>
      </c>
      <c r="E101" s="48" t="s">
        <v>275</v>
      </c>
      <c r="F101" s="48" t="s">
        <v>276</v>
      </c>
      <c r="G101" s="48" t="s">
        <v>348</v>
      </c>
      <c r="H101" s="48" t="s">
        <v>349</v>
      </c>
      <c r="I101" s="48" t="s">
        <v>350</v>
      </c>
      <c r="J101" s="48" t="s">
        <v>423</v>
      </c>
      <c r="K101" s="48" t="s">
        <v>424</v>
      </c>
      <c r="L101" s="48" t="s">
        <v>425</v>
      </c>
      <c r="M101" s="48" t="s">
        <v>495</v>
      </c>
      <c r="N101" s="48" t="s">
        <v>496</v>
      </c>
      <c r="O101" s="48" t="s">
        <v>497</v>
      </c>
      <c r="P101" s="48" t="s">
        <v>820</v>
      </c>
      <c r="Q101" s="48" t="s">
        <v>821</v>
      </c>
      <c r="R101" s="48" t="s">
        <v>822</v>
      </c>
      <c r="S101" s="48" t="s">
        <v>892</v>
      </c>
      <c r="T101" s="48" t="s">
        <v>893</v>
      </c>
      <c r="U101" s="48" t="s">
        <v>894</v>
      </c>
      <c r="V101" s="48" t="s">
        <v>967</v>
      </c>
      <c r="W101" s="48" t="s">
        <v>968</v>
      </c>
      <c r="X101" s="48" t="s">
        <v>969</v>
      </c>
      <c r="Y101" s="48" t="s">
        <v>1289</v>
      </c>
      <c r="Z101" s="48" t="s">
        <v>1290</v>
      </c>
      <c r="AA101" s="48" t="s">
        <v>1291</v>
      </c>
      <c r="AB101" s="48" t="s">
        <v>1364</v>
      </c>
      <c r="AC101" s="48" t="s">
        <v>1365</v>
      </c>
      <c r="AD101" s="48" t="s">
        <v>1366</v>
      </c>
      <c r="AE101" s="48" t="s">
        <v>1436</v>
      </c>
      <c r="AF101" s="48" t="s">
        <v>1437</v>
      </c>
      <c r="AG101" s="48" t="s">
        <v>1438</v>
      </c>
      <c r="AH101" s="48" t="s">
        <v>1511</v>
      </c>
      <c r="AI101" s="48" t="s">
        <v>1512</v>
      </c>
      <c r="AJ101" s="48" t="s">
        <v>1513</v>
      </c>
      <c r="AK101" s="48" t="s">
        <v>1833</v>
      </c>
      <c r="AL101" s="48" t="s">
        <v>1834</v>
      </c>
      <c r="AM101" s="48" t="s">
        <v>1835</v>
      </c>
    </row>
    <row r="102" spans="1:56" hidden="1">
      <c r="A102" s="45"/>
      <c r="B102" s="50" t="s">
        <v>4169</v>
      </c>
      <c r="C102" s="58">
        <v>5</v>
      </c>
      <c r="D102" s="48" t="s">
        <v>277</v>
      </c>
      <c r="E102" s="48" t="s">
        <v>278</v>
      </c>
      <c r="F102" s="48" t="s">
        <v>279</v>
      </c>
      <c r="G102" s="48" t="s">
        <v>351</v>
      </c>
      <c r="H102" s="48" t="s">
        <v>352</v>
      </c>
      <c r="I102" s="48" t="s">
        <v>353</v>
      </c>
      <c r="J102" s="48" t="s">
        <v>426</v>
      </c>
      <c r="K102" s="48" t="s">
        <v>427</v>
      </c>
      <c r="L102" s="48" t="s">
        <v>428</v>
      </c>
      <c r="M102" s="48" t="s">
        <v>498</v>
      </c>
      <c r="N102" s="48" t="s">
        <v>499</v>
      </c>
      <c r="O102" s="48" t="s">
        <v>500</v>
      </c>
      <c r="P102" s="48" t="s">
        <v>823</v>
      </c>
      <c r="Q102" s="48" t="s">
        <v>824</v>
      </c>
      <c r="R102" s="48" t="s">
        <v>825</v>
      </c>
      <c r="S102" s="48" t="s">
        <v>895</v>
      </c>
      <c r="T102" s="48" t="s">
        <v>896</v>
      </c>
      <c r="U102" s="48" t="s">
        <v>897</v>
      </c>
      <c r="V102" s="48" t="s">
        <v>970</v>
      </c>
      <c r="W102" s="48" t="s">
        <v>971</v>
      </c>
      <c r="X102" s="48" t="s">
        <v>972</v>
      </c>
      <c r="Y102" s="48" t="s">
        <v>1292</v>
      </c>
      <c r="Z102" s="48" t="s">
        <v>1293</v>
      </c>
      <c r="AA102" s="48" t="s">
        <v>1294</v>
      </c>
      <c r="AB102" s="48" t="s">
        <v>1367</v>
      </c>
      <c r="AC102" s="48" t="s">
        <v>1368</v>
      </c>
      <c r="AD102" s="48" t="s">
        <v>1369</v>
      </c>
      <c r="AE102" s="48" t="s">
        <v>1439</v>
      </c>
      <c r="AF102" s="48" t="s">
        <v>1440</v>
      </c>
      <c r="AG102" s="48" t="s">
        <v>1441</v>
      </c>
      <c r="AH102" s="48" t="s">
        <v>1764</v>
      </c>
      <c r="AI102" s="48" t="s">
        <v>1765</v>
      </c>
      <c r="AJ102" s="48" t="s">
        <v>1766</v>
      </c>
      <c r="AK102" s="48" t="s">
        <v>1836</v>
      </c>
      <c r="AL102" s="48" t="s">
        <v>1837</v>
      </c>
      <c r="AM102" s="48" t="s">
        <v>1838</v>
      </c>
    </row>
    <row r="103" spans="1:56" hidden="1">
      <c r="A103" s="45"/>
      <c r="B103" s="50" t="s">
        <v>4170</v>
      </c>
      <c r="C103" s="58">
        <v>6</v>
      </c>
      <c r="D103" s="48" t="s">
        <v>280</v>
      </c>
      <c r="E103" s="48" t="s">
        <v>281</v>
      </c>
      <c r="F103" s="48" t="s">
        <v>282</v>
      </c>
      <c r="G103" s="48" t="s">
        <v>354</v>
      </c>
      <c r="H103" s="48" t="s">
        <v>355</v>
      </c>
      <c r="I103" s="48" t="s">
        <v>356</v>
      </c>
      <c r="J103" s="48" t="s">
        <v>429</v>
      </c>
      <c r="K103" s="48" t="s">
        <v>430</v>
      </c>
      <c r="L103" s="48" t="s">
        <v>431</v>
      </c>
      <c r="M103" s="48" t="s">
        <v>501</v>
      </c>
      <c r="N103" s="48" t="s">
        <v>502</v>
      </c>
      <c r="O103" s="48" t="s">
        <v>503</v>
      </c>
      <c r="P103" s="48" t="s">
        <v>826</v>
      </c>
      <c r="Q103" s="48" t="s">
        <v>827</v>
      </c>
      <c r="R103" s="48" t="s">
        <v>828</v>
      </c>
      <c r="S103" s="48" t="s">
        <v>898</v>
      </c>
      <c r="T103" s="48" t="s">
        <v>899</v>
      </c>
      <c r="U103" s="48" t="s">
        <v>900</v>
      </c>
      <c r="V103" s="48" t="s">
        <v>973</v>
      </c>
      <c r="W103" s="48" t="s">
        <v>974</v>
      </c>
      <c r="X103" s="48" t="s">
        <v>975</v>
      </c>
      <c r="Y103" s="48" t="s">
        <v>1295</v>
      </c>
      <c r="Z103" s="48" t="s">
        <v>1296</v>
      </c>
      <c r="AA103" s="48" t="s">
        <v>1297</v>
      </c>
      <c r="AB103" s="48" t="s">
        <v>1370</v>
      </c>
      <c r="AC103" s="48" t="s">
        <v>1371</v>
      </c>
      <c r="AD103" s="48" t="s">
        <v>1372</v>
      </c>
      <c r="AE103" s="48" t="s">
        <v>1442</v>
      </c>
      <c r="AF103" s="48" t="s">
        <v>1443</v>
      </c>
      <c r="AG103" s="48" t="s">
        <v>1444</v>
      </c>
      <c r="AH103" s="48" t="s">
        <v>1767</v>
      </c>
      <c r="AI103" s="48" t="s">
        <v>1768</v>
      </c>
      <c r="AJ103" s="48" t="s">
        <v>1769</v>
      </c>
      <c r="AK103" s="48" t="s">
        <v>1839</v>
      </c>
      <c r="AL103" s="48" t="s">
        <v>1840</v>
      </c>
      <c r="AM103" s="48" t="s">
        <v>1841</v>
      </c>
    </row>
    <row r="104" spans="1:56" hidden="1">
      <c r="A104" s="45"/>
      <c r="B104" s="49" t="s">
        <v>4171</v>
      </c>
      <c r="C104" s="58">
        <v>7</v>
      </c>
      <c r="D104" s="48" t="s">
        <v>283</v>
      </c>
      <c r="E104" s="48" t="s">
        <v>284</v>
      </c>
      <c r="F104" s="48" t="s">
        <v>285</v>
      </c>
      <c r="G104" s="48" t="s">
        <v>357</v>
      </c>
      <c r="H104" s="48" t="s">
        <v>358</v>
      </c>
      <c r="I104" s="48" t="s">
        <v>359</v>
      </c>
      <c r="J104" s="48" t="s">
        <v>432</v>
      </c>
      <c r="K104" s="48" t="s">
        <v>433</v>
      </c>
      <c r="L104" s="48" t="s">
        <v>434</v>
      </c>
      <c r="M104" s="48" t="s">
        <v>504</v>
      </c>
      <c r="N104" s="48" t="s">
        <v>505</v>
      </c>
      <c r="O104" s="48" t="s">
        <v>506</v>
      </c>
      <c r="P104" s="48" t="s">
        <v>829</v>
      </c>
      <c r="Q104" s="48" t="s">
        <v>830</v>
      </c>
      <c r="R104" s="48" t="s">
        <v>831</v>
      </c>
      <c r="S104" s="48" t="s">
        <v>901</v>
      </c>
      <c r="T104" s="48" t="s">
        <v>902</v>
      </c>
      <c r="U104" s="48" t="s">
        <v>903</v>
      </c>
      <c r="V104" s="48" t="s">
        <v>976</v>
      </c>
      <c r="W104" s="48" t="s">
        <v>977</v>
      </c>
      <c r="X104" s="48" t="s">
        <v>978</v>
      </c>
      <c r="Y104" s="48" t="s">
        <v>1298</v>
      </c>
      <c r="Z104" s="48" t="s">
        <v>1299</v>
      </c>
      <c r="AA104" s="48" t="s">
        <v>1300</v>
      </c>
      <c r="AB104" s="48" t="s">
        <v>1373</v>
      </c>
      <c r="AC104" s="48" t="s">
        <v>1374</v>
      </c>
      <c r="AD104" s="48" t="s">
        <v>1375</v>
      </c>
      <c r="AE104" s="48" t="s">
        <v>1445</v>
      </c>
      <c r="AF104" s="48" t="s">
        <v>1446</v>
      </c>
      <c r="AG104" s="48" t="s">
        <v>1447</v>
      </c>
      <c r="AH104" s="48" t="s">
        <v>1770</v>
      </c>
      <c r="AI104" s="48" t="s">
        <v>1771</v>
      </c>
      <c r="AJ104" s="48" t="s">
        <v>1772</v>
      </c>
      <c r="AK104" s="48" t="s">
        <v>1842</v>
      </c>
      <c r="AL104" s="48" t="s">
        <v>1843</v>
      </c>
      <c r="AM104" s="48" t="s">
        <v>1844</v>
      </c>
    </row>
    <row r="105" spans="1:56" hidden="1">
      <c r="A105" s="45"/>
      <c r="B105" s="49" t="s">
        <v>4172</v>
      </c>
      <c r="C105" s="58">
        <v>8</v>
      </c>
      <c r="D105" s="48" t="s">
        <v>286</v>
      </c>
      <c r="E105" s="48" t="s">
        <v>287</v>
      </c>
      <c r="F105" s="48" t="s">
        <v>288</v>
      </c>
      <c r="G105" s="48" t="s">
        <v>360</v>
      </c>
      <c r="H105" s="48" t="s">
        <v>361</v>
      </c>
      <c r="I105" s="48" t="s">
        <v>362</v>
      </c>
      <c r="J105" s="48" t="s">
        <v>435</v>
      </c>
      <c r="K105" s="48" t="s">
        <v>436</v>
      </c>
      <c r="L105" s="48" t="s">
        <v>437</v>
      </c>
      <c r="M105" s="48" t="s">
        <v>507</v>
      </c>
      <c r="N105" s="48" t="s">
        <v>508</v>
      </c>
      <c r="O105" s="48" t="s">
        <v>509</v>
      </c>
      <c r="P105" s="48" t="s">
        <v>832</v>
      </c>
      <c r="Q105" s="48" t="s">
        <v>833</v>
      </c>
      <c r="R105" s="48" t="s">
        <v>834</v>
      </c>
      <c r="S105" s="48" t="s">
        <v>904</v>
      </c>
      <c r="T105" s="48" t="s">
        <v>905</v>
      </c>
      <c r="U105" s="48" t="s">
        <v>906</v>
      </c>
      <c r="V105" s="48" t="s">
        <v>979</v>
      </c>
      <c r="W105" s="48" t="s">
        <v>980</v>
      </c>
      <c r="X105" s="48" t="s">
        <v>981</v>
      </c>
      <c r="Y105" s="48" t="s">
        <v>1301</v>
      </c>
      <c r="Z105" s="48" t="s">
        <v>1302</v>
      </c>
      <c r="AA105" s="48" t="s">
        <v>1303</v>
      </c>
      <c r="AB105" s="48" t="s">
        <v>1376</v>
      </c>
      <c r="AC105" s="48" t="s">
        <v>1377</v>
      </c>
      <c r="AD105" s="48" t="s">
        <v>1378</v>
      </c>
      <c r="AE105" s="48" t="s">
        <v>1448</v>
      </c>
      <c r="AF105" s="48" t="s">
        <v>1449</v>
      </c>
      <c r="AG105" s="48" t="s">
        <v>1450</v>
      </c>
      <c r="AH105" s="48" t="s">
        <v>1773</v>
      </c>
      <c r="AI105" s="48" t="s">
        <v>1774</v>
      </c>
      <c r="AJ105" s="48" t="s">
        <v>1775</v>
      </c>
      <c r="AK105" s="48" t="s">
        <v>1845</v>
      </c>
      <c r="AL105" s="48" t="s">
        <v>1846</v>
      </c>
      <c r="AM105" s="48" t="s">
        <v>1847</v>
      </c>
    </row>
    <row r="106" spans="1:56" hidden="1">
      <c r="A106" s="45"/>
      <c r="B106" s="49" t="s">
        <v>4173</v>
      </c>
      <c r="C106" s="58">
        <v>9</v>
      </c>
      <c r="D106" s="48" t="s">
        <v>289</v>
      </c>
      <c r="E106" s="48" t="s">
        <v>290</v>
      </c>
      <c r="F106" s="48" t="s">
        <v>291</v>
      </c>
      <c r="G106" s="48" t="s">
        <v>363</v>
      </c>
      <c r="H106" s="48" t="s">
        <v>364</v>
      </c>
      <c r="I106" s="48" t="s">
        <v>365</v>
      </c>
      <c r="J106" s="48" t="s">
        <v>438</v>
      </c>
      <c r="K106" s="48" t="s">
        <v>439</v>
      </c>
      <c r="L106" s="48" t="s">
        <v>440</v>
      </c>
      <c r="M106" s="48" t="s">
        <v>510</v>
      </c>
      <c r="N106" s="48" t="s">
        <v>511</v>
      </c>
      <c r="O106" s="48" t="s">
        <v>512</v>
      </c>
      <c r="P106" s="48" t="s">
        <v>835</v>
      </c>
      <c r="Q106" s="48" t="s">
        <v>836</v>
      </c>
      <c r="R106" s="48" t="s">
        <v>837</v>
      </c>
      <c r="S106" s="48" t="s">
        <v>907</v>
      </c>
      <c r="T106" s="48" t="s">
        <v>908</v>
      </c>
      <c r="U106" s="48" t="s">
        <v>909</v>
      </c>
      <c r="V106" s="48" t="s">
        <v>982</v>
      </c>
      <c r="W106" s="48" t="s">
        <v>983</v>
      </c>
      <c r="X106" s="48" t="s">
        <v>984</v>
      </c>
      <c r="Y106" s="48" t="s">
        <v>1304</v>
      </c>
      <c r="Z106" s="48" t="s">
        <v>1305</v>
      </c>
      <c r="AA106" s="48" t="s">
        <v>1306</v>
      </c>
      <c r="AB106" s="48" t="s">
        <v>1379</v>
      </c>
      <c r="AC106" s="48" t="s">
        <v>1380</v>
      </c>
      <c r="AD106" s="48" t="s">
        <v>1381</v>
      </c>
      <c r="AE106" s="48" t="s">
        <v>1451</v>
      </c>
      <c r="AF106" s="48" t="s">
        <v>1452</v>
      </c>
      <c r="AG106" s="48" t="s">
        <v>1453</v>
      </c>
      <c r="AH106" s="48" t="s">
        <v>1776</v>
      </c>
      <c r="AI106" s="48" t="s">
        <v>1777</v>
      </c>
      <c r="AJ106" s="48" t="s">
        <v>1778</v>
      </c>
      <c r="AK106" s="48" t="s">
        <v>1848</v>
      </c>
      <c r="AL106" s="48" t="s">
        <v>1849</v>
      </c>
      <c r="AM106" s="48" t="s">
        <v>1850</v>
      </c>
    </row>
    <row r="107" spans="1:56" hidden="1">
      <c r="A107" s="45"/>
      <c r="B107" s="49" t="s">
        <v>4174</v>
      </c>
      <c r="C107" s="58">
        <v>10</v>
      </c>
      <c r="D107" s="48" t="s">
        <v>292</v>
      </c>
      <c r="E107" s="48" t="s">
        <v>293</v>
      </c>
      <c r="F107" s="48" t="s">
        <v>294</v>
      </c>
      <c r="G107" s="48" t="s">
        <v>366</v>
      </c>
      <c r="H107" s="48" t="s">
        <v>367</v>
      </c>
      <c r="I107" s="48" t="s">
        <v>368</v>
      </c>
      <c r="J107" s="48" t="s">
        <v>441</v>
      </c>
      <c r="K107" s="48" t="s">
        <v>442</v>
      </c>
      <c r="L107" s="48" t="s">
        <v>443</v>
      </c>
      <c r="M107" s="48" t="s">
        <v>513</v>
      </c>
      <c r="N107" s="48" t="s">
        <v>764</v>
      </c>
      <c r="O107" s="48" t="s">
        <v>765</v>
      </c>
      <c r="P107" s="48" t="s">
        <v>838</v>
      </c>
      <c r="Q107" s="48" t="s">
        <v>839</v>
      </c>
      <c r="R107" s="48" t="s">
        <v>840</v>
      </c>
      <c r="S107" s="48" t="s">
        <v>910</v>
      </c>
      <c r="T107" s="48" t="s">
        <v>911</v>
      </c>
      <c r="U107" s="48" t="s">
        <v>912</v>
      </c>
      <c r="V107" s="48" t="s">
        <v>985</v>
      </c>
      <c r="W107" s="48" t="s">
        <v>986</v>
      </c>
      <c r="X107" s="48" t="s">
        <v>987</v>
      </c>
      <c r="Y107" s="48" t="s">
        <v>1307</v>
      </c>
      <c r="Z107" s="48" t="s">
        <v>1308</v>
      </c>
      <c r="AA107" s="48" t="s">
        <v>1309</v>
      </c>
      <c r="AB107" s="48" t="s">
        <v>1382</v>
      </c>
      <c r="AC107" s="48" t="s">
        <v>1383</v>
      </c>
      <c r="AD107" s="48" t="s">
        <v>1384</v>
      </c>
      <c r="AE107" s="48" t="s">
        <v>1454</v>
      </c>
      <c r="AF107" s="48" t="s">
        <v>1455</v>
      </c>
      <c r="AG107" s="48" t="s">
        <v>1456</v>
      </c>
      <c r="AH107" s="48" t="s">
        <v>1779</v>
      </c>
      <c r="AI107" s="48" t="s">
        <v>1780</v>
      </c>
      <c r="AJ107" s="48" t="s">
        <v>1781</v>
      </c>
      <c r="AK107" s="48" t="s">
        <v>1851</v>
      </c>
      <c r="AL107" s="48" t="s">
        <v>1852</v>
      </c>
      <c r="AM107" s="48" t="s">
        <v>1853</v>
      </c>
    </row>
    <row r="108" spans="1:56" hidden="1">
      <c r="A108" s="45"/>
      <c r="B108" s="49" t="s">
        <v>4175</v>
      </c>
      <c r="C108" s="58">
        <v>11</v>
      </c>
      <c r="D108" s="48" t="s">
        <v>295</v>
      </c>
      <c r="E108" s="48" t="s">
        <v>296</v>
      </c>
      <c r="F108" s="48" t="s">
        <v>297</v>
      </c>
      <c r="G108" s="48" t="s">
        <v>369</v>
      </c>
      <c r="H108" s="48" t="s">
        <v>370</v>
      </c>
      <c r="I108" s="48" t="s">
        <v>371</v>
      </c>
      <c r="J108" s="48" t="s">
        <v>444</v>
      </c>
      <c r="K108" s="48" t="s">
        <v>445</v>
      </c>
      <c r="L108" s="48" t="s">
        <v>446</v>
      </c>
      <c r="M108" s="48" t="s">
        <v>766</v>
      </c>
      <c r="N108" s="48" t="s">
        <v>767</v>
      </c>
      <c r="O108" s="48" t="s">
        <v>768</v>
      </c>
      <c r="P108" s="48" t="s">
        <v>841</v>
      </c>
      <c r="Q108" s="48" t="s">
        <v>842</v>
      </c>
      <c r="R108" s="48" t="s">
        <v>843</v>
      </c>
      <c r="S108" s="48" t="s">
        <v>913</v>
      </c>
      <c r="T108" s="48" t="s">
        <v>914</v>
      </c>
      <c r="U108" s="48" t="s">
        <v>915</v>
      </c>
      <c r="V108" s="48" t="s">
        <v>988</v>
      </c>
      <c r="W108" s="48" t="s">
        <v>989</v>
      </c>
      <c r="X108" s="48" t="s">
        <v>990</v>
      </c>
      <c r="Y108" s="48" t="s">
        <v>1310</v>
      </c>
      <c r="Z108" s="48" t="s">
        <v>1311</v>
      </c>
      <c r="AA108" s="48" t="s">
        <v>1312</v>
      </c>
      <c r="AB108" s="48" t="s">
        <v>1385</v>
      </c>
      <c r="AC108" s="48" t="s">
        <v>1386</v>
      </c>
      <c r="AD108" s="48" t="s">
        <v>1387</v>
      </c>
      <c r="AE108" s="48" t="s">
        <v>1457</v>
      </c>
      <c r="AF108" s="48" t="s">
        <v>1458</v>
      </c>
      <c r="AG108" s="48" t="s">
        <v>1459</v>
      </c>
      <c r="AH108" s="48" t="s">
        <v>1782</v>
      </c>
      <c r="AI108" s="48" t="s">
        <v>1783</v>
      </c>
      <c r="AJ108" s="48" t="s">
        <v>1784</v>
      </c>
      <c r="AK108" s="48" t="s">
        <v>1854</v>
      </c>
      <c r="AL108" s="48" t="s">
        <v>1855</v>
      </c>
      <c r="AM108" s="48" t="s">
        <v>1856</v>
      </c>
    </row>
    <row r="109" spans="1:56" hidden="1">
      <c r="A109" s="45"/>
      <c r="B109" s="49" t="s">
        <v>4176</v>
      </c>
      <c r="C109" s="58">
        <v>12</v>
      </c>
      <c r="D109" s="48" t="s">
        <v>298</v>
      </c>
      <c r="E109" s="48" t="s">
        <v>299</v>
      </c>
      <c r="F109" s="48" t="s">
        <v>300</v>
      </c>
      <c r="G109" s="48" t="s">
        <v>372</v>
      </c>
      <c r="H109" s="48" t="s">
        <v>373</v>
      </c>
      <c r="I109" s="48" t="s">
        <v>374</v>
      </c>
      <c r="J109" s="48" t="s">
        <v>447</v>
      </c>
      <c r="K109" s="48" t="s">
        <v>448</v>
      </c>
      <c r="L109" s="48" t="s">
        <v>449</v>
      </c>
      <c r="M109" s="48" t="s">
        <v>769</v>
      </c>
      <c r="N109" s="48" t="s">
        <v>770</v>
      </c>
      <c r="O109" s="48" t="s">
        <v>771</v>
      </c>
      <c r="P109" s="48" t="s">
        <v>844</v>
      </c>
      <c r="Q109" s="48" t="s">
        <v>845</v>
      </c>
      <c r="R109" s="48" t="s">
        <v>846</v>
      </c>
      <c r="S109" s="48" t="s">
        <v>916</v>
      </c>
      <c r="T109" s="48" t="s">
        <v>917</v>
      </c>
      <c r="U109" s="48" t="s">
        <v>918</v>
      </c>
      <c r="V109" s="48" t="s">
        <v>991</v>
      </c>
      <c r="W109" s="48" t="s">
        <v>992</v>
      </c>
      <c r="X109" s="48" t="s">
        <v>993</v>
      </c>
      <c r="Y109" s="48" t="s">
        <v>1313</v>
      </c>
      <c r="Z109" s="48" t="s">
        <v>1314</v>
      </c>
      <c r="AA109" s="48" t="s">
        <v>1315</v>
      </c>
      <c r="AB109" s="48" t="s">
        <v>1388</v>
      </c>
      <c r="AC109" s="48" t="s">
        <v>1389</v>
      </c>
      <c r="AD109" s="48" t="s">
        <v>1390</v>
      </c>
      <c r="AE109" s="48" t="s">
        <v>1460</v>
      </c>
      <c r="AF109" s="48" t="s">
        <v>1461</v>
      </c>
      <c r="AG109" s="48" t="s">
        <v>1462</v>
      </c>
      <c r="AH109" s="48" t="s">
        <v>1785</v>
      </c>
      <c r="AI109" s="48" t="s">
        <v>1786</v>
      </c>
      <c r="AJ109" s="48" t="s">
        <v>1787</v>
      </c>
      <c r="AK109" s="48" t="s">
        <v>1857</v>
      </c>
      <c r="AL109" s="48" t="s">
        <v>1858</v>
      </c>
      <c r="AM109" s="48" t="s">
        <v>1859</v>
      </c>
    </row>
    <row r="110" spans="1:56" hidden="1">
      <c r="A110" s="45"/>
      <c r="B110" s="49" t="s">
        <v>4177</v>
      </c>
      <c r="C110" s="58">
        <v>13</v>
      </c>
      <c r="D110" s="48" t="s">
        <v>301</v>
      </c>
      <c r="E110" s="48" t="s">
        <v>302</v>
      </c>
      <c r="F110" s="48" t="s">
        <v>303</v>
      </c>
      <c r="G110" s="48" t="s">
        <v>375</v>
      </c>
      <c r="H110" s="48" t="s">
        <v>376</v>
      </c>
      <c r="I110" s="48" t="s">
        <v>377</v>
      </c>
      <c r="J110" s="48" t="s">
        <v>450</v>
      </c>
      <c r="K110" s="48" t="s">
        <v>451</v>
      </c>
      <c r="L110" s="48" t="s">
        <v>452</v>
      </c>
      <c r="M110" s="48" t="s">
        <v>772</v>
      </c>
      <c r="N110" s="48" t="s">
        <v>773</v>
      </c>
      <c r="O110" s="48" t="s">
        <v>774</v>
      </c>
      <c r="P110" s="48" t="s">
        <v>847</v>
      </c>
      <c r="Q110" s="48" t="s">
        <v>848</v>
      </c>
      <c r="R110" s="48" t="s">
        <v>849</v>
      </c>
      <c r="S110" s="48" t="s">
        <v>919</v>
      </c>
      <c r="T110" s="48" t="s">
        <v>920</v>
      </c>
      <c r="U110" s="48" t="s">
        <v>921</v>
      </c>
      <c r="V110" s="48" t="s">
        <v>994</v>
      </c>
      <c r="W110" s="48" t="s">
        <v>995</v>
      </c>
      <c r="X110" s="48" t="s">
        <v>996</v>
      </c>
      <c r="Y110" s="48" t="s">
        <v>1316</v>
      </c>
      <c r="Z110" s="48" t="s">
        <v>1317</v>
      </c>
      <c r="AA110" s="48" t="s">
        <v>1318</v>
      </c>
      <c r="AB110" s="48" t="s">
        <v>1391</v>
      </c>
      <c r="AC110" s="48" t="s">
        <v>1392</v>
      </c>
      <c r="AD110" s="48" t="s">
        <v>1393</v>
      </c>
      <c r="AE110" s="48" t="s">
        <v>1463</v>
      </c>
      <c r="AF110" s="48" t="s">
        <v>1464</v>
      </c>
      <c r="AG110" s="48" t="s">
        <v>1465</v>
      </c>
      <c r="AH110" s="48" t="s">
        <v>1788</v>
      </c>
      <c r="AI110" s="48" t="s">
        <v>1789</v>
      </c>
      <c r="AJ110" s="48" t="s">
        <v>1790</v>
      </c>
      <c r="AK110" s="48" t="s">
        <v>1860</v>
      </c>
      <c r="AL110" s="48" t="s">
        <v>1861</v>
      </c>
      <c r="AM110" s="48" t="s">
        <v>1862</v>
      </c>
    </row>
    <row r="111" spans="1:56" hidden="1">
      <c r="A111" s="45"/>
      <c r="B111" s="51" t="s">
        <v>4178</v>
      </c>
      <c r="C111" s="58">
        <v>14</v>
      </c>
      <c r="D111" s="48" t="s">
        <v>304</v>
      </c>
      <c r="E111" s="48" t="s">
        <v>305</v>
      </c>
      <c r="F111" s="48" t="s">
        <v>306</v>
      </c>
      <c r="G111" s="48" t="s">
        <v>378</v>
      </c>
      <c r="H111" s="48" t="s">
        <v>379</v>
      </c>
      <c r="I111" s="48" t="s">
        <v>380</v>
      </c>
      <c r="J111" s="48" t="s">
        <v>453</v>
      </c>
      <c r="K111" s="48" t="s">
        <v>454</v>
      </c>
      <c r="L111" s="48" t="s">
        <v>455</v>
      </c>
      <c r="M111" s="48" t="s">
        <v>775</v>
      </c>
      <c r="N111" s="48" t="s">
        <v>776</v>
      </c>
      <c r="O111" s="48" t="s">
        <v>777</v>
      </c>
      <c r="P111" s="48" t="s">
        <v>850</v>
      </c>
      <c r="Q111" s="48" t="s">
        <v>851</v>
      </c>
      <c r="R111" s="48" t="s">
        <v>852</v>
      </c>
      <c r="S111" s="48" t="s">
        <v>922</v>
      </c>
      <c r="T111" s="48" t="s">
        <v>923</v>
      </c>
      <c r="U111" s="48" t="s">
        <v>924</v>
      </c>
      <c r="V111" s="48" t="s">
        <v>997</v>
      </c>
      <c r="W111" s="48" t="s">
        <v>998</v>
      </c>
      <c r="X111" s="48" t="s">
        <v>999</v>
      </c>
      <c r="Y111" s="48" t="s">
        <v>1319</v>
      </c>
      <c r="Z111" s="48" t="s">
        <v>1320</v>
      </c>
      <c r="AA111" s="48" t="s">
        <v>1321</v>
      </c>
      <c r="AB111" s="48" t="s">
        <v>1394</v>
      </c>
      <c r="AC111" s="48" t="s">
        <v>1395</v>
      </c>
      <c r="AD111" s="48" t="s">
        <v>1396</v>
      </c>
      <c r="AE111" s="48" t="s">
        <v>1466</v>
      </c>
      <c r="AF111" s="48" t="s">
        <v>1467</v>
      </c>
      <c r="AG111" s="48" t="s">
        <v>1468</v>
      </c>
      <c r="AH111" s="48" t="s">
        <v>1791</v>
      </c>
      <c r="AI111" s="48" t="s">
        <v>1792</v>
      </c>
      <c r="AJ111" s="48" t="s">
        <v>1793</v>
      </c>
      <c r="AK111" s="48" t="s">
        <v>1863</v>
      </c>
      <c r="AL111" s="48" t="s">
        <v>1864</v>
      </c>
      <c r="AM111" s="48" t="s">
        <v>1865</v>
      </c>
    </row>
    <row r="112" spans="1:56" hidden="1">
      <c r="A112" s="45"/>
      <c r="B112" s="49" t="s">
        <v>4179</v>
      </c>
      <c r="C112" s="58">
        <v>15</v>
      </c>
      <c r="D112" s="48" t="s">
        <v>307</v>
      </c>
      <c r="E112" s="48" t="s">
        <v>308</v>
      </c>
      <c r="F112" s="48" t="s">
        <v>309</v>
      </c>
      <c r="G112" s="48" t="s">
        <v>381</v>
      </c>
      <c r="H112" s="48" t="s">
        <v>382</v>
      </c>
      <c r="I112" s="48" t="s">
        <v>383</v>
      </c>
      <c r="J112" s="48" t="s">
        <v>456</v>
      </c>
      <c r="K112" s="48" t="s">
        <v>457</v>
      </c>
      <c r="L112" s="48" t="s">
        <v>458</v>
      </c>
      <c r="M112" s="48" t="s">
        <v>778</v>
      </c>
      <c r="N112" s="48" t="s">
        <v>779</v>
      </c>
      <c r="O112" s="48" t="s">
        <v>780</v>
      </c>
      <c r="P112" s="48" t="s">
        <v>853</v>
      </c>
      <c r="Q112" s="48" t="s">
        <v>854</v>
      </c>
      <c r="R112" s="48" t="s">
        <v>855</v>
      </c>
      <c r="S112" s="48" t="s">
        <v>925</v>
      </c>
      <c r="T112" s="48" t="s">
        <v>926</v>
      </c>
      <c r="U112" s="48" t="s">
        <v>927</v>
      </c>
      <c r="V112" s="48" t="s">
        <v>1000</v>
      </c>
      <c r="W112" s="48" t="s">
        <v>1001</v>
      </c>
      <c r="X112" s="48" t="s">
        <v>1002</v>
      </c>
      <c r="Y112" s="48" t="s">
        <v>1322</v>
      </c>
      <c r="Z112" s="48" t="s">
        <v>1323</v>
      </c>
      <c r="AA112" s="48" t="s">
        <v>1324</v>
      </c>
      <c r="AB112" s="48" t="s">
        <v>1397</v>
      </c>
      <c r="AC112" s="48" t="s">
        <v>1398</v>
      </c>
      <c r="AD112" s="48" t="s">
        <v>1399</v>
      </c>
      <c r="AE112" s="48" t="s">
        <v>1469</v>
      </c>
      <c r="AF112" s="48" t="s">
        <v>1470</v>
      </c>
      <c r="AG112" s="48" t="s">
        <v>1471</v>
      </c>
      <c r="AH112" s="48" t="s">
        <v>1794</v>
      </c>
      <c r="AI112" s="48" t="s">
        <v>1795</v>
      </c>
      <c r="AJ112" s="48" t="s">
        <v>1796</v>
      </c>
      <c r="AK112" s="48" t="s">
        <v>1866</v>
      </c>
      <c r="AL112" s="48" t="s">
        <v>1867</v>
      </c>
      <c r="AM112" s="48" t="s">
        <v>1868</v>
      </c>
    </row>
    <row r="113" spans="1:57" hidden="1">
      <c r="A113" s="45"/>
      <c r="B113" s="49" t="s">
        <v>4180</v>
      </c>
      <c r="C113" s="58">
        <v>16</v>
      </c>
      <c r="D113" s="48" t="s">
        <v>310</v>
      </c>
      <c r="E113" s="48" t="s">
        <v>311</v>
      </c>
      <c r="F113" s="48" t="s">
        <v>312</v>
      </c>
      <c r="G113" s="48" t="s">
        <v>384</v>
      </c>
      <c r="H113" s="48" t="s">
        <v>385</v>
      </c>
      <c r="I113" s="48" t="s">
        <v>386</v>
      </c>
      <c r="J113" s="48" t="s">
        <v>459</v>
      </c>
      <c r="K113" s="48" t="s">
        <v>460</v>
      </c>
      <c r="L113" s="48" t="s">
        <v>461</v>
      </c>
      <c r="M113" s="48" t="s">
        <v>781</v>
      </c>
      <c r="N113" s="48" t="s">
        <v>782</v>
      </c>
      <c r="O113" s="48" t="s">
        <v>783</v>
      </c>
      <c r="P113" s="48" t="s">
        <v>856</v>
      </c>
      <c r="Q113" s="48" t="s">
        <v>857</v>
      </c>
      <c r="R113" s="48" t="s">
        <v>858</v>
      </c>
      <c r="S113" s="48" t="s">
        <v>928</v>
      </c>
      <c r="T113" s="48" t="s">
        <v>929</v>
      </c>
      <c r="U113" s="48" t="s">
        <v>930</v>
      </c>
      <c r="V113" s="48" t="s">
        <v>1003</v>
      </c>
      <c r="W113" s="48" t="s">
        <v>1004</v>
      </c>
      <c r="X113" s="48" t="s">
        <v>1005</v>
      </c>
      <c r="Y113" s="48" t="s">
        <v>1325</v>
      </c>
      <c r="Z113" s="48" t="s">
        <v>1326</v>
      </c>
      <c r="AA113" s="48" t="s">
        <v>1327</v>
      </c>
      <c r="AB113" s="48" t="s">
        <v>1400</v>
      </c>
      <c r="AC113" s="48" t="s">
        <v>1401</v>
      </c>
      <c r="AD113" s="48" t="s">
        <v>1402</v>
      </c>
      <c r="AE113" s="48" t="s">
        <v>1472</v>
      </c>
      <c r="AF113" s="48" t="s">
        <v>1473</v>
      </c>
      <c r="AG113" s="48" t="s">
        <v>1474</v>
      </c>
      <c r="AH113" s="48" t="s">
        <v>1797</v>
      </c>
      <c r="AI113" s="48" t="s">
        <v>1798</v>
      </c>
      <c r="AJ113" s="48" t="s">
        <v>1799</v>
      </c>
      <c r="AK113" s="48" t="s">
        <v>1869</v>
      </c>
      <c r="AL113" s="48" t="s">
        <v>1870</v>
      </c>
      <c r="AM113" s="48" t="s">
        <v>1871</v>
      </c>
    </row>
    <row r="114" spans="1:57" hidden="1">
      <c r="A114" s="45"/>
      <c r="B114" s="45" t="s">
        <v>4181</v>
      </c>
      <c r="C114" s="58">
        <v>17</v>
      </c>
      <c r="D114" s="48" t="s">
        <v>313</v>
      </c>
      <c r="E114" s="48" t="s">
        <v>314</v>
      </c>
      <c r="F114" s="48" t="s">
        <v>315</v>
      </c>
      <c r="G114" s="48" t="s">
        <v>387</v>
      </c>
      <c r="H114" s="48" t="s">
        <v>388</v>
      </c>
      <c r="I114" s="48" t="s">
        <v>389</v>
      </c>
      <c r="J114" s="48" t="s">
        <v>462</v>
      </c>
      <c r="K114" s="48" t="s">
        <v>463</v>
      </c>
      <c r="L114" s="48" t="s">
        <v>464</v>
      </c>
      <c r="M114" s="48" t="s">
        <v>784</v>
      </c>
      <c r="N114" s="48" t="s">
        <v>785</v>
      </c>
      <c r="O114" s="48" t="s">
        <v>786</v>
      </c>
      <c r="P114" s="48" t="s">
        <v>859</v>
      </c>
      <c r="Q114" s="48" t="s">
        <v>860</v>
      </c>
      <c r="R114" s="48" t="s">
        <v>861</v>
      </c>
      <c r="S114" s="48" t="s">
        <v>931</v>
      </c>
      <c r="T114" s="48" t="s">
        <v>932</v>
      </c>
      <c r="U114" s="48" t="s">
        <v>933</v>
      </c>
      <c r="V114" s="48" t="s">
        <v>1006</v>
      </c>
      <c r="W114" s="48" t="s">
        <v>1007</v>
      </c>
      <c r="X114" s="48" t="s">
        <v>1008</v>
      </c>
      <c r="Y114" s="48" t="s">
        <v>1328</v>
      </c>
      <c r="Z114" s="48" t="s">
        <v>1329</v>
      </c>
      <c r="AA114" s="48" t="s">
        <v>1330</v>
      </c>
      <c r="AB114" s="48" t="s">
        <v>1403</v>
      </c>
      <c r="AC114" s="48" t="s">
        <v>1404</v>
      </c>
      <c r="AD114" s="48" t="s">
        <v>1405</v>
      </c>
      <c r="AE114" s="48" t="s">
        <v>1475</v>
      </c>
      <c r="AF114" s="48" t="s">
        <v>1476</v>
      </c>
      <c r="AG114" s="48" t="s">
        <v>1477</v>
      </c>
      <c r="AH114" s="48" t="s">
        <v>1800</v>
      </c>
      <c r="AI114" s="48" t="s">
        <v>1801</v>
      </c>
      <c r="AJ114" s="48" t="s">
        <v>1802</v>
      </c>
      <c r="AK114" s="48" t="s">
        <v>1872</v>
      </c>
      <c r="AL114" s="48" t="s">
        <v>1873</v>
      </c>
      <c r="AM114" s="48" t="s">
        <v>1874</v>
      </c>
    </row>
    <row r="115" spans="1:57" hidden="1">
      <c r="A115" s="44" t="s">
        <v>4182</v>
      </c>
      <c r="B115" s="45"/>
      <c r="C115" s="58">
        <v>18</v>
      </c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</row>
    <row r="116" spans="1:57" hidden="1">
      <c r="A116" s="45"/>
      <c r="B116" s="52" t="s">
        <v>4183</v>
      </c>
      <c r="C116" s="58">
        <v>19</v>
      </c>
      <c r="D116" s="48" t="s">
        <v>316</v>
      </c>
      <c r="E116" s="48" t="s">
        <v>317</v>
      </c>
      <c r="F116" s="48" t="s">
        <v>318</v>
      </c>
      <c r="G116" s="48" t="s">
        <v>390</v>
      </c>
      <c r="H116" s="48" t="s">
        <v>391</v>
      </c>
      <c r="I116" s="48" t="s">
        <v>392</v>
      </c>
      <c r="J116" s="48" t="s">
        <v>465</v>
      </c>
      <c r="K116" s="48" t="s">
        <v>466</v>
      </c>
      <c r="L116" s="48" t="s">
        <v>467</v>
      </c>
      <c r="M116" s="48" t="s">
        <v>787</v>
      </c>
      <c r="N116" s="48" t="s">
        <v>788</v>
      </c>
      <c r="O116" s="48" t="s">
        <v>789</v>
      </c>
      <c r="P116" s="48" t="s">
        <v>862</v>
      </c>
      <c r="Q116" s="48" t="s">
        <v>863</v>
      </c>
      <c r="R116" s="48" t="s">
        <v>864</v>
      </c>
      <c r="S116" s="48" t="s">
        <v>934</v>
      </c>
      <c r="T116" s="48" t="s">
        <v>935</v>
      </c>
      <c r="U116" s="48" t="s">
        <v>936</v>
      </c>
      <c r="V116" s="48" t="s">
        <v>1009</v>
      </c>
      <c r="W116" s="48" t="s">
        <v>1010</v>
      </c>
      <c r="X116" s="48" t="s">
        <v>1011</v>
      </c>
      <c r="Y116" s="48" t="s">
        <v>1331</v>
      </c>
      <c r="Z116" s="48" t="s">
        <v>1332</v>
      </c>
      <c r="AA116" s="48" t="s">
        <v>1333</v>
      </c>
      <c r="AB116" s="48" t="s">
        <v>1406</v>
      </c>
      <c r="AC116" s="48" t="s">
        <v>1407</v>
      </c>
      <c r="AD116" s="48" t="s">
        <v>1408</v>
      </c>
      <c r="AE116" s="48" t="s">
        <v>1478</v>
      </c>
      <c r="AF116" s="48" t="s">
        <v>1479</v>
      </c>
      <c r="AG116" s="48" t="s">
        <v>1480</v>
      </c>
      <c r="AH116" s="48" t="s">
        <v>1803</v>
      </c>
      <c r="AI116" s="48" t="s">
        <v>1804</v>
      </c>
      <c r="AJ116" s="48" t="s">
        <v>1805</v>
      </c>
      <c r="AK116" s="48" t="s">
        <v>1875</v>
      </c>
      <c r="AL116" s="48" t="s">
        <v>1876</v>
      </c>
      <c r="AM116" s="48" t="s">
        <v>1877</v>
      </c>
    </row>
    <row r="117" spans="1:57" ht="15" hidden="1" customHeight="1">
      <c r="A117" s="45"/>
      <c r="B117" s="49" t="s">
        <v>4184</v>
      </c>
      <c r="C117" s="58">
        <v>20</v>
      </c>
      <c r="D117" s="48" t="s">
        <v>319</v>
      </c>
      <c r="E117" s="48" t="s">
        <v>320</v>
      </c>
      <c r="F117" s="48" t="s">
        <v>321</v>
      </c>
      <c r="G117" s="48" t="s">
        <v>393</v>
      </c>
      <c r="H117" s="48" t="s">
        <v>394</v>
      </c>
      <c r="I117" s="48" t="s">
        <v>395</v>
      </c>
      <c r="J117" s="48" t="s">
        <v>468</v>
      </c>
      <c r="K117" s="48" t="s">
        <v>469</v>
      </c>
      <c r="L117" s="48" t="s">
        <v>470</v>
      </c>
      <c r="M117" s="48" t="s">
        <v>790</v>
      </c>
      <c r="N117" s="48" t="s">
        <v>791</v>
      </c>
      <c r="O117" s="48" t="s">
        <v>792</v>
      </c>
      <c r="P117" s="48" t="s">
        <v>865</v>
      </c>
      <c r="Q117" s="48" t="s">
        <v>866</v>
      </c>
      <c r="R117" s="48" t="s">
        <v>867</v>
      </c>
      <c r="S117" s="48" t="s">
        <v>937</v>
      </c>
      <c r="T117" s="48" t="s">
        <v>938</v>
      </c>
      <c r="U117" s="48" t="s">
        <v>939</v>
      </c>
      <c r="V117" s="48" t="s">
        <v>1012</v>
      </c>
      <c r="W117" s="48" t="s">
        <v>1013</v>
      </c>
      <c r="X117" s="48" t="s">
        <v>1264</v>
      </c>
      <c r="Y117" s="48" t="s">
        <v>1334</v>
      </c>
      <c r="Z117" s="48" t="s">
        <v>1335</v>
      </c>
      <c r="AA117" s="48" t="s">
        <v>1336</v>
      </c>
      <c r="AB117" s="48" t="s">
        <v>1409</v>
      </c>
      <c r="AC117" s="48" t="s">
        <v>1410</v>
      </c>
      <c r="AD117" s="48" t="s">
        <v>1411</v>
      </c>
      <c r="AE117" s="48" t="s">
        <v>1481</v>
      </c>
      <c r="AF117" s="48" t="s">
        <v>1482</v>
      </c>
      <c r="AG117" s="48" t="s">
        <v>1483</v>
      </c>
      <c r="AH117" s="48" t="s">
        <v>1806</v>
      </c>
      <c r="AI117" s="48" t="s">
        <v>1807</v>
      </c>
      <c r="AJ117" s="48" t="s">
        <v>1808</v>
      </c>
      <c r="AK117" s="48" t="s">
        <v>1878</v>
      </c>
      <c r="AL117" s="48" t="s">
        <v>1879</v>
      </c>
      <c r="AM117" s="48" t="s">
        <v>1880</v>
      </c>
    </row>
    <row r="118" spans="1:57" ht="15" hidden="1" customHeight="1">
      <c r="A118" s="45"/>
      <c r="B118" s="49" t="s">
        <v>4185</v>
      </c>
      <c r="C118" s="58">
        <v>21</v>
      </c>
      <c r="D118" s="48" t="s">
        <v>322</v>
      </c>
      <c r="E118" s="48" t="s">
        <v>323</v>
      </c>
      <c r="F118" s="48" t="s">
        <v>324</v>
      </c>
      <c r="G118" s="48" t="s">
        <v>396</v>
      </c>
      <c r="H118" s="48" t="s">
        <v>397</v>
      </c>
      <c r="I118" s="48" t="s">
        <v>398</v>
      </c>
      <c r="J118" s="48" t="s">
        <v>471</v>
      </c>
      <c r="K118" s="48" t="s">
        <v>472</v>
      </c>
      <c r="L118" s="48" t="s">
        <v>473</v>
      </c>
      <c r="M118" s="48" t="s">
        <v>793</v>
      </c>
      <c r="N118" s="48" t="s">
        <v>794</v>
      </c>
      <c r="O118" s="48" t="s">
        <v>795</v>
      </c>
      <c r="P118" s="48" t="s">
        <v>868</v>
      </c>
      <c r="Q118" s="48" t="s">
        <v>869</v>
      </c>
      <c r="R118" s="48" t="s">
        <v>870</v>
      </c>
      <c r="S118" s="48" t="s">
        <v>940</v>
      </c>
      <c r="T118" s="48" t="s">
        <v>941</v>
      </c>
      <c r="U118" s="48" t="s">
        <v>942</v>
      </c>
      <c r="V118" s="48" t="s">
        <v>1265</v>
      </c>
      <c r="W118" s="48" t="s">
        <v>1266</v>
      </c>
      <c r="X118" s="48" t="s">
        <v>1267</v>
      </c>
      <c r="Y118" s="48" t="s">
        <v>1337</v>
      </c>
      <c r="Z118" s="48" t="s">
        <v>1338</v>
      </c>
      <c r="AA118" s="48" t="s">
        <v>1339</v>
      </c>
      <c r="AB118" s="48" t="s">
        <v>1412</v>
      </c>
      <c r="AC118" s="48" t="s">
        <v>1413</v>
      </c>
      <c r="AD118" s="48" t="s">
        <v>1414</v>
      </c>
      <c r="AE118" s="48" t="s">
        <v>1484</v>
      </c>
      <c r="AF118" s="48" t="s">
        <v>1485</v>
      </c>
      <c r="AG118" s="48" t="s">
        <v>1486</v>
      </c>
      <c r="AH118" s="48" t="s">
        <v>1809</v>
      </c>
      <c r="AI118" s="48" t="s">
        <v>1810</v>
      </c>
      <c r="AJ118" s="48" t="s">
        <v>1811</v>
      </c>
      <c r="AK118" s="48" t="s">
        <v>1881</v>
      </c>
      <c r="AL118" s="48" t="s">
        <v>1882</v>
      </c>
      <c r="AM118" s="48" t="s">
        <v>1883</v>
      </c>
    </row>
    <row r="119" spans="1:57" ht="15" hidden="1" customHeight="1">
      <c r="A119" s="45"/>
      <c r="B119" s="49" t="s">
        <v>4186</v>
      </c>
      <c r="C119" s="58">
        <v>22</v>
      </c>
      <c r="D119" s="48" t="s">
        <v>325</v>
      </c>
      <c r="E119" s="48" t="s">
        <v>326</v>
      </c>
      <c r="F119" s="48" t="s">
        <v>327</v>
      </c>
      <c r="G119" s="48" t="s">
        <v>399</v>
      </c>
      <c r="H119" s="48" t="s">
        <v>400</v>
      </c>
      <c r="I119" s="48" t="s">
        <v>401</v>
      </c>
      <c r="J119" s="48" t="s">
        <v>474</v>
      </c>
      <c r="K119" s="48" t="s">
        <v>475</v>
      </c>
      <c r="L119" s="48" t="s">
        <v>476</v>
      </c>
      <c r="M119" s="48" t="s">
        <v>796</v>
      </c>
      <c r="N119" s="48" t="s">
        <v>797</v>
      </c>
      <c r="O119" s="48" t="s">
        <v>798</v>
      </c>
      <c r="P119" s="48" t="s">
        <v>871</v>
      </c>
      <c r="Q119" s="48" t="s">
        <v>872</v>
      </c>
      <c r="R119" s="48" t="s">
        <v>873</v>
      </c>
      <c r="S119" s="48" t="s">
        <v>943</v>
      </c>
      <c r="T119" s="48" t="s">
        <v>944</v>
      </c>
      <c r="U119" s="48" t="s">
        <v>945</v>
      </c>
      <c r="V119" s="48" t="s">
        <v>1268</v>
      </c>
      <c r="W119" s="48" t="s">
        <v>1269</v>
      </c>
      <c r="X119" s="48" t="s">
        <v>1270</v>
      </c>
      <c r="Y119" s="48" t="s">
        <v>1340</v>
      </c>
      <c r="Z119" s="48" t="s">
        <v>1341</v>
      </c>
      <c r="AA119" s="48" t="s">
        <v>1342</v>
      </c>
      <c r="AB119" s="48" t="s">
        <v>1415</v>
      </c>
      <c r="AC119" s="48" t="s">
        <v>1416</v>
      </c>
      <c r="AD119" s="48" t="s">
        <v>1417</v>
      </c>
      <c r="AE119" s="48" t="s">
        <v>1487</v>
      </c>
      <c r="AF119" s="48" t="s">
        <v>1488</v>
      </c>
      <c r="AG119" s="48" t="s">
        <v>1489</v>
      </c>
      <c r="AH119" s="48" t="s">
        <v>1812</v>
      </c>
      <c r="AI119" s="48" t="s">
        <v>1813</v>
      </c>
      <c r="AJ119" s="48" t="s">
        <v>1814</v>
      </c>
      <c r="AK119" s="48" t="s">
        <v>1884</v>
      </c>
      <c r="AL119" s="48" t="s">
        <v>1885</v>
      </c>
      <c r="AM119" s="48" t="s">
        <v>1886</v>
      </c>
    </row>
    <row r="120" spans="1:57" ht="15" hidden="1" customHeight="1">
      <c r="A120" s="45"/>
      <c r="B120" s="52" t="s">
        <v>4187</v>
      </c>
      <c r="C120" s="58">
        <v>23</v>
      </c>
      <c r="D120" s="48" t="s">
        <v>328</v>
      </c>
      <c r="E120" s="48" t="s">
        <v>329</v>
      </c>
      <c r="F120" s="48" t="s">
        <v>330</v>
      </c>
      <c r="G120" s="48" t="s">
        <v>402</v>
      </c>
      <c r="H120" s="48" t="s">
        <v>403</v>
      </c>
      <c r="I120" s="48" t="s">
        <v>404</v>
      </c>
      <c r="J120" s="48" t="s">
        <v>477</v>
      </c>
      <c r="K120" s="48" t="s">
        <v>478</v>
      </c>
      <c r="L120" s="48" t="s">
        <v>479</v>
      </c>
      <c r="M120" s="48" t="s">
        <v>799</v>
      </c>
      <c r="N120" s="48" t="s">
        <v>800</v>
      </c>
      <c r="O120" s="48" t="s">
        <v>801</v>
      </c>
      <c r="P120" s="48" t="s">
        <v>874</v>
      </c>
      <c r="Q120" s="48" t="s">
        <v>875</v>
      </c>
      <c r="R120" s="48" t="s">
        <v>876</v>
      </c>
      <c r="S120" s="48" t="s">
        <v>946</v>
      </c>
      <c r="T120" s="48" t="s">
        <v>947</v>
      </c>
      <c r="U120" s="48" t="s">
        <v>948</v>
      </c>
      <c r="V120" s="48" t="s">
        <v>1271</v>
      </c>
      <c r="W120" s="48" t="s">
        <v>1272</v>
      </c>
      <c r="X120" s="48" t="s">
        <v>1273</v>
      </c>
      <c r="Y120" s="48" t="s">
        <v>1343</v>
      </c>
      <c r="Z120" s="48" t="s">
        <v>1344</v>
      </c>
      <c r="AA120" s="48" t="s">
        <v>1345</v>
      </c>
      <c r="AB120" s="48" t="s">
        <v>1418</v>
      </c>
      <c r="AC120" s="48" t="s">
        <v>1419</v>
      </c>
      <c r="AD120" s="48" t="s">
        <v>1420</v>
      </c>
      <c r="AE120" s="48" t="s">
        <v>1490</v>
      </c>
      <c r="AF120" s="48" t="s">
        <v>1491</v>
      </c>
      <c r="AG120" s="48" t="s">
        <v>1492</v>
      </c>
      <c r="AH120" s="48" t="s">
        <v>1815</v>
      </c>
      <c r="AI120" s="48" t="s">
        <v>1816</v>
      </c>
      <c r="AJ120" s="48" t="s">
        <v>1817</v>
      </c>
      <c r="AK120" s="48" t="s">
        <v>1887</v>
      </c>
      <c r="AL120" s="48" t="s">
        <v>1888</v>
      </c>
      <c r="AM120" s="48" t="s">
        <v>1889</v>
      </c>
    </row>
    <row r="121" spans="1:57" ht="15" hidden="1" customHeight="1">
      <c r="A121" s="45"/>
      <c r="B121" s="49" t="s">
        <v>4187</v>
      </c>
      <c r="C121" s="58">
        <v>24</v>
      </c>
      <c r="D121" s="48" t="s">
        <v>331</v>
      </c>
      <c r="E121" s="48" t="s">
        <v>332</v>
      </c>
      <c r="F121" s="48" t="s">
        <v>333</v>
      </c>
      <c r="G121" s="48" t="s">
        <v>405</v>
      </c>
      <c r="H121" s="48" t="s">
        <v>406</v>
      </c>
      <c r="I121" s="48" t="s">
        <v>407</v>
      </c>
      <c r="J121" s="48" t="s">
        <v>480</v>
      </c>
      <c r="K121" s="48" t="s">
        <v>481</v>
      </c>
      <c r="L121" s="48" t="s">
        <v>482</v>
      </c>
      <c r="M121" s="48" t="s">
        <v>802</v>
      </c>
      <c r="N121" s="48" t="s">
        <v>803</v>
      </c>
      <c r="O121" s="48" t="s">
        <v>804</v>
      </c>
      <c r="P121" s="48" t="s">
        <v>877</v>
      </c>
      <c r="Q121" s="48" t="s">
        <v>878</v>
      </c>
      <c r="R121" s="48" t="s">
        <v>879</v>
      </c>
      <c r="S121" s="48" t="s">
        <v>949</v>
      </c>
      <c r="T121" s="48" t="s">
        <v>950</v>
      </c>
      <c r="U121" s="48" t="s">
        <v>951</v>
      </c>
      <c r="V121" s="48" t="s">
        <v>1274</v>
      </c>
      <c r="W121" s="48" t="s">
        <v>1275</v>
      </c>
      <c r="X121" s="48" t="s">
        <v>1276</v>
      </c>
      <c r="Y121" s="48" t="s">
        <v>1346</v>
      </c>
      <c r="Z121" s="48" t="s">
        <v>1347</v>
      </c>
      <c r="AA121" s="48" t="s">
        <v>1348</v>
      </c>
      <c r="AB121" s="48" t="s">
        <v>1421</v>
      </c>
      <c r="AC121" s="48" t="s">
        <v>1422</v>
      </c>
      <c r="AD121" s="48" t="s">
        <v>1423</v>
      </c>
      <c r="AE121" s="48" t="s">
        <v>1493</v>
      </c>
      <c r="AF121" s="48" t="s">
        <v>1494</v>
      </c>
      <c r="AG121" s="48" t="s">
        <v>1495</v>
      </c>
      <c r="AH121" s="48" t="s">
        <v>1818</v>
      </c>
      <c r="AI121" s="48" t="s">
        <v>1819</v>
      </c>
      <c r="AJ121" s="48" t="s">
        <v>1820</v>
      </c>
      <c r="AK121" s="48" t="s">
        <v>1890</v>
      </c>
      <c r="AL121" s="48" t="s">
        <v>1891</v>
      </c>
      <c r="AM121" s="48" t="s">
        <v>1892</v>
      </c>
    </row>
    <row r="122" spans="1:57" ht="15" hidden="1" customHeight="1">
      <c r="A122" s="45"/>
      <c r="B122" s="49" t="s">
        <v>4188</v>
      </c>
      <c r="C122" s="58">
        <v>25</v>
      </c>
      <c r="D122" s="48" t="s">
        <v>334</v>
      </c>
      <c r="E122" s="48" t="s">
        <v>335</v>
      </c>
      <c r="F122" s="48" t="s">
        <v>336</v>
      </c>
      <c r="G122" s="48" t="s">
        <v>408</v>
      </c>
      <c r="H122" s="48" t="s">
        <v>409</v>
      </c>
      <c r="I122" s="48" t="s">
        <v>410</v>
      </c>
      <c r="J122" s="48" t="s">
        <v>483</v>
      </c>
      <c r="K122" s="48" t="s">
        <v>484</v>
      </c>
      <c r="L122" s="48" t="s">
        <v>485</v>
      </c>
      <c r="M122" s="48" t="s">
        <v>805</v>
      </c>
      <c r="N122" s="48" t="s">
        <v>806</v>
      </c>
      <c r="O122" s="48" t="s">
        <v>807</v>
      </c>
      <c r="P122" s="48" t="s">
        <v>880</v>
      </c>
      <c r="Q122" s="48" t="s">
        <v>881</v>
      </c>
      <c r="R122" s="48" t="s">
        <v>882</v>
      </c>
      <c r="S122" s="48" t="s">
        <v>952</v>
      </c>
      <c r="T122" s="48" t="s">
        <v>953</v>
      </c>
      <c r="U122" s="48" t="s">
        <v>954</v>
      </c>
      <c r="V122" s="48" t="s">
        <v>1277</v>
      </c>
      <c r="W122" s="48" t="s">
        <v>1278</v>
      </c>
      <c r="X122" s="48" t="s">
        <v>1279</v>
      </c>
      <c r="Y122" s="48" t="s">
        <v>1349</v>
      </c>
      <c r="Z122" s="48" t="s">
        <v>1350</v>
      </c>
      <c r="AA122" s="48" t="s">
        <v>1351</v>
      </c>
      <c r="AB122" s="48" t="s">
        <v>1424</v>
      </c>
      <c r="AC122" s="48" t="s">
        <v>1425</v>
      </c>
      <c r="AD122" s="48" t="s">
        <v>1426</v>
      </c>
      <c r="AE122" s="48" t="s">
        <v>1496</v>
      </c>
      <c r="AF122" s="48" t="s">
        <v>1497</v>
      </c>
      <c r="AG122" s="48" t="s">
        <v>1498</v>
      </c>
      <c r="AH122" s="48" t="s">
        <v>1821</v>
      </c>
      <c r="AI122" s="48" t="s">
        <v>1822</v>
      </c>
      <c r="AJ122" s="48" t="s">
        <v>1823</v>
      </c>
      <c r="AK122" s="48" t="s">
        <v>1893</v>
      </c>
      <c r="AL122" s="48" t="s">
        <v>1894</v>
      </c>
      <c r="AM122" s="48" t="s">
        <v>1895</v>
      </c>
    </row>
    <row r="123" spans="1:57" ht="15" hidden="1" customHeight="1">
      <c r="A123" s="44" t="s">
        <v>4189</v>
      </c>
      <c r="B123" s="45"/>
      <c r="C123" s="58">
        <v>26</v>
      </c>
      <c r="D123" s="48" t="s">
        <v>262</v>
      </c>
      <c r="E123" s="48" t="s">
        <v>263</v>
      </c>
      <c r="F123" s="48" t="s">
        <v>264</v>
      </c>
      <c r="G123" s="48"/>
      <c r="H123" s="48"/>
      <c r="I123" s="48"/>
      <c r="J123" s="48" t="s">
        <v>411</v>
      </c>
      <c r="K123" s="48" t="s">
        <v>412</v>
      </c>
      <c r="L123" s="48" t="s">
        <v>413</v>
      </c>
      <c r="M123" s="48"/>
      <c r="N123" s="48"/>
      <c r="O123" s="48"/>
      <c r="P123" s="48" t="s">
        <v>808</v>
      </c>
      <c r="Q123" s="48" t="s">
        <v>809</v>
      </c>
      <c r="R123" s="48" t="s">
        <v>810</v>
      </c>
      <c r="S123" s="48"/>
      <c r="T123" s="48"/>
      <c r="U123" s="48"/>
      <c r="V123" s="48" t="s">
        <v>955</v>
      </c>
      <c r="W123" s="48" t="s">
        <v>956</v>
      </c>
      <c r="X123" s="48" t="s">
        <v>957</v>
      </c>
      <c r="Y123" s="48"/>
      <c r="Z123" s="48"/>
      <c r="AA123" s="48"/>
      <c r="AB123" s="48" t="s">
        <v>1352</v>
      </c>
      <c r="AC123" s="48" t="s">
        <v>1353</v>
      </c>
      <c r="AD123" s="48" t="s">
        <v>1354</v>
      </c>
      <c r="AE123" s="48"/>
      <c r="AF123" s="48"/>
      <c r="AG123" s="48"/>
      <c r="AH123" s="48" t="s">
        <v>1499</v>
      </c>
      <c r="AI123" s="48" t="s">
        <v>1500</v>
      </c>
      <c r="AJ123" s="48" t="s">
        <v>1501</v>
      </c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</row>
    <row r="124" spans="1:57" ht="15" hidden="1" customHeight="1"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</row>
    <row r="125" spans="1:57" ht="15" hidden="1" customHeight="1"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</row>
    <row r="126" spans="1:57" ht="15" customHeight="1"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</row>
    <row r="127" spans="1:57" ht="15" customHeight="1"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</row>
    <row r="128" spans="1:57" ht="15" customHeight="1"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</row>
    <row r="129" spans="4:57" ht="15" customHeight="1"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</row>
    <row r="130" spans="4:57" ht="15" customHeight="1"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</row>
    <row r="131" spans="4:57" ht="15" customHeight="1"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</row>
    <row r="132" spans="4:57" ht="15" customHeight="1"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</row>
    <row r="133" spans="4:57" ht="15" customHeight="1"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</row>
    <row r="134" spans="4:57" ht="15" customHeight="1"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</row>
    <row r="135" spans="4:57" ht="15" customHeight="1"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</row>
    <row r="136" spans="4:57" ht="15" customHeight="1"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</row>
    <row r="137" spans="4:57" ht="15" customHeight="1"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</row>
    <row r="138" spans="4:57" ht="15" customHeight="1"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</row>
    <row r="139" spans="4:57" ht="15" customHeight="1"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</row>
    <row r="140" spans="4:57" ht="15" customHeight="1"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</row>
    <row r="141" spans="4:57" ht="15" customHeight="1"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</row>
    <row r="142" spans="4:57" ht="15" customHeight="1"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</row>
    <row r="143" spans="4:57" ht="15" customHeight="1"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</row>
    <row r="144" spans="4:57" ht="15" customHeight="1"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</row>
    <row r="145" spans="4:57" ht="15" customHeight="1"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</row>
    <row r="146" spans="4:57" ht="15" customHeight="1"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</row>
    <row r="147" spans="4:57" ht="15" customHeight="1"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</row>
    <row r="148" spans="4:57" ht="15" customHeight="1"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</row>
    <row r="149" spans="4:57" ht="15" customHeight="1"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</row>
    <row r="150" spans="4:57" ht="15" customHeight="1"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</row>
    <row r="151" spans="4:57" ht="15" customHeight="1"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</row>
    <row r="152" spans="4:57" ht="15" customHeight="1"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</row>
    <row r="153" spans="4:57" ht="15" customHeight="1"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</row>
    <row r="154" spans="4:57" ht="15" customHeight="1"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</row>
    <row r="155" spans="4:57" ht="15" customHeight="1"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</row>
    <row r="156" spans="4:57" ht="15" customHeight="1"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</row>
    <row r="157" spans="4:57" ht="15" customHeight="1"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</row>
    <row r="158" spans="4:57" ht="15" customHeight="1"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</row>
    <row r="159" spans="4:57" ht="15" customHeight="1"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</row>
    <row r="160" spans="4:57" ht="15" customHeight="1"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</row>
    <row r="161" spans="4:57" ht="15" customHeight="1"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</row>
    <row r="162" spans="4:57" ht="15" customHeight="1"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</row>
    <row r="163" spans="4:57" ht="15" customHeight="1"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</row>
    <row r="164" spans="4:57" ht="15" customHeight="1"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</row>
    <row r="165" spans="4:57" ht="15" customHeight="1"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</row>
    <row r="166" spans="4:57" ht="15" customHeight="1"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</row>
    <row r="167" spans="4:57" ht="15" customHeight="1"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</row>
    <row r="168" spans="4:57" ht="15" customHeight="1"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</row>
    <row r="169" spans="4:57" ht="15" customHeight="1"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</row>
    <row r="170" spans="4:57" ht="15" customHeight="1"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</row>
    <row r="171" spans="4:57" ht="15" customHeight="1"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</row>
    <row r="172" spans="4:57" ht="15" customHeight="1"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</row>
    <row r="173" spans="4:57" ht="15" customHeight="1"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</row>
    <row r="174" spans="4:57" ht="15" customHeight="1"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</row>
    <row r="175" spans="4:57" ht="15" customHeight="1"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</row>
    <row r="176" spans="4:57" ht="15" customHeight="1"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</row>
    <row r="177" spans="4:57" ht="15" customHeight="1"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</row>
    <row r="178" spans="4:57" ht="15" customHeight="1"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</row>
    <row r="179" spans="4:57" ht="15" customHeight="1"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</row>
    <row r="180" spans="4:57" ht="15" customHeight="1"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</row>
    <row r="181" spans="4:57" ht="15" customHeight="1"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</row>
    <row r="182" spans="4:57" ht="15" customHeight="1"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</row>
    <row r="183" spans="4:57" ht="15" customHeight="1"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</row>
    <row r="184" spans="4:57" ht="15" customHeight="1"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</row>
    <row r="185" spans="4:57" ht="15" customHeight="1"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</row>
    <row r="186" spans="4:57" ht="15" customHeight="1"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</row>
    <row r="187" spans="4:57" ht="15" customHeight="1"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</row>
    <row r="188" spans="4:57" ht="15" customHeight="1"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</row>
    <row r="189" spans="4:57" ht="15" customHeight="1"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</row>
    <row r="190" spans="4:57" ht="15" customHeight="1"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</row>
    <row r="191" spans="4:57" ht="15" customHeight="1"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</row>
    <row r="192" spans="4:57" ht="15" customHeight="1"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</row>
    <row r="193" spans="4:57" ht="15" customHeight="1"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</row>
    <row r="194" spans="4:57" ht="15" customHeight="1"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</row>
    <row r="195" spans="4:57" ht="15" customHeight="1"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</row>
    <row r="196" spans="4:57" ht="15" customHeight="1"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</row>
    <row r="197" spans="4:57" ht="15" customHeight="1"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</row>
    <row r="198" spans="4:57" ht="15" customHeight="1"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</row>
    <row r="199" spans="4:57" ht="15" customHeight="1"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</row>
    <row r="200" spans="4:57" ht="15" customHeight="1"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</row>
    <row r="201" spans="4:57" ht="15" customHeight="1"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</row>
    <row r="202" spans="4:57" ht="15" customHeight="1"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</row>
    <row r="203" spans="4:57" ht="15" customHeight="1"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</row>
    <row r="204" spans="4:57" ht="15" customHeight="1"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</row>
    <row r="205" spans="4:57" ht="15" customHeight="1"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</row>
    <row r="206" spans="4:57" ht="15" customHeight="1"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</row>
    <row r="207" spans="4:57" ht="15" customHeight="1"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</row>
    <row r="208" spans="4:57" ht="15" customHeight="1"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</row>
    <row r="209" spans="4:23" ht="15" customHeight="1"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</row>
    <row r="210" spans="4:23" ht="15" customHeight="1"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</row>
    <row r="211" spans="4:23" ht="15" customHeight="1"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</row>
    <row r="212" spans="4:23" ht="15" customHeight="1"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</row>
    <row r="213" spans="4:23" ht="15" customHeight="1"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</row>
    <row r="214" spans="4:23" ht="15" customHeight="1"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</row>
    <row r="215" spans="4:23" ht="15" customHeight="1"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</row>
    <row r="216" spans="4:23" ht="15" customHeight="1"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</row>
    <row r="217" spans="4:23" ht="15" customHeight="1"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</row>
    <row r="218" spans="4:23" ht="15" customHeight="1"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</row>
    <row r="219" spans="4:23" ht="15" customHeight="1"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</row>
    <row r="220" spans="4:23" ht="15" customHeight="1"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</row>
    <row r="221" spans="4:23" ht="15" customHeight="1"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</row>
    <row r="222" spans="4:23" ht="15" customHeight="1"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</row>
    <row r="223" spans="4:23" ht="15" customHeight="1"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</row>
    <row r="224" spans="4:23" ht="15" customHeight="1"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</row>
    <row r="225" spans="4:23" ht="15" customHeight="1"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</row>
    <row r="226" spans="4:23" ht="15" customHeight="1"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</row>
    <row r="227" spans="4:23" ht="15" customHeight="1"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</row>
    <row r="228" spans="4:23" ht="15" customHeight="1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</row>
    <row r="229" spans="4:23" ht="15" customHeight="1"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</row>
    <row r="230" spans="4:23" ht="15" customHeight="1"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</row>
    <row r="231" spans="4:23" ht="15" customHeight="1"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</row>
    <row r="232" spans="4:23" ht="15" customHeight="1"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</row>
    <row r="233" spans="4:23" ht="15" customHeight="1"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</row>
    <row r="234" spans="4:23" ht="15" customHeight="1"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</row>
    <row r="235" spans="4:23" ht="15" customHeight="1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</row>
    <row r="236" spans="4:23" ht="15" customHeight="1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</row>
    <row r="237" spans="4:23" ht="15" customHeight="1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</row>
    <row r="238" spans="4:23" ht="15" customHeight="1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</row>
    <row r="239" spans="4:23" ht="15" customHeight="1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</row>
    <row r="240" spans="4:23" ht="15" customHeight="1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</row>
  </sheetData>
  <mergeCells count="47">
    <mergeCell ref="AW94:AY94"/>
    <mergeCell ref="BC94:BE94"/>
    <mergeCell ref="AN93:AS93"/>
    <mergeCell ref="AT93:AY93"/>
    <mergeCell ref="AZ93:BE93"/>
    <mergeCell ref="AK94:AM94"/>
    <mergeCell ref="AQ94:AS94"/>
    <mergeCell ref="D93:I93"/>
    <mergeCell ref="J93:O93"/>
    <mergeCell ref="P93:U93"/>
    <mergeCell ref="V93:AA93"/>
    <mergeCell ref="AB93:AG93"/>
    <mergeCell ref="AH93:AM93"/>
    <mergeCell ref="G94:I94"/>
    <mergeCell ref="M94:O94"/>
    <mergeCell ref="S94:U94"/>
    <mergeCell ref="Y94:AA94"/>
    <mergeCell ref="AE94:AG94"/>
    <mergeCell ref="AZ59:BE59"/>
    <mergeCell ref="G60:I60"/>
    <mergeCell ref="M60:O60"/>
    <mergeCell ref="S60:U60"/>
    <mergeCell ref="Y60:AA60"/>
    <mergeCell ref="AE60:AG60"/>
    <mergeCell ref="AK60:AM60"/>
    <mergeCell ref="AQ60:AS60"/>
    <mergeCell ref="AW60:AY60"/>
    <mergeCell ref="BC60:BE60"/>
    <mergeCell ref="P59:U59"/>
    <mergeCell ref="V59:AA59"/>
    <mergeCell ref="AB59:AG59"/>
    <mergeCell ref="AH59:AM59"/>
    <mergeCell ref="AN59:AS59"/>
    <mergeCell ref="AT59:AY59"/>
    <mergeCell ref="C11:E11"/>
    <mergeCell ref="F11:H11"/>
    <mergeCell ref="J11:L11"/>
    <mergeCell ref="M11:O11"/>
    <mergeCell ref="D59:I59"/>
    <mergeCell ref="J59:O59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CBBD3107-7EDD-4494-B704-59BF04AB6503}">
      <formula1>$B$45:$B$50</formula1>
    </dataValidation>
  </dataValidations>
  <hyperlinks>
    <hyperlink ref="A43" r:id="rId1" display="http://www.abs.gov.au/websitedbs/d3310114.nsf/Home/©+Copyright?OpenDocument" xr:uid="{7D6BFF1F-B7D0-4A5A-9BB0-B392F0576F05}"/>
    <hyperlink ref="D123" location="A125958320K" display="A125958320K" xr:uid="{1430B01A-CEF1-453C-92CA-AA846E682839}"/>
    <hyperlink ref="E123" location="A125979920F" display="A125979920F" xr:uid="{8E80B31C-16C6-47FA-9933-9E59EFD78675}"/>
    <hyperlink ref="F123" location="A125969120W" display="A125969120W" xr:uid="{633DB4B9-6050-48BF-BBF8-AB2D8D6605AC}"/>
    <hyperlink ref="D98" location="A125958392W" display="A125958392W" xr:uid="{2D7DB1FC-F75A-4C92-8E12-52AE1F8A26D6}"/>
    <hyperlink ref="E98" location="A125979992T" display="A125979992T" xr:uid="{DF79EFE3-0D1A-4A03-942E-F264E2535F37}"/>
    <hyperlink ref="F98" location="A125969192J" display="A125969192J" xr:uid="{88011F7B-9FC4-4EA6-93C0-8C45E4B2FFAB}"/>
    <hyperlink ref="D99" location="A125958328C" display="A125958328C" xr:uid="{7E90DD70-E040-4D7D-8CE4-C5D9D5E971C7}"/>
    <hyperlink ref="E99" location="A125979928X" display="A125979928X" xr:uid="{3F9D41C7-E6A5-41C0-A196-227860C81765}"/>
    <hyperlink ref="F99" location="A125969128R" display="A125969128R" xr:uid="{20D285DB-F9C6-4AAA-8247-7614AD123A08}"/>
    <hyperlink ref="D100" location="A125958400K" display="A125958400K" xr:uid="{FC40D0F9-36BD-4FA6-8897-649459735A11}"/>
    <hyperlink ref="E100" location="A125980000L" display="A125980000L" xr:uid="{305DB133-9279-4138-9876-C3461CB11819}"/>
    <hyperlink ref="F100" location="A125969200W" display="A125969200W" xr:uid="{A276A7F1-0612-4BF3-A03D-DBC41658DEC5}"/>
    <hyperlink ref="D101" location="A125958408C" display="A125958408C" xr:uid="{5E0D1D31-20F9-48AE-95F6-8D79634A456C}"/>
    <hyperlink ref="E101" location="A125980008F" display="A125980008F" xr:uid="{4F0120AD-4542-4489-9662-F416ADFE575F}"/>
    <hyperlink ref="F101" location="A125969208R" display="A125969208R" xr:uid="{797E8A7B-752E-47CE-A0F0-F014DDB768C8}"/>
    <hyperlink ref="D102" location="A125958336C" display="A125958336C" xr:uid="{B3F65101-0369-46FF-B4B7-8FDB385B26C9}"/>
    <hyperlink ref="E102" location="A125979936X" display="A125979936X" xr:uid="{B255AD11-FB89-4050-8510-7CDE50DC395D}"/>
    <hyperlink ref="F102" location="A125969136R" display="A125969136R" xr:uid="{10060481-2B52-468C-AD6C-4897A6CB3AE7}"/>
    <hyperlink ref="D103" location="A125958344C" display="A125958344C" xr:uid="{831CBD62-A9B8-4E82-92B2-A711B2AD8BB6}"/>
    <hyperlink ref="E103" location="A125979944X" display="A125979944X" xr:uid="{2C4AF7C5-899B-4F22-9656-60920E1154C2}"/>
    <hyperlink ref="F103" location="A125969144R" display="A125969144R" xr:uid="{F71E46C9-21C5-4346-B3D0-2B16785D6BF2}"/>
    <hyperlink ref="D104" location="A125958376W" display="A125958376W" xr:uid="{F22A0752-0E5B-4AEC-97C0-C77EE6F1D688}"/>
    <hyperlink ref="E104" location="A125979976T" display="A125979976T" xr:uid="{9F501ADD-5B04-4033-951E-1B016E03088F}"/>
    <hyperlink ref="F104" location="A125969176J" display="A125969176J" xr:uid="{ABDDD40B-7611-44C0-A79E-004C69D18F21}"/>
    <hyperlink ref="D105" location="A125958304K" display="A125958304K" xr:uid="{E13BA0C6-6804-41D3-B7AA-1BB9E4079EA7}"/>
    <hyperlink ref="E105" location="A125979904F" display="A125979904F" xr:uid="{75B39DFB-0F44-4C55-82A6-8DCA0F959EC5}"/>
    <hyperlink ref="F105" location="A125969104W" display="A125969104W" xr:uid="{9C959CC9-F378-4037-B38E-5E53CCC84A59}"/>
    <hyperlink ref="D106" location="A125958416C" display="A125958416C" xr:uid="{40B484EF-4622-4E83-8A6F-1AA6814FDE91}"/>
    <hyperlink ref="E106" location="A125980016F" display="A125980016F" xr:uid="{EEEEE9AA-4B84-4FFA-A7AB-FC4A2AA0FC0D}"/>
    <hyperlink ref="F106" location="A125969216R" display="A125969216R" xr:uid="{C403476A-79D3-44C7-A1EA-AA47C88FB7B5}"/>
    <hyperlink ref="D107" location="A125958384W" display="A125958384W" xr:uid="{6F75F9CF-E71E-4688-8EDC-691D0E2552DA}"/>
    <hyperlink ref="E107" location="A125979984T" display="A125979984T" xr:uid="{53DD47BD-AB9D-4D09-897A-39A59CB4FF85}"/>
    <hyperlink ref="F107" location="A125969184J" display="A125969184J" xr:uid="{4BA02F95-304E-4D80-8466-969A2F7C8AD3}"/>
    <hyperlink ref="D108" location="A125958440C" display="A125958440C" xr:uid="{D8A56F06-7301-4673-AF52-C3B35FEDAC59}"/>
    <hyperlink ref="E108" location="A125980040F" display="A125980040F" xr:uid="{C3857FE9-C7DD-4086-8EA9-FA002AA7F328}"/>
    <hyperlink ref="F108" location="A125969240R" display="A125969240R" xr:uid="{27785645-F283-4979-A1BD-AAB95A05C33C}"/>
    <hyperlink ref="D109" location="A125958312K" display="A125958312K" xr:uid="{8BBCC385-A8C8-47F2-B63B-8F88C8A95AFB}"/>
    <hyperlink ref="E109" location="A125979912F" display="A125979912F" xr:uid="{D74C8B41-BA79-4698-8266-6FB69803EA60}"/>
    <hyperlink ref="F109" location="A125969112W" display="A125969112W" xr:uid="{381F4A02-BC1F-4780-B29C-D5FC040FE733}"/>
    <hyperlink ref="D110" location="A125958264C" display="A125958264C" xr:uid="{013F8BBB-D8D9-490E-B63E-9E797BE55027}"/>
    <hyperlink ref="E110" location="A125979864X" display="A125979864X" xr:uid="{1E6DE5C4-8DB5-4F0C-B7E6-081816BAB307}"/>
    <hyperlink ref="F110" location="A125969064R" display="A125969064R" xr:uid="{395B9D49-586C-4B7E-8641-3D2CEA2BCA3F}"/>
    <hyperlink ref="D111" location="A125958280C" display="A125958280C" xr:uid="{8E8C9217-85DA-4528-81D4-7730C5AB0104}"/>
    <hyperlink ref="E111" location="A125979880X" display="A125979880X" xr:uid="{BDD344A0-9AFB-4CFE-AD80-163042E92CAF}"/>
    <hyperlink ref="F111" location="A125969080R" display="A125969080R" xr:uid="{A3CAB76C-3D29-4D3F-A512-CB01454C0AC4}"/>
    <hyperlink ref="D112" location="A125958352C" display="A125958352C" xr:uid="{8D146834-8909-4762-8FB2-4BFDFB7317C0}"/>
    <hyperlink ref="E112" location="A125979952X" display="A125979952X" xr:uid="{B924765A-F11B-4B80-A7F2-EC865613AC7B}"/>
    <hyperlink ref="F112" location="A125969152R" display="A125969152R" xr:uid="{7B491350-F319-416F-B7A1-92440FA51CED}"/>
    <hyperlink ref="D113" location="A125958288W" display="A125958288W" xr:uid="{90F7C9F4-2832-4F01-A178-9EF0A81B4292}"/>
    <hyperlink ref="E113" location="A125979888T" display="A125979888T" xr:uid="{ACE02E9B-66A8-4960-AC72-6CC00A5D7644}"/>
    <hyperlink ref="F113" location="A125969088J" display="A125969088J" xr:uid="{D6C40372-227D-4E26-9A01-F1229C59055A}"/>
    <hyperlink ref="D114" location="A125958360C" display="A125958360C" xr:uid="{08B3BA38-8BF3-41FA-B296-6B56061CEECF}"/>
    <hyperlink ref="E114" location="A125979960X" display="A125979960X" xr:uid="{7E0D87C7-8AFF-4D9A-A621-A63CC2DD5501}"/>
    <hyperlink ref="F114" location="A125969160R" display="A125969160R" xr:uid="{0F7A9F58-3230-4C64-B0CC-185BDEC267A1}"/>
    <hyperlink ref="D116" location="A125958368W" display="A125958368W" xr:uid="{06D1AE1C-55E6-4255-8356-2BAC1165B666}"/>
    <hyperlink ref="E116" location="A125979968T" display="A125979968T" xr:uid="{B547D207-C242-47F0-90F4-EEBF293C498C}"/>
    <hyperlink ref="F116" location="A125969168J" display="A125969168J" xr:uid="{CBD6CCFD-0A49-451A-8234-A394DD2642D3}"/>
    <hyperlink ref="D117" location="A125958448W" display="A125958448W" xr:uid="{1F1B7EB6-EDAD-4B15-9006-A8671980C715}"/>
    <hyperlink ref="E117" location="A125980048X" display="A125980048X" xr:uid="{C2C2A973-D1E4-41EA-9ECA-0FD6C6D2BB6F}"/>
    <hyperlink ref="F117" location="A125969248J" display="A125969248J" xr:uid="{745FC141-F76D-41D3-B247-6A4ACCAE54BB}"/>
    <hyperlink ref="D118" location="A125958272C" display="A125958272C" xr:uid="{7AD00DF3-C278-42C0-81B9-22BCA67ED61F}"/>
    <hyperlink ref="E118" location="A125979872X" display="A125979872X" xr:uid="{86AF8EC3-4EC7-4E41-AA67-694EFDF1F285}"/>
    <hyperlink ref="F118" location="A125969072R" display="A125969072R" xr:uid="{C9E6984C-7309-433B-82FA-30C1FE55642B}"/>
    <hyperlink ref="D119" location="A125958424C" display="A125958424C" xr:uid="{C5942C6A-6E87-4746-AB98-F72E4290261F}"/>
    <hyperlink ref="E119" location="A125980024F" display="A125980024F" xr:uid="{DB0094E7-A08B-4D22-88F9-ED3C605D9A6B}"/>
    <hyperlink ref="F119" location="A125969224R" display="A125969224R" xr:uid="{FDD78056-EA1D-4ACE-812F-C6E56828BCDD}"/>
    <hyperlink ref="D120" location="A125958432C" display="A125958432C" xr:uid="{252E925D-E5E0-4F2A-B09C-2ED928912018}"/>
    <hyperlink ref="E120" location="A125980032F" display="A125980032F" xr:uid="{C8BA6EE1-D15A-4D9B-937C-B02E602FE2C9}"/>
    <hyperlink ref="F120" location="A125969232R" display="A125969232R" xr:uid="{1C1A7E3C-AC60-490E-A526-8A05EA3EEE29}"/>
    <hyperlink ref="D121" location="A125958256C" display="A125958256C" xr:uid="{271126D9-FC4E-4D53-AB75-D3B940A9B423}"/>
    <hyperlink ref="E121" location="A125979856X" display="A125979856X" xr:uid="{4137AC09-9461-4B61-A2C2-40C334BE569E}"/>
    <hyperlink ref="F121" location="A125969056R" display="A125969056R" xr:uid="{88414E6C-70AC-431A-924C-C6619B53AD9F}"/>
    <hyperlink ref="D122" location="A125958296W" display="A125958296W" xr:uid="{12888321-1859-48E0-B6A7-36251D469FD1}"/>
    <hyperlink ref="E122" location="A125979896T" display="A125979896T" xr:uid="{631762E2-19FA-4607-B369-8396A8025E76}"/>
    <hyperlink ref="F122" location="A125969096J" display="A125969096J" xr:uid="{DED76C33-5C7E-454B-B614-E5A16FCCB3CA}"/>
    <hyperlink ref="G98" location="A125958393X" display="A125958393X" xr:uid="{D6D6EABF-80DC-4CA0-964F-9CC65B2D7EAA}"/>
    <hyperlink ref="H98" location="A125979993V" display="A125979993V" xr:uid="{45D5321A-0614-4A7F-8EE2-78744D091371}"/>
    <hyperlink ref="I98" location="A125969193K" display="A125969193K" xr:uid="{8EF6DC0D-7CA8-447A-A9D0-8F7FA9D9E3C7}"/>
    <hyperlink ref="G99" location="A125958329F" display="A125958329F" xr:uid="{4843E21B-E8D4-4357-AD1C-EB455A98814D}"/>
    <hyperlink ref="H99" location="A125979929A" display="A125979929A" xr:uid="{AD937550-D71B-4634-AA4D-11CD5C2ACDC8}"/>
    <hyperlink ref="I99" location="A125969129T" display="A125969129T" xr:uid="{0D6A9456-8F4F-426B-B134-80E39A2CBE2A}"/>
    <hyperlink ref="G100" location="A125958401L" display="A125958401L" xr:uid="{0F8C26D7-9FDC-4612-A189-B90170EBE443}"/>
    <hyperlink ref="H100" location="A125980001R" display="A125980001R" xr:uid="{61FE13D1-6CEF-4FE6-BFD6-FD69066B644A}"/>
    <hyperlink ref="I100" location="A125969201X" display="A125969201X" xr:uid="{3C1C3817-9B93-471E-937C-52B7E5A7A588}"/>
    <hyperlink ref="G101" location="A125958409F" display="A125958409F" xr:uid="{42365316-D979-4E8B-AEBE-2619E70A5203}"/>
    <hyperlink ref="H101" location="A125980009J" display="A125980009J" xr:uid="{B5507E04-4420-4A3E-A5FC-ED198CB0DBCF}"/>
    <hyperlink ref="I101" location="A125969209T" display="A125969209T" xr:uid="{EE13E1E9-5463-4AA4-9C03-2A098B7F7951}"/>
    <hyperlink ref="G102" location="A125958337F" display="A125958337F" xr:uid="{FBCCCD11-4610-4AE3-A4BE-316B0B2EF015}"/>
    <hyperlink ref="H102" location="A125979937A" display="A125979937A" xr:uid="{11832C88-D571-4653-BC0A-89ECCD465B89}"/>
    <hyperlink ref="I102" location="A125969137T" display="A125969137T" xr:uid="{CAEF07F4-D379-47B4-8855-6CB9333549C8}"/>
    <hyperlink ref="G103" location="A125958345F" display="A125958345F" xr:uid="{B88EFDDC-89E9-45ED-BE3E-BEA56594CB5D}"/>
    <hyperlink ref="H103" location="A125979945A" display="A125979945A" xr:uid="{76E1DE2A-EA37-4607-AB32-76A5A206F81C}"/>
    <hyperlink ref="I103" location="A125969145T" display="A125969145T" xr:uid="{7C9099DF-201B-48F0-AF5C-D9C3BE224DE0}"/>
    <hyperlink ref="G104" location="A125958377X" display="A125958377X" xr:uid="{3C30005F-7A61-4792-A086-0473C155BF63}"/>
    <hyperlink ref="H104" location="A125979977V" display="A125979977V" xr:uid="{B32C8CB4-5A27-4E13-A334-405BD29A21CB}"/>
    <hyperlink ref="I104" location="A125969177K" display="A125969177K" xr:uid="{DE88FA9C-7673-4BFD-9B0A-2CE083EDB56B}"/>
    <hyperlink ref="G105" location="A125958305L" display="A125958305L" xr:uid="{F3AADF9A-BFB9-4557-8CC4-4B19A11089B7}"/>
    <hyperlink ref="H105" location="A125979905J" display="A125979905J" xr:uid="{10BD81F4-CF30-4A04-A157-B53831D10419}"/>
    <hyperlink ref="I105" location="A125969105X" display="A125969105X" xr:uid="{FD72ACDB-0358-4698-8145-14C6EE94B302}"/>
    <hyperlink ref="G106" location="A125958417F" display="A125958417F" xr:uid="{3FCA1606-7F75-47A9-A168-F807E70FEFAC}"/>
    <hyperlink ref="H106" location="A125980017J" display="A125980017J" xr:uid="{74D36005-31E0-40BF-89E3-E53A72F86E12}"/>
    <hyperlink ref="I106" location="A125969217T" display="A125969217T" xr:uid="{3CC189EA-BFF0-4C95-9678-BA8C5259EA4A}"/>
    <hyperlink ref="G107" location="A125958385X" display="A125958385X" xr:uid="{5FA6E2B0-1FD9-4BE9-AD06-4EDC53E0A1EA}"/>
    <hyperlink ref="H107" location="A125979985V" display="A125979985V" xr:uid="{E31C102B-BD68-4A17-9905-3AE6D1A19DC3}"/>
    <hyperlink ref="I107" location="A125969185K" display="A125969185K" xr:uid="{978BF2A9-79E4-447B-899C-C8EF6E986222}"/>
    <hyperlink ref="G108" location="A125958441F" display="A125958441F" xr:uid="{ED00BA8B-6C17-4FDA-B30D-39CFD6199F21}"/>
    <hyperlink ref="H108" location="A125980041J" display="A125980041J" xr:uid="{3314D22F-DB78-43B9-8827-6ED319706E5D}"/>
    <hyperlink ref="I108" location="A125969241T" display="A125969241T" xr:uid="{CBBD937A-E1C6-4211-9CCE-FCD031273C1B}"/>
    <hyperlink ref="G109" location="A125958313L" display="A125958313L" xr:uid="{2E729D49-0153-45B5-BEFB-2B05FB7C866A}"/>
    <hyperlink ref="H109" location="A125979913J" display="A125979913J" xr:uid="{11712B9A-BCDD-433B-BE08-67F616057781}"/>
    <hyperlink ref="I109" location="A125969113X" display="A125969113X" xr:uid="{C6EA2538-0908-4D66-9888-71EBBF368DC8}"/>
    <hyperlink ref="G110" location="A125958265F" display="A125958265F" xr:uid="{93DFF4FF-3397-4293-B4C4-61749AFC5D07}"/>
    <hyperlink ref="H110" location="A125979865A" display="A125979865A" xr:uid="{F8AB169F-958A-41BD-87B2-703C3DDBEF12}"/>
    <hyperlink ref="I110" location="A125969065T" display="A125969065T" xr:uid="{3588A36F-936D-42D1-9D42-5D52FE7D6556}"/>
    <hyperlink ref="G111" location="A125958281F" display="A125958281F" xr:uid="{AA7EA7BF-9E65-4638-8E0F-30434BA57DAD}"/>
    <hyperlink ref="H111" location="A125979881A" display="A125979881A" xr:uid="{79DB5D9B-2864-4D92-B31E-94A5AB383A6D}"/>
    <hyperlink ref="I111" location="A125969081T" display="A125969081T" xr:uid="{C1F33600-38A6-4952-8DA0-C550ADDB385C}"/>
    <hyperlink ref="G112" location="A125958353F" display="A125958353F" xr:uid="{2371414F-F58F-466A-B6A7-430DB6957988}"/>
    <hyperlink ref="H112" location="A125979953A" display="A125979953A" xr:uid="{5773AE0B-109F-4C52-9D46-4952607CEBAB}"/>
    <hyperlink ref="I112" location="A125969153T" display="A125969153T" xr:uid="{0A38DA02-858A-4B41-9349-2E66193AD54B}"/>
    <hyperlink ref="G113" location="A125958289X" display="A125958289X" xr:uid="{62F557C6-9278-4151-887A-398963836788}"/>
    <hyperlink ref="H113" location="A125979889V" display="A125979889V" xr:uid="{D32BD660-425E-4626-AC2F-EED81B711490}"/>
    <hyperlink ref="I113" location="A125969089K" display="A125969089K" xr:uid="{C89F1D25-9384-4FDC-8554-EF01D454D388}"/>
    <hyperlink ref="G114" location="A125958361F" display="A125958361F" xr:uid="{75EC0F89-E190-468D-8BC9-CB33FBF43B75}"/>
    <hyperlink ref="H114" location="A125979961A" display="A125979961A" xr:uid="{AEFD8CCF-7CE1-47F3-916B-B106A7BEE8FD}"/>
    <hyperlink ref="I114" location="A125969161T" display="A125969161T" xr:uid="{E82C7197-C33B-4DA0-B170-0077C5FABDE6}"/>
    <hyperlink ref="G116" location="A125958369X" display="A125958369X" xr:uid="{76173A9F-3B2D-4E1A-B0C5-00F068D1E79F}"/>
    <hyperlink ref="H116" location="A125979969V" display="A125979969V" xr:uid="{97AF542D-E34A-4B03-8051-7B37128C895C}"/>
    <hyperlink ref="I116" location="A125969169K" display="A125969169K" xr:uid="{6997C3AC-99DC-4C0D-9AC7-0456CA43FDB0}"/>
    <hyperlink ref="G117" location="A125958449X" display="A125958449X" xr:uid="{B0AE24F0-0C14-4059-9632-75D74366D946}"/>
    <hyperlink ref="H117" location="A125980049A" display="A125980049A" xr:uid="{0AB1FE5F-E8F0-4979-82C2-84DF3A219054}"/>
    <hyperlink ref="I117" location="A125969249K" display="A125969249K" xr:uid="{B1534B46-5B9A-4C47-A254-9ED916E83054}"/>
    <hyperlink ref="G118" location="A125958273F" display="A125958273F" xr:uid="{09693C6C-3EE2-4797-BC73-A097BF1E850B}"/>
    <hyperlink ref="H118" location="A125979873A" display="A125979873A" xr:uid="{89793B18-F3ED-4F1F-8C72-28760217595F}"/>
    <hyperlink ref="I118" location="A125969073T" display="A125969073T" xr:uid="{4D8C815A-0796-4839-9A3D-687AB330E486}"/>
    <hyperlink ref="G119" location="A125958425F" display="A125958425F" xr:uid="{F7023C59-ADB3-4212-8A9E-08B8DDF92991}"/>
    <hyperlink ref="H119" location="A125980025J" display="A125980025J" xr:uid="{36E5206C-6823-4FF8-A3F9-2F91391797D6}"/>
    <hyperlink ref="I119" location="A125969225T" display="A125969225T" xr:uid="{D7B41F3D-9014-4427-A6BE-F0BFCE4E8815}"/>
    <hyperlink ref="G120" location="A125958433F" display="A125958433F" xr:uid="{06D59CCF-AE5F-4997-A67A-BCDF068C4E19}"/>
    <hyperlink ref="H120" location="A125980033J" display="A125980033J" xr:uid="{CEBE01B7-F995-40A5-9BA0-7F44164A7DE8}"/>
    <hyperlink ref="I120" location="A125969233T" display="A125969233T" xr:uid="{3F4F3F35-1D0C-476C-8A1E-3DC55232AB03}"/>
    <hyperlink ref="G121" location="A125958257F" display="A125958257F" xr:uid="{ADEAB593-FF4A-42C4-99AC-52B87E141D37}"/>
    <hyperlink ref="H121" location="A125979857A" display="A125979857A" xr:uid="{8B4C4084-DFF2-4104-8E11-92981EFBEB15}"/>
    <hyperlink ref="I121" location="A125969057T" display="A125969057T" xr:uid="{67EF9B94-36E3-4CAB-A3C4-3653334EC966}"/>
    <hyperlink ref="G122" location="A125958297X" display="A125958297X" xr:uid="{D463A016-AA9E-4FC2-A0A5-8BA82FC264B1}"/>
    <hyperlink ref="H122" location="A125979897V" display="A125979897V" xr:uid="{4ECE39A4-264D-44B1-820E-EFA4244CBE7E}"/>
    <hyperlink ref="I122" location="A125969097K" display="A125969097K" xr:uid="{4E3969A0-C18F-4CDE-AD81-29B93D311050}"/>
    <hyperlink ref="J123" location="A125963720T" display="A125963720T" xr:uid="{6CD7E1B3-C9A0-4F99-9C17-19E7B83AD153}"/>
    <hyperlink ref="K123" location="A125985320R" display="A125985320R" xr:uid="{65FD7547-35CC-40A1-AD0C-8A8CC691B527}"/>
    <hyperlink ref="L123" location="A125974520C" display="A125974520C" xr:uid="{14E651D7-E746-4E2A-B0EF-08E378800D65}"/>
    <hyperlink ref="J98" location="A125963792C" display="A125963792C" xr:uid="{1D48AA3B-2485-402D-BD5F-92ABE4C195C6}"/>
    <hyperlink ref="K98" location="A125985392A" display="A125985392A" xr:uid="{F29B389F-7695-4438-AA31-A38686ED325E}"/>
    <hyperlink ref="L98" location="A125974592R" display="A125974592R" xr:uid="{2741BF1D-F171-4E86-8B75-D90FC8ECDF2C}"/>
    <hyperlink ref="J99" location="A125963728K" display="A125963728K" xr:uid="{03E6F793-4F0E-4930-8FAA-1F92118EC1C5}"/>
    <hyperlink ref="K99" location="A125985328J" display="A125985328J" xr:uid="{1F3B4DBB-A969-42FC-9014-E25F30BFF757}"/>
    <hyperlink ref="L99" location="A125974528W" display="A125974528W" xr:uid="{321DBDBD-8CBF-47C6-9ED5-CEECCE58B451}"/>
    <hyperlink ref="J100" location="A125963800T" display="A125963800T" xr:uid="{BEB02D24-7556-4C28-9000-317A726D97A7}"/>
    <hyperlink ref="K100" location="A125985400R" display="A125985400R" xr:uid="{51A36F54-9B45-461E-8689-84EAF2FACC4E}"/>
    <hyperlink ref="L100" location="A125974600C" display="A125974600C" xr:uid="{47C06BA1-E886-4EE8-85E8-0E348A44F289}"/>
    <hyperlink ref="J101" location="A125963808K" display="A125963808K" xr:uid="{FF2AB440-FDA6-46F2-B9A3-4078A327C813}"/>
    <hyperlink ref="K101" location="A125985408J" display="A125985408J" xr:uid="{FC669C55-FE72-4830-83ED-3DD6A60C4C7A}"/>
    <hyperlink ref="L101" location="A125974608W" display="A125974608W" xr:uid="{22D3FAF0-FBBD-4447-909E-FD2C2FC5DA16}"/>
    <hyperlink ref="J102" location="A125963736K" display="A125963736K" xr:uid="{A0947A86-DE56-414D-829F-3404966F1A19}"/>
    <hyperlink ref="K102" location="A125985336J" display="A125985336J" xr:uid="{5230B8D3-7985-47E9-ADD6-4D5B2E201C38}"/>
    <hyperlink ref="L102" location="A125974536W" display="A125974536W" xr:uid="{75CE5B50-6D17-433F-ADCC-82A01EA5FF7D}"/>
    <hyperlink ref="J103" location="A125963744K" display="A125963744K" xr:uid="{AACA107A-A3D7-44CB-B034-7A1A91858559}"/>
    <hyperlink ref="K103" location="A125985344J" display="A125985344J" xr:uid="{D277EB8B-2D27-4E54-9CA4-0B36E758EFD4}"/>
    <hyperlink ref="L103" location="A125974544W" display="A125974544W" xr:uid="{47770321-A218-4D9B-9744-343051CE68D0}"/>
    <hyperlink ref="J104" location="A125963776C" display="A125963776C" xr:uid="{50FBF34D-17C9-427A-8B9B-FB0D2E9D86E8}"/>
    <hyperlink ref="K104" location="A125985376A" display="A125985376A" xr:uid="{3CD3BFB0-42C5-406D-86D5-24ABA1FBA95E}"/>
    <hyperlink ref="L104" location="A125974576R" display="A125974576R" xr:uid="{0397217B-8CD5-4176-9282-038C4B5DD3DE}"/>
    <hyperlink ref="J105" location="A125963704T" display="A125963704T" xr:uid="{C241E5A7-9E02-4D7E-A3A5-178E0B711C69}"/>
    <hyperlink ref="K105" location="A125985304R" display="A125985304R" xr:uid="{CAFF0CC7-EE55-4C6D-A40A-348FFD71CB18}"/>
    <hyperlink ref="L105" location="A125974504C" display="A125974504C" xr:uid="{AB98F409-7482-4845-AC3D-28CD4BF850EF}"/>
    <hyperlink ref="J106" location="A125963816K" display="A125963816K" xr:uid="{388D5666-67C2-47E6-90C2-9C0D3CC365C7}"/>
    <hyperlink ref="K106" location="A125985416J" display="A125985416J" xr:uid="{5B616189-299D-4141-966A-B496B47E63D2}"/>
    <hyperlink ref="L106" location="A125974616W" display="A125974616W" xr:uid="{27C221E0-2CD8-4205-A3EF-00ABB8FC4DF4}"/>
    <hyperlink ref="J107" location="A125963784C" display="A125963784C" xr:uid="{9472CCBA-CE6F-4326-AE5D-55350C96D4DF}"/>
    <hyperlink ref="K107" location="A125985384A" display="A125985384A" xr:uid="{06EFAE3F-50F0-4480-A7BD-7DC842571490}"/>
    <hyperlink ref="L107" location="A125974584R" display="A125974584R" xr:uid="{157254B9-81EB-4DB7-B293-239A96E80D9E}"/>
    <hyperlink ref="J108" location="A125963840K" display="A125963840K" xr:uid="{B9AA47EA-15A4-41D1-8CFC-1CB2FCF3436A}"/>
    <hyperlink ref="K108" location="A125985440J" display="A125985440J" xr:uid="{DCAA8132-CD50-4FA1-BD40-6F8E99B716E2}"/>
    <hyperlink ref="L108" location="A125974640W" display="A125974640W" xr:uid="{AE94BF45-0809-4431-9369-06911B867EB8}"/>
    <hyperlink ref="J109" location="A125963712T" display="A125963712T" xr:uid="{9499B401-22DA-4391-B92B-2BA5F88F853D}"/>
    <hyperlink ref="K109" location="A125985312R" display="A125985312R" xr:uid="{AD0165C4-3DEB-4EC0-A832-4123B045A5BB}"/>
    <hyperlink ref="L109" location="A125974512C" display="A125974512C" xr:uid="{85A0B2DC-6F24-4563-AF6E-ADE771F77902}"/>
    <hyperlink ref="J110" location="A125963664K" display="A125963664K" xr:uid="{91C35A6B-C6C0-426D-8784-AB313179D29B}"/>
    <hyperlink ref="K110" location="A125985264J" display="A125985264J" xr:uid="{2B1CD3EC-5943-42D8-BCCC-0FE75959FD23}"/>
    <hyperlink ref="L110" location="A125974464W" display="A125974464W" xr:uid="{FBEAA5C6-4C35-41BD-8B91-5B6984D3BD58}"/>
    <hyperlink ref="J111" location="A125963680K" display="A125963680K" xr:uid="{924383A0-4E69-450D-AE2F-4E6FFBA83723}"/>
    <hyperlink ref="K111" location="A125985280J" display="A125985280J" xr:uid="{5CEC6A16-3226-48BA-B88A-0ECA6D856273}"/>
    <hyperlink ref="L111" location="A125974480W" display="A125974480W" xr:uid="{69BF48EE-C23A-4AEC-A8BF-1183E9A09A3E}"/>
    <hyperlink ref="J112" location="A125963752K" display="A125963752K" xr:uid="{D108B6EE-6C93-4061-AAB4-8998C21DDCE0}"/>
    <hyperlink ref="K112" location="A125985352J" display="A125985352J" xr:uid="{3B3268AB-11E0-4EB1-8A68-9E9C328556B0}"/>
    <hyperlink ref="L112" location="A125974552W" display="A125974552W" xr:uid="{F6184385-577C-4A57-8DA6-FF5EBB1A53C1}"/>
    <hyperlink ref="J113" location="A125963688C" display="A125963688C" xr:uid="{D2D8D69E-E2EF-474C-9EF0-83F760743F3E}"/>
    <hyperlink ref="K113" location="A125985288A" display="A125985288A" xr:uid="{7797072C-A7E3-42AA-B317-1E7FA4B20A89}"/>
    <hyperlink ref="L113" location="A125974488R" display="A125974488R" xr:uid="{E93284C0-E1E5-4BE7-A19C-F514F3A5BC91}"/>
    <hyperlink ref="J114" location="A125963760K" display="A125963760K" xr:uid="{3B7BC54D-9420-4127-82AF-45FA7A20A579}"/>
    <hyperlink ref="K114" location="A125985360J" display="A125985360J" xr:uid="{91FA9447-15BA-438A-A932-3A65C045F501}"/>
    <hyperlink ref="L114" location="A125974560W" display="A125974560W" xr:uid="{F9675487-CCF2-42C2-8115-030DB349DCF1}"/>
    <hyperlink ref="J116" location="A125963768C" display="A125963768C" xr:uid="{ACBF14ED-C233-4DCF-8D80-9040C81FFD5D}"/>
    <hyperlink ref="K116" location="A125985368A" display="A125985368A" xr:uid="{711B96B4-80A3-4C92-B84A-BA3B3BF77E94}"/>
    <hyperlink ref="L116" location="A125974568R" display="A125974568R" xr:uid="{A73A30DE-E99A-4C5A-A744-7E139ED71E6E}"/>
    <hyperlink ref="J117" location="A125963848C" display="A125963848C" xr:uid="{4E27AF9C-3B6A-4C30-8F6C-E30EF2358515}"/>
    <hyperlink ref="K117" location="A125985448A" display="A125985448A" xr:uid="{96F1B88C-1013-44B5-BCB5-1B0D47C3582C}"/>
    <hyperlink ref="L117" location="A125974648R" display="A125974648R" xr:uid="{134B1203-BFC9-4130-8F31-24E7DCE15489}"/>
    <hyperlink ref="J118" location="A125963672K" display="A125963672K" xr:uid="{C6768523-B8A8-4985-AC54-AC76F1535D73}"/>
    <hyperlink ref="K118" location="A125985272J" display="A125985272J" xr:uid="{BC8B2D5C-0C1D-41AB-B123-EEA680B9D5FF}"/>
    <hyperlink ref="L118" location="A125974472W" display="A125974472W" xr:uid="{D32E1CB5-A123-4FF0-8C0A-E678D0EAA3CE}"/>
    <hyperlink ref="J119" location="A125963824K" display="A125963824K" xr:uid="{AA1B681B-ED02-4FA7-A93D-DD03C2581CEB}"/>
    <hyperlink ref="K119" location="A125985424J" display="A125985424J" xr:uid="{E5B13C6A-76D3-4415-9A3F-F1FED96F6E65}"/>
    <hyperlink ref="L119" location="A125974624W" display="A125974624W" xr:uid="{2900105F-8144-48CB-955A-32C1D5CC051C}"/>
    <hyperlink ref="J120" location="A125963832K" display="A125963832K" xr:uid="{65D9D2B4-1126-4948-81FD-D9C11ED892A2}"/>
    <hyperlink ref="K120" location="A125985432J" display="A125985432J" xr:uid="{419FF9F1-CA39-4C4F-A0BF-D69D2D20AFF3}"/>
    <hyperlink ref="L120" location="A125974632W" display="A125974632W" xr:uid="{53ED4F0B-D82C-49BA-86EC-5B15B8422D16}"/>
    <hyperlink ref="J121" location="A125963656K" display="A125963656K" xr:uid="{C79BC8AA-5019-4A59-AC8D-A3974D8C3A1A}"/>
    <hyperlink ref="K121" location="A125985256J" display="A125985256J" xr:uid="{8878293A-F964-4CD3-9E1E-A6F14971442C}"/>
    <hyperlink ref="L121" location="A125974456W" display="A125974456W" xr:uid="{3A595847-0614-480D-85E2-B18A7FB9027F}"/>
    <hyperlink ref="J122" location="A125963696C" display="A125963696C" xr:uid="{7E16E7CE-A664-48E3-8513-7885AEF0FD28}"/>
    <hyperlink ref="K122" location="A125985296A" display="A125985296A" xr:uid="{7804CDAB-25AD-432F-BC91-EE9EDF31FF53}"/>
    <hyperlink ref="L122" location="A125974496R" display="A125974496R" xr:uid="{A1EAA67E-9E16-4066-AF72-C8DF60E5DFF8}"/>
    <hyperlink ref="M98" location="A125963793F" display="A125963793F" xr:uid="{79F775BB-12D2-4892-8AB7-DF616A8190C1}"/>
    <hyperlink ref="N98" location="A125985393C" display="A125985393C" xr:uid="{DE67D492-1FB4-40DD-959E-9F1A807C8949}"/>
    <hyperlink ref="O98" location="A125974593T" display="A125974593T" xr:uid="{2BB46FD9-C8CA-43D4-BA5B-A0D40B51CF72}"/>
    <hyperlink ref="M99" location="A125963729L" display="A125963729L" xr:uid="{2059D5F1-AD3A-4884-AE8D-215734F3E1EE}"/>
    <hyperlink ref="N99" location="A125985329K" display="A125985329K" xr:uid="{8BE10791-D49E-401C-8DD2-0DB14E984C05}"/>
    <hyperlink ref="O99" location="A125974529X" display="A125974529X" xr:uid="{276365B5-653B-4135-98EF-AADE3059721D}"/>
    <hyperlink ref="M100" location="A125963801V" display="A125963801V" xr:uid="{272D7705-3E0F-499A-B2FA-F04DEAE8B8A8}"/>
    <hyperlink ref="N100" location="A125985401T" display="A125985401T" xr:uid="{C1419277-8FB7-47B9-8659-45C4B99B842D}"/>
    <hyperlink ref="O100" location="A125974601F" display="A125974601F" xr:uid="{C2ACB9FE-5255-4517-B37E-4EACA11D2B95}"/>
    <hyperlink ref="M101" location="A125963809L" display="A125963809L" xr:uid="{6DE6F47C-3B4D-431B-9BD9-E17663B48C08}"/>
    <hyperlink ref="N101" location="A125985409K" display="A125985409K" xr:uid="{9FAD88D1-CC8C-451D-8E0B-222AFF3F18F6}"/>
    <hyperlink ref="O101" location="A125974609X" display="A125974609X" xr:uid="{1A3AEDD2-290C-4D0D-A3D8-2B71B16EC141}"/>
    <hyperlink ref="M102" location="A125963737L" display="A125963737L" xr:uid="{EB3644F6-6ABC-434F-94E5-1D4E21426B26}"/>
    <hyperlink ref="N102" location="A125985337K" display="A125985337K" xr:uid="{E62F1B42-C79B-43B6-9A10-F1DB0CC0D8D0}"/>
    <hyperlink ref="O102" location="A125974537X" display="A125974537X" xr:uid="{977EC3FD-07F6-405A-A999-DFD943E18F5A}"/>
    <hyperlink ref="M103" location="A125963745L" display="A125963745L" xr:uid="{E074A72F-9192-4CC1-9ABD-A83555841FFD}"/>
    <hyperlink ref="N103" location="A125985345K" display="A125985345K" xr:uid="{20C78CE5-0318-4766-99DA-815A9CB228B4}"/>
    <hyperlink ref="O103" location="A125974545X" display="A125974545X" xr:uid="{B4CE9D05-5409-440D-9EE5-D41502001F7D}"/>
    <hyperlink ref="M104" location="A125963777F" display="A125963777F" xr:uid="{3DCA331F-72BC-4C77-9E73-4D0BD1CA86E0}"/>
    <hyperlink ref="N104" location="A125985377C" display="A125985377C" xr:uid="{933C4DDC-E8FC-42B2-A59A-742F55066D14}"/>
    <hyperlink ref="O104" location="A125974577T" display="A125974577T" xr:uid="{C01D75B4-AE23-4A99-AD99-A2EDB81A9D56}"/>
    <hyperlink ref="M105" location="A125963705V" display="A125963705V" xr:uid="{5EA5021A-958B-4774-9C4A-3852ABA075D6}"/>
    <hyperlink ref="N105" location="A125985305T" display="A125985305T" xr:uid="{EF18DC5A-89EA-485E-8567-DC925E5A865C}"/>
    <hyperlink ref="O105" location="A125974505F" display="A125974505F" xr:uid="{8898AE18-24EC-4C8F-908E-5FA86B15A283}"/>
    <hyperlink ref="M106" location="A125963817L" display="A125963817L" xr:uid="{BD918FEC-9763-445A-AEDD-831680F87A5D}"/>
    <hyperlink ref="N106" location="A125985417K" display="A125985417K" xr:uid="{CB411C2E-7003-4D27-8979-E978C8F24D0F}"/>
    <hyperlink ref="O106" location="A125974617X" display="A125974617X" xr:uid="{C4774396-1E11-4568-AA6A-7975AC3676B3}"/>
    <hyperlink ref="M107" location="A125963785F" display="A125963785F" xr:uid="{9F1CF819-5AE6-47DA-909C-E00834209499}"/>
    <hyperlink ref="N107" location="A125985385C" display="A125985385C" xr:uid="{80669038-A657-41F7-ABBF-568666C35006}"/>
    <hyperlink ref="O107" location="A125974585T" display="A125974585T" xr:uid="{E8C01CC7-567E-4F57-A9A3-C2D15ED4F139}"/>
    <hyperlink ref="M108" location="A125963841L" display="A125963841L" xr:uid="{526B70E4-0A83-4BFD-89F1-FE760CC488BE}"/>
    <hyperlink ref="N108" location="A125985441K" display="A125985441K" xr:uid="{BC1734C2-9AA1-4A59-AD57-BB2FB196526C}"/>
    <hyperlink ref="O108" location="A125974641X" display="A125974641X" xr:uid="{5C31B6E8-BC2B-440A-96A5-827CDFCBC44D}"/>
    <hyperlink ref="M109" location="A125963713V" display="A125963713V" xr:uid="{8937FAE0-D914-4A5C-A846-3C7108C622C9}"/>
    <hyperlink ref="N109" location="A125985313T" display="A125985313T" xr:uid="{F2527534-F95E-4ACB-82AB-880B2C72A371}"/>
    <hyperlink ref="O109" location="A125974513F" display="A125974513F" xr:uid="{2226B9B1-0938-4A32-8FB1-C240D2B7BAF7}"/>
    <hyperlink ref="M110" location="A125963665L" display="A125963665L" xr:uid="{1954F933-2CB4-4FED-BB0E-B6E5D6770280}"/>
    <hyperlink ref="N110" location="A125985265K" display="A125985265K" xr:uid="{4D2B3C65-8E68-4282-901B-18671864BE62}"/>
    <hyperlink ref="O110" location="A125974465X" display="A125974465X" xr:uid="{EF810931-1DDD-4B45-907E-48DBCAD2B0E4}"/>
    <hyperlink ref="M111" location="A125963681L" display="A125963681L" xr:uid="{B257CE5E-DCD6-4538-8263-6653D7FA183C}"/>
    <hyperlink ref="N111" location="A125985281K" display="A125985281K" xr:uid="{F8F36C42-7278-422C-808B-2ED69B0CAC13}"/>
    <hyperlink ref="O111" location="A125974481X" display="A125974481X" xr:uid="{C72C84B5-CE3A-4FF1-90F2-E03C2A24354A}"/>
    <hyperlink ref="M112" location="A125963753L" display="A125963753L" xr:uid="{107865DE-6161-472F-8819-0E2A88B62BA9}"/>
    <hyperlink ref="N112" location="A125985353K" display="A125985353K" xr:uid="{F9DC4144-6C02-40BB-AF0B-6121FBDB7A83}"/>
    <hyperlink ref="O112" location="A125974553X" display="A125974553X" xr:uid="{6D14F4E4-5E9E-4AFE-882C-FAE2D60D6727}"/>
    <hyperlink ref="M113" location="A125963689F" display="A125963689F" xr:uid="{C883257E-C366-42BA-B97A-940096D4EC93}"/>
    <hyperlink ref="N113" location="A125985289C" display="A125985289C" xr:uid="{7C2DED1E-A8B4-4097-8641-D13080B46333}"/>
    <hyperlink ref="O113" location="A125974489T" display="A125974489T" xr:uid="{37044912-68D0-483E-8F52-8F5CD24D71EF}"/>
    <hyperlink ref="M114" location="A125963761L" display="A125963761L" xr:uid="{A4B38661-1057-40CE-A569-DF530D5EA4D8}"/>
    <hyperlink ref="N114" location="A125985361K" display="A125985361K" xr:uid="{ECBEED61-6C08-4E32-BBE3-85B7BDDDCCB4}"/>
    <hyperlink ref="O114" location="A125974561X" display="A125974561X" xr:uid="{6AD3AB64-D05F-4744-A656-F97EFCF57BA9}"/>
    <hyperlink ref="M116" location="A125963769F" display="A125963769F" xr:uid="{66F62D97-1F4D-4646-81D7-B1A1C5C568B5}"/>
    <hyperlink ref="N116" location="A125985369C" display="A125985369C" xr:uid="{D678406D-E88A-4A6F-A7A9-7ACCDC907F86}"/>
    <hyperlink ref="O116" location="A125974569T" display="A125974569T" xr:uid="{DFC83E5E-3152-4A51-B531-02914AF3A596}"/>
    <hyperlink ref="M117" location="A125963849F" display="A125963849F" xr:uid="{E7D251C2-50C1-4AD9-B717-353D6056C8CF}"/>
    <hyperlink ref="N117" location="A125985449C" display="A125985449C" xr:uid="{068E950F-FDAC-4CFE-B914-097D8F5F3A64}"/>
    <hyperlink ref="O117" location="A125974649T" display="A125974649T" xr:uid="{368861B5-28E7-4CFB-BE0E-929211BFC64C}"/>
    <hyperlink ref="M118" location="A125963673L" display="A125963673L" xr:uid="{4B58B6E8-0B46-41FC-ADE3-C5B116F53E33}"/>
    <hyperlink ref="N118" location="A125985273K" display="A125985273K" xr:uid="{51B0B677-CB6D-4255-9FF4-1F66FBF126A9}"/>
    <hyperlink ref="O118" location="A125974473X" display="A125974473X" xr:uid="{48ECD368-7C0B-4C24-8DCB-3F4B77180CEB}"/>
    <hyperlink ref="M119" location="A125963825L" display="A125963825L" xr:uid="{31E107FC-BEAD-4725-BC97-E7E21A7B013F}"/>
    <hyperlink ref="N119" location="A125985425K" display="A125985425K" xr:uid="{6A492D6A-5199-45C4-9434-34E8D61048AA}"/>
    <hyperlink ref="O119" location="A125974625X" display="A125974625X" xr:uid="{4D3F5972-A4C7-431D-B8CB-8A84FBCA377B}"/>
    <hyperlink ref="M120" location="A125963833L" display="A125963833L" xr:uid="{A81773F5-C7D2-4F89-911C-D4A36D145100}"/>
    <hyperlink ref="N120" location="A125985433K" display="A125985433K" xr:uid="{778CE64A-9954-4A1A-9F47-F0567CE1BFA6}"/>
    <hyperlink ref="O120" location="A125974633X" display="A125974633X" xr:uid="{FE9A90E6-3311-41FD-91DE-8363A8F74207}"/>
    <hyperlink ref="M121" location="A125963657L" display="A125963657L" xr:uid="{5DC755D7-63C7-485D-B039-EB6B62038103}"/>
    <hyperlink ref="N121" location="A125985257K" display="A125985257K" xr:uid="{4826EFCA-0A4B-4F9D-9AA0-AFF7021FA6C2}"/>
    <hyperlink ref="O121" location="A125974457X" display="A125974457X" xr:uid="{93388C57-786A-4356-97AB-A920E6A40C15}"/>
    <hyperlink ref="M122" location="A125963697F" display="A125963697F" xr:uid="{200861F7-F0F3-419E-B096-594AAFFA1493}"/>
    <hyperlink ref="N122" location="A125985297C" display="A125985297C" xr:uid="{A7121F89-3484-4848-85F4-820ADCB81525}"/>
    <hyperlink ref="O122" location="A125974497T" display="A125974497T" xr:uid="{19330D71-AD48-4B1E-BD53-E129D02CCFA9}"/>
    <hyperlink ref="P123" location="A125960120J" display="A125960120J" xr:uid="{4ED3D488-B602-4DCF-BE1C-150DFB7C2FB4}"/>
    <hyperlink ref="Q123" location="A125981720C" display="A125981720C" xr:uid="{F49D9E68-E451-42E3-A4B1-F58990C287F8}"/>
    <hyperlink ref="R123" location="A125970920T" display="A125970920T" xr:uid="{7D594CAC-574F-48A0-BDA0-FD98F4D8C57F}"/>
    <hyperlink ref="P98" location="A125960192V" display="A125960192V" xr:uid="{4CE8CBDF-49C9-4CC3-9C3B-9F0D22DD4BB0}"/>
    <hyperlink ref="Q98" location="A125981792R" display="A125981792R" xr:uid="{F6BB9F95-C846-4829-904F-DDB9B9917481}"/>
    <hyperlink ref="R98" location="A125970992C" display="A125970992C" xr:uid="{744B7CBE-74F6-4C42-9DEC-BE44676EE6D8}"/>
    <hyperlink ref="P99" location="A125960128A" display="A125960128A" xr:uid="{51599B37-C970-49F4-A907-D7614FB733E1}"/>
    <hyperlink ref="Q99" location="A125981728W" display="A125981728W" xr:uid="{213728BF-FACF-465F-9576-A0A49DF8B625}"/>
    <hyperlink ref="R99" location="A125970928K" display="A125970928K" xr:uid="{A178E73B-67F1-4C37-BE6C-0C100CAED40B}"/>
    <hyperlink ref="P100" location="A125960200J" display="A125960200J" xr:uid="{96A84C7B-E779-4012-8BB2-DC79D71424C1}"/>
    <hyperlink ref="Q100" location="A125981800C" display="A125981800C" xr:uid="{1690EAC6-C4D0-414E-BA16-0346BE8D49DA}"/>
    <hyperlink ref="R100" location="A125971000V" display="A125971000V" xr:uid="{B73919A4-8285-4061-88C7-F081CD21D684}"/>
    <hyperlink ref="P101" location="A125960208A" display="A125960208A" xr:uid="{C04BCB83-8A78-4E86-A936-D77FDD623859}"/>
    <hyperlink ref="Q101" location="A125981808W" display="A125981808W" xr:uid="{710C63C8-681D-41E8-9C45-144ECA8A085B}"/>
    <hyperlink ref="R101" location="A125971008L" display="A125971008L" xr:uid="{83EB4643-E0F9-498E-9448-274A61264673}"/>
    <hyperlink ref="P102" location="A125960136A" display="A125960136A" xr:uid="{F19D36D3-04C6-4D55-844C-01A19BF6FA69}"/>
    <hyperlink ref="Q102" location="A125981736W" display="A125981736W" xr:uid="{2B4B84FF-A33F-4DF3-9848-50307D0B6B43}"/>
    <hyperlink ref="R102" location="A125970936K" display="A125970936K" xr:uid="{42F3C751-8619-450C-BCAD-37223DE10696}"/>
    <hyperlink ref="P103" location="A125960144A" display="A125960144A" xr:uid="{5F1AFF77-1F5B-4270-A5A7-B9BC04BD6205}"/>
    <hyperlink ref="Q103" location="A125981744W" display="A125981744W" xr:uid="{F1B7CFD1-469E-43EF-BA79-CD1346C362E3}"/>
    <hyperlink ref="R103" location="A125970944K" display="A125970944K" xr:uid="{D37E14C1-30EB-4290-AB42-AB138E065ACB}"/>
    <hyperlink ref="P104" location="A125960176V" display="A125960176V" xr:uid="{83B05203-2B3B-4DBE-B71B-19C44607FB9C}"/>
    <hyperlink ref="Q104" location="A125981776R" display="A125981776R" xr:uid="{1B678729-4DF1-4006-9C15-67E15AE30084}"/>
    <hyperlink ref="R104" location="A125970976C" display="A125970976C" xr:uid="{C494A885-B95E-4C09-AD0A-47AE0D1A6C9E}"/>
    <hyperlink ref="P105" location="A125960104J" display="A125960104J" xr:uid="{2ECC3939-E807-45C7-A9C3-6AFEA1AE4397}"/>
    <hyperlink ref="Q105" location="A125981704C" display="A125981704C" xr:uid="{59E41F85-F964-496C-BF33-7522E340CAA9}"/>
    <hyperlink ref="R105" location="A125970904T" display="A125970904T" xr:uid="{38E68A23-F2D9-40B0-8273-8CF775FDB9FA}"/>
    <hyperlink ref="P106" location="A125960216A" display="A125960216A" xr:uid="{0A026292-F7E5-42BA-A498-1757D575303E}"/>
    <hyperlink ref="Q106" location="A125981816W" display="A125981816W" xr:uid="{0802564D-5BCF-4F1B-9616-531BD851F7AA}"/>
    <hyperlink ref="R106" location="A125971016L" display="A125971016L" xr:uid="{925D8224-7591-4A22-AB8E-1E5BA27DE614}"/>
    <hyperlink ref="P107" location="A125960184V" display="A125960184V" xr:uid="{BDA0E836-53E6-40FA-8850-46B34D30C3A6}"/>
    <hyperlink ref="Q107" location="A125981784R" display="A125981784R" xr:uid="{28D7D1C7-4F5E-46C6-9DEA-4D4AB5F1476C}"/>
    <hyperlink ref="R107" location="A125970984C" display="A125970984C" xr:uid="{0A594C0B-AF8A-4AD2-BCB7-E2A745D5F255}"/>
    <hyperlink ref="P108" location="A125960240A" display="A125960240A" xr:uid="{46041002-4EDC-4A90-9F33-4B6A7D43A4EA}"/>
    <hyperlink ref="Q108" location="A125981840W" display="A125981840W" xr:uid="{B39A848A-DBE1-474A-8D64-40C523081521}"/>
    <hyperlink ref="R108" location="A125971040L" display="A125971040L" xr:uid="{B64D9F72-7CD3-4CC9-B223-7B26558EFBE6}"/>
    <hyperlink ref="P109" location="A125960112J" display="A125960112J" xr:uid="{0C9E178D-4631-44AC-A6A3-4F99BC0DBCEF}"/>
    <hyperlink ref="Q109" location="A125981712C" display="A125981712C" xr:uid="{3722763E-49B0-4C70-8010-1BB6E692340F}"/>
    <hyperlink ref="R109" location="A125970912T" display="A125970912T" xr:uid="{D9EA1BEB-EE52-4DB0-A71D-F671C63BCCDE}"/>
    <hyperlink ref="P110" location="A125960064A" display="A125960064A" xr:uid="{9E81134F-D6B4-4665-BB59-5BEA1E947C93}"/>
    <hyperlink ref="Q110" location="A125981664W" display="A125981664W" xr:uid="{2B3B694B-51AA-45CA-9E6C-34764CF70678}"/>
    <hyperlink ref="R110" location="A125970864K" display="A125970864K" xr:uid="{19CDEF8D-7EB4-4E28-8CDE-F326E4B70D78}"/>
    <hyperlink ref="P111" location="A125960080A" display="A125960080A" xr:uid="{8E795B4C-4FA1-42D0-9CE7-01262A946DF6}"/>
    <hyperlink ref="Q111" location="A125981680W" display="A125981680W" xr:uid="{E7EE02A9-BCCF-4EF3-A978-6C9E62A4B457}"/>
    <hyperlink ref="R111" location="A125970880K" display="A125970880K" xr:uid="{B2527F3B-9511-4C0E-9B49-0DF69286E908}"/>
    <hyperlink ref="P112" location="A125960152A" display="A125960152A" xr:uid="{517AD759-63EE-4190-A7BE-922B4A85D169}"/>
    <hyperlink ref="Q112" location="A125981752W" display="A125981752W" xr:uid="{13F4DABC-1EB6-4BA5-A8D4-0A71B2CB055D}"/>
    <hyperlink ref="R112" location="A125970952K" display="A125970952K" xr:uid="{41E7D025-1D5E-47E7-BA29-C4234B7F8495}"/>
    <hyperlink ref="P113" location="A125960088V" display="A125960088V" xr:uid="{DEACB9E2-581F-4BCD-BCEB-6A27E99EBB09}"/>
    <hyperlink ref="Q113" location="A125981688R" display="A125981688R" xr:uid="{683CF8CB-A1A8-4450-BDC2-969FA646FC49}"/>
    <hyperlink ref="R113" location="A125970888C" display="A125970888C" xr:uid="{47D6110F-BB8E-4324-8533-8E67CEE384AF}"/>
    <hyperlink ref="P114" location="A125960160A" display="A125960160A" xr:uid="{22414BA6-F398-4724-BD22-6581AFABCFF3}"/>
    <hyperlink ref="Q114" location="A125981760W" display="A125981760W" xr:uid="{6A110F97-0E28-438B-AFD1-02C81F1AE078}"/>
    <hyperlink ref="R114" location="A125970960K" display="A125970960K" xr:uid="{C1BB98C2-1499-4AD6-90F5-4B72EBF60452}"/>
    <hyperlink ref="P116" location="A125960168V" display="A125960168V" xr:uid="{063BF359-48CD-4BD8-BAD6-34D9D7D7F398}"/>
    <hyperlink ref="Q116" location="A125981768R" display="A125981768R" xr:uid="{F3D291DE-9709-4AB3-9DA1-F93FC0B064D9}"/>
    <hyperlink ref="R116" location="A125970968C" display="A125970968C" xr:uid="{190B76C6-8CDC-4BB6-83A0-EC873F64CBE7}"/>
    <hyperlink ref="P117" location="A125960248V" display="A125960248V" xr:uid="{EBAD303E-CD91-418C-9251-1B7BB98127AC}"/>
    <hyperlink ref="Q117" location="A125981848R" display="A125981848R" xr:uid="{497E2C0A-D2B4-42FB-9122-7A5306BC0AEE}"/>
    <hyperlink ref="R117" location="A125971048F" display="A125971048F" xr:uid="{C5FA7513-AC06-4E12-9710-FE2F722F3E59}"/>
    <hyperlink ref="P118" location="A125960072A" display="A125960072A" xr:uid="{251B6231-E4D0-44A2-B93D-553E9DAF99F4}"/>
    <hyperlink ref="Q118" location="A125981672W" display="A125981672W" xr:uid="{C571A1B3-08DF-41AB-A8BD-EDE40326B9FA}"/>
    <hyperlink ref="R118" location="A125970872K" display="A125970872K" xr:uid="{25A89F4F-2D4F-42C4-8322-DFD196DFDEA4}"/>
    <hyperlink ref="P119" location="A125960224A" display="A125960224A" xr:uid="{D14D7BAA-5E18-47F0-9E2B-587818654F03}"/>
    <hyperlink ref="Q119" location="A125981824W" display="A125981824W" xr:uid="{4C2CEE2A-65AE-4A65-8F95-379EF5992736}"/>
    <hyperlink ref="R119" location="A125971024L" display="A125971024L" xr:uid="{CD73B814-BF1A-4AD7-8F70-25C5329C24C4}"/>
    <hyperlink ref="P120" location="A125960232A" display="A125960232A" xr:uid="{4F90C3C4-7FE4-4CC6-B198-1F6822BFCB3E}"/>
    <hyperlink ref="Q120" location="A125981832W" display="A125981832W" xr:uid="{C3BAE822-20DB-4AA6-A671-675E0C79FE62}"/>
    <hyperlink ref="R120" location="A125971032L" display="A125971032L" xr:uid="{7906F810-1251-49C3-871B-DEA53613BA59}"/>
    <hyperlink ref="P121" location="A125960056A" display="A125960056A" xr:uid="{5582BB67-FF82-48FB-858D-2C0E2AF08805}"/>
    <hyperlink ref="Q121" location="A125981656W" display="A125981656W" xr:uid="{AAD08A06-FDD1-497F-B08A-7627F0A9A1CF}"/>
    <hyperlink ref="R121" location="A125970856K" display="A125970856K" xr:uid="{242DF64A-C76C-4AF5-BDD5-13CAB5C63120}"/>
    <hyperlink ref="P122" location="A125960096V" display="A125960096V" xr:uid="{51FC714E-3984-4788-A595-7C1C5A548B03}"/>
    <hyperlink ref="Q122" location="A125981696R" display="A125981696R" xr:uid="{58169378-F461-47C5-A95F-F46B945C3E63}"/>
    <hyperlink ref="R122" location="A125970896C" display="A125970896C" xr:uid="{0830ADAE-8D85-4897-9A93-D1AC4F6234FE}"/>
    <hyperlink ref="S98" location="A125960193W" display="A125960193W" xr:uid="{585D4BB3-0BE9-4163-9A73-961100040E97}"/>
    <hyperlink ref="T98" location="A125981793T" display="A125981793T" xr:uid="{F0177DF8-D303-4D9D-A5BE-4D44A5C601ED}"/>
    <hyperlink ref="U98" location="A125970993F" display="A125970993F" xr:uid="{96397699-1861-43F8-8C25-79AA6CE75A17}"/>
    <hyperlink ref="S99" location="A125960129C" display="A125960129C" xr:uid="{21938BA9-5FAF-471C-A3E5-12F4FDADC9B2}"/>
    <hyperlink ref="T99" location="A125981729X" display="A125981729X" xr:uid="{7E00C85B-F0EF-4B17-9767-2477300A3FFC}"/>
    <hyperlink ref="U99" location="A125970929L" display="A125970929L" xr:uid="{2E58B90C-D183-45DC-9110-7D4AD3655A24}"/>
    <hyperlink ref="S100" location="A125960201K" display="A125960201K" xr:uid="{EE5334A8-E2C0-455F-9D1D-B46B3C00DD62}"/>
    <hyperlink ref="T100" location="A125981801F" display="A125981801F" xr:uid="{8A22A678-95D0-438F-9938-DF4B7EB0785E}"/>
    <hyperlink ref="U100" location="A125971001W" display="A125971001W" xr:uid="{B6DB3050-672A-45E0-AC27-2BF002DF31D4}"/>
    <hyperlink ref="S101" location="A125960209C" display="A125960209C" xr:uid="{DEF5F6F6-69E6-40AF-A6D1-F0FF59BD0326}"/>
    <hyperlink ref="T101" location="A125981809X" display="A125981809X" xr:uid="{B86A6BE1-8FFF-49F5-A43F-0EA6781443C8}"/>
    <hyperlink ref="U101" location="A125971009R" display="A125971009R" xr:uid="{8D434674-C519-4195-AE91-2BEB77A427ED}"/>
    <hyperlink ref="S102" location="A125960137C" display="A125960137C" xr:uid="{9F01EE59-282B-46B4-BDA4-4173B24579E2}"/>
    <hyperlink ref="T102" location="A125981737X" display="A125981737X" xr:uid="{E0E38C7A-FB2A-4F41-AF3B-FE5F80A39987}"/>
    <hyperlink ref="U102" location="A125970937L" display="A125970937L" xr:uid="{2C027289-9443-483C-9D73-462CFDB0E868}"/>
    <hyperlink ref="S103" location="A125960145C" display="A125960145C" xr:uid="{4F9F70A3-17DC-42EE-A7DC-04A10F8FFE26}"/>
    <hyperlink ref="T103" location="A125981745X" display="A125981745X" xr:uid="{626B7B31-AA00-4E9C-BE58-98963955DA83}"/>
    <hyperlink ref="U103" location="A125970945L" display="A125970945L" xr:uid="{27185F0F-7CB5-4AD0-80AE-04EAEE69AD49}"/>
    <hyperlink ref="S104" location="A125960177W" display="A125960177W" xr:uid="{56CEE0D8-0E1C-422D-94B9-CD393AD0DA95}"/>
    <hyperlink ref="T104" location="A125981777T" display="A125981777T" xr:uid="{BA7A8358-9E61-447C-B622-77A89A19BE2A}"/>
    <hyperlink ref="U104" location="A125970977F" display="A125970977F" xr:uid="{BC14D9FF-46F9-4F74-B982-6E4E638CFDEF}"/>
    <hyperlink ref="S105" location="A125960105K" display="A125960105K" xr:uid="{178013A6-3761-4082-9E29-A8E9A38B45D0}"/>
    <hyperlink ref="T105" location="A125981705F" display="A125981705F" xr:uid="{94B0BD99-B26A-4EF0-8C21-51D9EC3CB18F}"/>
    <hyperlink ref="U105" location="A125970905V" display="A125970905V" xr:uid="{CE2CF805-62AB-4F11-9B15-5362D288A36C}"/>
    <hyperlink ref="S106" location="A125960217C" display="A125960217C" xr:uid="{BE2746C6-84BE-4DD4-BF13-89523768A742}"/>
    <hyperlink ref="T106" location="A125981817X" display="A125981817X" xr:uid="{987671E4-FE18-4AFC-8AAF-B509FAF332B8}"/>
    <hyperlink ref="U106" location="A125971017R" display="A125971017R" xr:uid="{83CFF216-BC35-41DB-ADEB-720CCBA349BF}"/>
    <hyperlink ref="S107" location="A125960185W" display="A125960185W" xr:uid="{3C17839D-3507-4008-86C2-A9CD6E4B62E8}"/>
    <hyperlink ref="T107" location="A125981785T" display="A125981785T" xr:uid="{E6A11D95-CD1F-45B0-A2C2-4F140DD9F1A5}"/>
    <hyperlink ref="U107" location="A125970985F" display="A125970985F" xr:uid="{343BFE13-4B43-4BD4-8909-F4A4A32C1E86}"/>
    <hyperlink ref="S108" location="A125960241C" display="A125960241C" xr:uid="{A8138418-3BCC-46C5-BA1A-71FD21BC5B6E}"/>
    <hyperlink ref="T108" location="A125981841X" display="A125981841X" xr:uid="{CDECD6FB-53A5-464C-BAEE-C1B0016C90AD}"/>
    <hyperlink ref="U108" location="A125971041R" display="A125971041R" xr:uid="{DFFDC061-FDE7-4B01-9459-5044120C7C3E}"/>
    <hyperlink ref="S109" location="A125960113K" display="A125960113K" xr:uid="{86B8D110-7FBA-4346-81E4-0FC9F83008D1}"/>
    <hyperlink ref="T109" location="A125981713F" display="A125981713F" xr:uid="{71E30C6F-969D-4BAB-907E-4A09358AD64D}"/>
    <hyperlink ref="U109" location="A125970913V" display="A125970913V" xr:uid="{2117844C-1AF9-4A11-944F-B06FA64ABC7A}"/>
    <hyperlink ref="S110" location="A125960065C" display="A125960065C" xr:uid="{47600733-B6B5-4F5C-B6C2-EBCD07F6ED2D}"/>
    <hyperlink ref="T110" location="A125981665X" display="A125981665X" xr:uid="{BE39900F-F650-4286-8317-28412BC9BECF}"/>
    <hyperlink ref="U110" location="A125970865L" display="A125970865L" xr:uid="{5EC11F61-E886-4901-A157-17FB98376AAF}"/>
    <hyperlink ref="S111" location="A125960081C" display="A125960081C" xr:uid="{7E0A9BA0-04D6-41C8-8190-EDA644569984}"/>
    <hyperlink ref="T111" location="A125981681X" display="A125981681X" xr:uid="{424C2E98-6579-4958-8746-73F5A9EA232F}"/>
    <hyperlink ref="U111" location="A125970881L" display="A125970881L" xr:uid="{801609E3-3A79-4A7D-93ED-CEB0932A460B}"/>
    <hyperlink ref="S112" location="A125960153C" display="A125960153C" xr:uid="{736F4660-92DC-406B-80CF-537DEE45A3E0}"/>
    <hyperlink ref="T112" location="A125981753X" display="A125981753X" xr:uid="{08659FD9-CD03-4AE3-A48D-2E08860F345B}"/>
    <hyperlink ref="U112" location="A125970953L" display="A125970953L" xr:uid="{ED32B0B6-0E96-46D3-9F8A-4DCB52A2E87E}"/>
    <hyperlink ref="S113" location="A125960089W" display="A125960089W" xr:uid="{710C06D9-EF54-446C-AF08-A539FFD74B40}"/>
    <hyperlink ref="T113" location="A125981689T" display="A125981689T" xr:uid="{3694E0BD-2898-4437-B338-5463C21335D1}"/>
    <hyperlink ref="U113" location="A125970889F" display="A125970889F" xr:uid="{29C0BF02-D1FE-42DB-8417-8BF97D7B5223}"/>
    <hyperlink ref="S114" location="A125960161C" display="A125960161C" xr:uid="{6E4DE43F-7428-4318-BB13-BF45E1B97CEB}"/>
    <hyperlink ref="T114" location="A125981761X" display="A125981761X" xr:uid="{8B0A6BF5-D31D-44C8-9F5A-541F1FD4A14B}"/>
    <hyperlink ref="U114" location="A125970961L" display="A125970961L" xr:uid="{5B1AB5F0-6620-453C-9181-96480E2FF81A}"/>
    <hyperlink ref="S116" location="A125960169W" display="A125960169W" xr:uid="{F2AFE9B9-C0B6-4077-AC30-726E69A63EB9}"/>
    <hyperlink ref="T116" location="A125981769T" display="A125981769T" xr:uid="{76AFB91B-CDA4-4E28-835A-87D00D8AC814}"/>
    <hyperlink ref="U116" location="A125970969F" display="A125970969F" xr:uid="{3B6E798B-BF40-48DF-98F9-7B0177AA1D6A}"/>
    <hyperlink ref="S117" location="A125960249W" display="A125960249W" xr:uid="{EB52BB1A-D49E-4646-8021-15124EFD9B02}"/>
    <hyperlink ref="T117" location="A125981849T" display="A125981849T" xr:uid="{966033F5-D3E2-4B1A-A0BB-AFF0E68F926B}"/>
    <hyperlink ref="U117" location="A125971049J" display="A125971049J" xr:uid="{B9CFB673-F524-4753-AD6C-3BB859054C56}"/>
    <hyperlink ref="S118" location="A125960073C" display="A125960073C" xr:uid="{78F206C3-2DB6-4148-B4D4-09C674C9BBDD}"/>
    <hyperlink ref="T118" location="A125981673X" display="A125981673X" xr:uid="{DA423134-991F-4D1C-9547-ADD3BAD915D9}"/>
    <hyperlink ref="U118" location="A125970873L" display="A125970873L" xr:uid="{5AE1D0E9-9335-43EA-AA86-13C5BD559250}"/>
    <hyperlink ref="S119" location="A125960225C" display="A125960225C" xr:uid="{1C5BEA99-7B84-4551-B793-7746AB793241}"/>
    <hyperlink ref="T119" location="A125981825X" display="A125981825X" xr:uid="{3C2FBF35-1DE7-46ED-BEB7-99DB08910F28}"/>
    <hyperlink ref="U119" location="A125971025R" display="A125971025R" xr:uid="{8B5C233A-9812-4571-8274-056B7515400F}"/>
    <hyperlink ref="S120" location="A125960233C" display="A125960233C" xr:uid="{6682117D-48B6-4AC7-8C65-7FD091A63B55}"/>
    <hyperlink ref="T120" location="A125981833X" display="A125981833X" xr:uid="{5C452A67-3E23-4957-8A66-8129FA27FCE6}"/>
    <hyperlink ref="U120" location="A125971033R" display="A125971033R" xr:uid="{32C7AC8F-9749-4598-A408-B22C6068B0D0}"/>
    <hyperlink ref="S121" location="A125960057C" display="A125960057C" xr:uid="{86048755-ED6C-4D41-8A08-3A6CC0D8A197}"/>
    <hyperlink ref="T121" location="A125981657X" display="A125981657X" xr:uid="{73D6396E-8F25-4F74-8612-C17A579D8864}"/>
    <hyperlink ref="U121" location="A125970857L" display="A125970857L" xr:uid="{AD4F1D4B-39BC-4FC2-806F-0E239192D042}"/>
    <hyperlink ref="S122" location="A125960097W" display="A125960097W" xr:uid="{ED5CBE91-27AA-4260-8AA9-36EF9BDAB562}"/>
    <hyperlink ref="T122" location="A125981697T" display="A125981697T" xr:uid="{45946414-D8BD-443B-B553-196A2FCDE3F8}"/>
    <hyperlink ref="U122" location="A125970897F" display="A125970897F" xr:uid="{DA2C9ACF-1C46-444A-948B-2E625A0022C5}"/>
    <hyperlink ref="V123" location="A125965520K" display="A125965520K" xr:uid="{8A376C4E-3810-4D78-9E17-325A56C0420F}"/>
    <hyperlink ref="W123" location="A125987120J" display="A125987120J" xr:uid="{D21952D5-522B-4B05-A673-43F7341BC224}"/>
    <hyperlink ref="X123" location="A125976320W" display="A125976320W" xr:uid="{ECC5ED7F-18C1-4E0F-8BF8-2ED4BDC6E921}"/>
    <hyperlink ref="V98" location="A125965592W" display="A125965592W" xr:uid="{41E209CF-9B72-4B35-B403-91D0489264C4}"/>
    <hyperlink ref="W98" location="A125987192V" display="A125987192V" xr:uid="{F7053DEF-2611-453C-B57C-04B23C696378}"/>
    <hyperlink ref="X98" location="A125976392J" display="A125976392J" xr:uid="{AEF4A8BE-C431-4D75-A394-1711E9F31E07}"/>
    <hyperlink ref="V99" location="A125965528C" display="A125965528C" xr:uid="{FB75A557-7162-47AE-8602-C25F15975EA1}"/>
    <hyperlink ref="W99" location="A125987128A" display="A125987128A" xr:uid="{92EF06F2-57A9-4EAD-8876-F961A15A27B6}"/>
    <hyperlink ref="X99" location="A125976328R" display="A125976328R" xr:uid="{35850D39-408A-40AE-8C54-BA99F2F99BC8}"/>
    <hyperlink ref="V100" location="A125965600K" display="A125965600K" xr:uid="{70276DA6-BA6B-44EB-BB64-68839B5AE104}"/>
    <hyperlink ref="W100" location="A125987200J" display="A125987200J" xr:uid="{8FC7EB02-4FCF-4D4F-9FB1-AA10DCBA01DE}"/>
    <hyperlink ref="X100" location="A125976400W" display="A125976400W" xr:uid="{F009B5E3-25E2-4C58-868D-6533F9C8FFD0}"/>
    <hyperlink ref="V101" location="A125965608C" display="A125965608C" xr:uid="{65DAE40E-1334-4B25-9891-D5DD327B5C95}"/>
    <hyperlink ref="W101" location="A125987208A" display="A125987208A" xr:uid="{66741A7D-0676-461F-BD65-866733648C61}"/>
    <hyperlink ref="X101" location="A125976408R" display="A125976408R" xr:uid="{3A55CA46-F419-4260-B0E1-3E8CA0F6179A}"/>
    <hyperlink ref="V102" location="A125965536C" display="A125965536C" xr:uid="{FDEF8896-C4EF-4C7F-BB08-F0F6B1771385}"/>
    <hyperlink ref="W102" location="A125987136A" display="A125987136A" xr:uid="{127136E8-8AF8-488F-B4F0-CD9E2896C96D}"/>
    <hyperlink ref="X102" location="A125976336R" display="A125976336R" xr:uid="{0D41A053-AFD5-4D4B-BCA5-CE0A48541716}"/>
    <hyperlink ref="V103" location="A125965544C" display="A125965544C" xr:uid="{AFE2AD97-40C6-4272-A2B7-D42315C01BC8}"/>
    <hyperlink ref="W103" location="A125987144A" display="A125987144A" xr:uid="{2F7EE8C4-8A7A-4AEF-8A5A-FE633B371407}"/>
    <hyperlink ref="X103" location="A125976344R" display="A125976344R" xr:uid="{9F5AD23B-5B0B-4F41-9F3F-90DC2EFA5B56}"/>
    <hyperlink ref="V104" location="A125965576W" display="A125965576W" xr:uid="{1B6A9C57-9D45-4384-9007-774D5E8E3214}"/>
    <hyperlink ref="W104" location="A125987176V" display="A125987176V" xr:uid="{39796419-E776-4EE7-810D-5D3437E0645B}"/>
    <hyperlink ref="X104" location="A125976376J" display="A125976376J" xr:uid="{0A87F257-5DD8-4106-9008-3F8C1BFEA2B3}"/>
    <hyperlink ref="V105" location="A125965504K" display="A125965504K" xr:uid="{2C7AF194-28AF-4EFF-BCBF-215C9B563C20}"/>
    <hyperlink ref="W105" location="A125987104J" display="A125987104J" xr:uid="{B0AE2ABD-3BA9-4AE7-9B0F-874E1A548CA7}"/>
    <hyperlink ref="X105" location="A125976304W" display="A125976304W" xr:uid="{408A3B9B-19FC-4DA2-967E-811725EDC3FE}"/>
    <hyperlink ref="V106" location="A125965616C" display="A125965616C" xr:uid="{A936F325-1C79-4584-9CD9-3AF8F3843160}"/>
    <hyperlink ref="W106" location="A125987216A" display="A125987216A" xr:uid="{86D0F22E-58AC-406C-93A1-91B0F97FAFAB}"/>
    <hyperlink ref="X106" location="A125976416R" display="A125976416R" xr:uid="{3290D544-C4F6-4603-A3A7-ABE27D5DE222}"/>
    <hyperlink ref="V107" location="A125965584W" display="A125965584W" xr:uid="{790BB7A6-A597-40E6-A558-751A5444C87B}"/>
    <hyperlink ref="W107" location="A125987184V" display="A125987184V" xr:uid="{C11300C2-2B0E-485D-968E-43E81CE847E2}"/>
    <hyperlink ref="X107" location="A125976384J" display="A125976384J" xr:uid="{13C04E19-56D3-44B5-85B5-154A7F51F1D7}"/>
    <hyperlink ref="V108" location="A125965640C" display="A125965640C" xr:uid="{E7AB50D8-ED7B-473D-8926-AC648CAC92B5}"/>
    <hyperlink ref="W108" location="A125987240A" display="A125987240A" xr:uid="{5142946D-75C5-4CF7-BBFB-A5B5876FDB6A}"/>
    <hyperlink ref="X108" location="A125976440R" display="A125976440R" xr:uid="{C6A27114-9033-4861-B234-1085D7A616E3}"/>
    <hyperlink ref="V109" location="A125965512K" display="A125965512K" xr:uid="{ACFC38CD-DA58-47B6-9246-A35C781F2DED}"/>
    <hyperlink ref="W109" location="A125987112J" display="A125987112J" xr:uid="{22FE66B7-718F-40B8-8117-92876E4C3D2D}"/>
    <hyperlink ref="X109" location="A125976312W" display="A125976312W" xr:uid="{5230788D-2D65-4687-B6EB-0EBB5EF501B8}"/>
    <hyperlink ref="V110" location="A125965464C" display="A125965464C" xr:uid="{2E7F33CF-0F79-4F9F-A1CC-80D431AB7CC4}"/>
    <hyperlink ref="W110" location="A125987064A" display="A125987064A" xr:uid="{06299F8D-78BD-4AE9-BCB3-C9AFBDD5A3D4}"/>
    <hyperlink ref="X110" location="A125976264R" display="A125976264R" xr:uid="{8BBF702B-B490-4AA5-B4FA-23AAA4AB7428}"/>
    <hyperlink ref="V111" location="A125965480C" display="A125965480C" xr:uid="{36BB642C-1E9C-4869-ADC2-29479BC5DBCB}"/>
    <hyperlink ref="W111" location="A125987080A" display="A125987080A" xr:uid="{D9F970D6-DB25-4A29-BF0D-439DBD160173}"/>
    <hyperlink ref="X111" location="A125976280R" display="A125976280R" xr:uid="{52C4B3BC-7BA1-48F9-91AB-EC4441E99A78}"/>
    <hyperlink ref="V112" location="A125965552C" display="A125965552C" xr:uid="{35D4A171-C798-478F-BCA7-4F14B15B6AD1}"/>
    <hyperlink ref="W112" location="A125987152A" display="A125987152A" xr:uid="{80D0A07E-07F3-41BC-B133-1DD059EBA47E}"/>
    <hyperlink ref="X112" location="A125976352R" display="A125976352R" xr:uid="{F6CFA062-4856-4E8C-B8C3-3ED5EFD1AC13}"/>
    <hyperlink ref="V113" location="A125965488W" display="A125965488W" xr:uid="{54A76149-383C-4DEA-ABA3-09525B0193BB}"/>
    <hyperlink ref="W113" location="A125987088V" display="A125987088V" xr:uid="{3B3A1F8B-9C81-45D0-9620-4463A93E7384}"/>
    <hyperlink ref="X113" location="A125976288J" display="A125976288J" xr:uid="{BC759917-1EF2-420C-A5AE-F3573092088F}"/>
    <hyperlink ref="V114" location="A125965560C" display="A125965560C" xr:uid="{D7564300-E7F8-45E0-B760-7C538B843398}"/>
    <hyperlink ref="W114" location="A125987160A" display="A125987160A" xr:uid="{2E3E41CC-156B-4D2E-B7C9-4F1E5117FB26}"/>
    <hyperlink ref="X114" location="A125976360R" display="A125976360R" xr:uid="{B0F1CE8D-306C-42AB-8835-F83D32783FC4}"/>
    <hyperlink ref="V116" location="A125965568W" display="A125965568W" xr:uid="{932E5888-CDD1-4FDD-B5BF-5B1D04855B63}"/>
    <hyperlink ref="W116" location="A125987168V" display="A125987168V" xr:uid="{02435EEF-1894-4514-AD82-9673B9737D4F}"/>
    <hyperlink ref="X116" location="A125976368J" display="A125976368J" xr:uid="{6ECE97B5-C4BB-45C5-8901-2BCCDAA81D01}"/>
    <hyperlink ref="V117" location="A125965648W" display="A125965648W" xr:uid="{B5DCC28E-1EB1-4474-AE13-C0401EADD0D8}"/>
    <hyperlink ref="W117" location="A125987248V" display="A125987248V" xr:uid="{E1B0849C-7877-411A-80B6-D25466B78B7E}"/>
    <hyperlink ref="X117" location="A125976448J" display="A125976448J" xr:uid="{07073BC9-9030-48C1-A1E5-F0C79609B9C7}"/>
    <hyperlink ref="V118" location="A125965472C" display="A125965472C" xr:uid="{D9A2907D-884A-4FB6-BEB3-59D3C9DFC8D1}"/>
    <hyperlink ref="W118" location="A125987072A" display="A125987072A" xr:uid="{33A56D16-E8C9-40F2-A737-E73CE2BB5622}"/>
    <hyperlink ref="X118" location="A125976272R" display="A125976272R" xr:uid="{98225006-4FE9-41A3-A2E4-1E0AF03AEF6B}"/>
    <hyperlink ref="V119" location="A125965624C" display="A125965624C" xr:uid="{5F22DD87-1E51-4A4F-B62C-6E849948A090}"/>
    <hyperlink ref="W119" location="A125987224A" display="A125987224A" xr:uid="{93C45000-C842-41B5-A39A-81FBFEBFD532}"/>
    <hyperlink ref="X119" location="A125976424R" display="A125976424R" xr:uid="{894252EF-981E-48B8-9EF4-9BFC00BF32B7}"/>
    <hyperlink ref="V120" location="A125965632C" display="A125965632C" xr:uid="{20152F17-657C-41DF-8875-906B94C035AA}"/>
    <hyperlink ref="W120" location="A125987232A" display="A125987232A" xr:uid="{1E61C693-7194-4B5B-9985-DB0768B0EF63}"/>
    <hyperlink ref="X120" location="A125976432R" display="A125976432R" xr:uid="{5CF75BD5-4232-49F7-8EFA-FEF9A4CD71AD}"/>
    <hyperlink ref="V121" location="A125965456C" display="A125965456C" xr:uid="{80AF2FEA-4113-43FB-B3D1-59C0ADA8662D}"/>
    <hyperlink ref="W121" location="A125987056A" display="A125987056A" xr:uid="{8D9A9769-E36E-4D4E-B15E-9EC7CDC22C97}"/>
    <hyperlink ref="X121" location="A125976256R" display="A125976256R" xr:uid="{125C704D-C940-4210-99A6-A63C394151F8}"/>
    <hyperlink ref="V122" location="A125965496W" display="A125965496W" xr:uid="{07015C23-2C7E-4FF9-A1B2-031E5CC48240}"/>
    <hyperlink ref="W122" location="A125987096V" display="A125987096V" xr:uid="{5230D0E3-26CC-475C-970E-1693E7136212}"/>
    <hyperlink ref="X122" location="A125976296J" display="A125976296J" xr:uid="{6F391737-D5E5-49B4-8BDA-2282D737831A}"/>
    <hyperlink ref="Y98" location="A125965593X" display="A125965593X" xr:uid="{EC64DF3C-E0FB-4638-84DD-009368AD78AF}"/>
    <hyperlink ref="Z98" location="A125987193W" display="A125987193W" xr:uid="{9A151E3A-0219-444B-9ED4-70D1BA991B11}"/>
    <hyperlink ref="AA98" location="A125976393K" display="A125976393K" xr:uid="{F15B8FE4-416E-402C-8793-6529ABCC855F}"/>
    <hyperlink ref="Y99" location="A125965529F" display="A125965529F" xr:uid="{733A8ABA-5C44-4642-B8E6-AEF6FDE8203C}"/>
    <hyperlink ref="Z99" location="A125987129C" display="A125987129C" xr:uid="{B31799B3-4BD0-48E0-A7EB-0D1073E49120}"/>
    <hyperlink ref="AA99" location="A125976329T" display="A125976329T" xr:uid="{6D15DE76-D57F-489C-B444-CE5291E7AA19}"/>
    <hyperlink ref="Y100" location="A125965601L" display="A125965601L" xr:uid="{4B3733AB-44F1-4101-8BBE-00B437D59B9A}"/>
    <hyperlink ref="Z100" location="A125987201K" display="A125987201K" xr:uid="{3AFE8A49-C7C2-4074-BA54-51063674378A}"/>
    <hyperlink ref="AA100" location="A125976401X" display="A125976401X" xr:uid="{9EE94C7B-F060-4292-8006-7FAE75A3DA21}"/>
    <hyperlink ref="Y101" location="A125965609F" display="A125965609F" xr:uid="{81C5E928-383D-408E-AE1E-BE69741FF958}"/>
    <hyperlink ref="Z101" location="A125987209C" display="A125987209C" xr:uid="{8B8B3827-6CAD-4EAF-86E9-7676A8688282}"/>
    <hyperlink ref="AA101" location="A125976409T" display="A125976409T" xr:uid="{EE7016C8-AACE-4C19-8E6A-6B3ED1467E8D}"/>
    <hyperlink ref="Y102" location="A125965537F" display="A125965537F" xr:uid="{FDA3FB4F-32DA-4BBD-919F-0A2803A2BA5F}"/>
    <hyperlink ref="Z102" location="A125987137C" display="A125987137C" xr:uid="{75F79D0B-92C9-4EBA-98F7-E106A9681628}"/>
    <hyperlink ref="AA102" location="A125976337T" display="A125976337T" xr:uid="{B89B312D-E3A2-4DCE-B77D-9EE3B4490111}"/>
    <hyperlink ref="Y103" location="A125965545F" display="A125965545F" xr:uid="{69427455-EF25-4F9A-843D-F4D296067C75}"/>
    <hyperlink ref="Z103" location="A125987145C" display="A125987145C" xr:uid="{75DCE7BC-C959-4442-9759-5A7BBEE61EC4}"/>
    <hyperlink ref="AA103" location="A125976345T" display="A125976345T" xr:uid="{7039CF11-8F64-4EF7-A52F-7BEF2187DED0}"/>
    <hyperlink ref="Y104" location="A125965577X" display="A125965577X" xr:uid="{D5787680-EA0D-404D-99D8-A0AA6EAD98B0}"/>
    <hyperlink ref="Z104" location="A125987177W" display="A125987177W" xr:uid="{1CC44D24-BF4E-4B2A-AED6-CC98A45F4E68}"/>
    <hyperlink ref="AA104" location="A125976377K" display="A125976377K" xr:uid="{9ADEFADF-D76B-44C9-8662-B1A13F435DAF}"/>
    <hyperlink ref="Y105" location="A125965505L" display="A125965505L" xr:uid="{48629038-95FC-4A9F-BF45-0D56B867AB7A}"/>
    <hyperlink ref="Z105" location="A125987105K" display="A125987105K" xr:uid="{A76CE6EB-CB4B-403D-B540-FD997AE67485}"/>
    <hyperlink ref="AA105" location="A125976305X" display="A125976305X" xr:uid="{2A5C5E26-FF0B-483A-8852-5C7AAF272711}"/>
    <hyperlink ref="Y106" location="A125965617F" display="A125965617F" xr:uid="{F0070521-2F89-4C34-973F-1CBFA67CF3B3}"/>
    <hyperlink ref="Z106" location="A125987217C" display="A125987217C" xr:uid="{206E7CA3-9F73-4153-9DB1-BFC536D099FB}"/>
    <hyperlink ref="AA106" location="A125976417T" display="A125976417T" xr:uid="{A69DC54B-2453-4714-97D0-AC6CFFF72963}"/>
    <hyperlink ref="Y107" location="A125965585X" display="A125965585X" xr:uid="{620BA742-B2E9-435F-BEFF-C3025836732A}"/>
    <hyperlink ref="Z107" location="A125987185W" display="A125987185W" xr:uid="{9671B305-A280-4DFC-9D59-1AFB0FCB1C03}"/>
    <hyperlink ref="AA107" location="A125976385K" display="A125976385K" xr:uid="{BD3C44E8-8CF9-47E4-A1B1-CD8DD4E68092}"/>
    <hyperlink ref="Y108" location="A125965641F" display="A125965641F" xr:uid="{62CC8BC3-61FF-47AC-9DD9-4FD3E1BDEA10}"/>
    <hyperlink ref="Z108" location="A125987241C" display="A125987241C" xr:uid="{FBAFD149-C0F0-49AD-8948-203B9FBE5C3A}"/>
    <hyperlink ref="AA108" location="A125976441T" display="A125976441T" xr:uid="{244BB5E6-B204-4DFC-ACFC-96561769EE66}"/>
    <hyperlink ref="Y109" location="A125965513L" display="A125965513L" xr:uid="{D698ABD8-0269-4E6F-9EB1-2BBA88AAF385}"/>
    <hyperlink ref="Z109" location="A125987113K" display="A125987113K" xr:uid="{B0D46BCC-C813-4A11-BC38-532946D9CAD6}"/>
    <hyperlink ref="AA109" location="A125976313X" display="A125976313X" xr:uid="{63FCB0FC-AFA7-4C21-A45F-B3BDC1BD95A7}"/>
    <hyperlink ref="Y110" location="A125965465F" display="A125965465F" xr:uid="{37A81F6C-3148-4868-951E-3280D07E661A}"/>
    <hyperlink ref="Z110" location="A125987065C" display="A125987065C" xr:uid="{F07A0B8B-7686-4B19-9DB7-CD69250782C5}"/>
    <hyperlink ref="AA110" location="A125976265T" display="A125976265T" xr:uid="{45AE306B-FB21-47D7-9065-A92EE73B0E2B}"/>
    <hyperlink ref="Y111" location="A125965481F" display="A125965481F" xr:uid="{1C71719D-1FF6-4331-9B12-9767B093EA77}"/>
    <hyperlink ref="Z111" location="A125987081C" display="A125987081C" xr:uid="{FAB59CC5-7372-4287-9E80-DCD7468413E0}"/>
    <hyperlink ref="AA111" location="A125976281T" display="A125976281T" xr:uid="{C536A7F1-3B43-4BD8-8C7F-5466A6975FF0}"/>
    <hyperlink ref="Y112" location="A125965553F" display="A125965553F" xr:uid="{9C400D44-0766-42ED-901C-A4A2990A98EA}"/>
    <hyperlink ref="Z112" location="A125987153C" display="A125987153C" xr:uid="{F8166B1E-0AB6-4892-A31E-B26E63A70B64}"/>
    <hyperlink ref="AA112" location="A125976353T" display="A125976353T" xr:uid="{89A29D4F-FDF8-459A-983E-CB953D5A5A82}"/>
    <hyperlink ref="Y113" location="A125965489X" display="A125965489X" xr:uid="{E092C82B-F56B-4C32-8C5A-A8B621205331}"/>
    <hyperlink ref="Z113" location="A125987089W" display="A125987089W" xr:uid="{BB2EAEC3-2515-4634-B6A9-6FF3B00E481F}"/>
    <hyperlink ref="AA113" location="A125976289K" display="A125976289K" xr:uid="{84EA20DC-E3F1-4E74-BB4D-41A93000232C}"/>
    <hyperlink ref="Y114" location="A125965561F" display="A125965561F" xr:uid="{7B5F9271-916A-4009-AF29-2B600200A6D4}"/>
    <hyperlink ref="Z114" location="A125987161C" display="A125987161C" xr:uid="{5F3BB7FB-724A-4880-B1D9-08CD975E6B3D}"/>
    <hyperlink ref="AA114" location="A125976361T" display="A125976361T" xr:uid="{EEFB65F3-B8C5-43B7-9A56-DC5D81C8193C}"/>
    <hyperlink ref="Y116" location="A125965569X" display="A125965569X" xr:uid="{6330A357-33D1-483D-844D-F3D8908DDE82}"/>
    <hyperlink ref="Z116" location="A125987169W" display="A125987169W" xr:uid="{29A23E57-387B-468E-AFDD-C36BA4E9E791}"/>
    <hyperlink ref="AA116" location="A125976369K" display="A125976369K" xr:uid="{17FC1DBB-206A-4BA9-8E95-C92197FAFB55}"/>
    <hyperlink ref="Y117" location="A125965649X" display="A125965649X" xr:uid="{39D003EF-E60B-4AB7-AADE-D93F38E97558}"/>
    <hyperlink ref="Z117" location="A125987249W" display="A125987249W" xr:uid="{7BD3C549-75CF-4ED4-9BE4-3D34834FCE06}"/>
    <hyperlink ref="AA117" location="A125976449K" display="A125976449K" xr:uid="{3A784070-894B-47A3-A7B1-1E5BC08F1EA5}"/>
    <hyperlink ref="Y118" location="A125965473F" display="A125965473F" xr:uid="{68BE2343-8D06-459A-93F7-2EAD6BD81EBA}"/>
    <hyperlink ref="Z118" location="A125987073C" display="A125987073C" xr:uid="{7A8B3069-1EFF-463C-B52E-8962D0436810}"/>
    <hyperlink ref="AA118" location="A125976273T" display="A125976273T" xr:uid="{E1E5D456-164C-4287-A0F9-908053396AFF}"/>
    <hyperlink ref="Y119" location="A125965625F" display="A125965625F" xr:uid="{340E017E-4607-44D2-80AE-C3A0652915D5}"/>
    <hyperlink ref="Z119" location="A125987225C" display="A125987225C" xr:uid="{9B53A2E8-4393-436B-B623-364B1A2ABE8C}"/>
    <hyperlink ref="AA119" location="A125976425T" display="A125976425T" xr:uid="{47475EA7-1A1C-4899-9A21-F2BB5D66939B}"/>
    <hyperlink ref="Y120" location="A125965633F" display="A125965633F" xr:uid="{82F1179E-7CD7-44EF-BA9E-3AEDC0B47FA3}"/>
    <hyperlink ref="Z120" location="A125987233C" display="A125987233C" xr:uid="{AD960A66-78CC-40E0-8DAD-F78C9E3187E4}"/>
    <hyperlink ref="AA120" location="A125976433T" display="A125976433T" xr:uid="{933B4E6B-8753-48DC-BCAF-025A6E717E0D}"/>
    <hyperlink ref="Y121" location="A125965457F" display="A125965457F" xr:uid="{452B5AA2-A16C-403A-A024-417FCDC1E65A}"/>
    <hyperlink ref="Z121" location="A125987057C" display="A125987057C" xr:uid="{6D6E5F72-7D72-4560-BDB8-BF3FBFB38E55}"/>
    <hyperlink ref="AA121" location="A125976257T" display="A125976257T" xr:uid="{6A41B231-EA0E-43E2-BA0B-4240E50540C5}"/>
    <hyperlink ref="Y122" location="A125965497X" display="A125965497X" xr:uid="{5710BC84-A151-4141-9D1B-3FD55B2F5FDF}"/>
    <hyperlink ref="Z122" location="A125987097W" display="A125987097W" xr:uid="{916D324C-F222-402E-8876-377BAAF973D6}"/>
    <hyperlink ref="AA122" location="A125976297K" display="A125976297K" xr:uid="{DF9480D7-793D-4E98-BB58-338E18236CBC}"/>
    <hyperlink ref="AB123" location="A125967320C" display="A125967320C" xr:uid="{FA02AA1A-7217-4821-916C-127FADC1D92E}"/>
    <hyperlink ref="AC123" location="A125988920X" display="A125988920X" xr:uid="{3C6FD64A-CF60-4E91-BE4F-C84D603F0FF7}"/>
    <hyperlink ref="AD123" location="A125978120R" display="A125978120R" xr:uid="{9A3FE128-4A9E-485F-A247-532832E2E7CF}"/>
    <hyperlink ref="AB98" location="A125967392R" display="A125967392R" xr:uid="{2CC245D9-5DF4-4630-91BB-4E1016F955B1}"/>
    <hyperlink ref="AC98" location="A125988992K" display="A125988992K" xr:uid="{ECDE98B0-9E3A-4642-9189-171E2978FA52}"/>
    <hyperlink ref="AD98" location="A125978192A" display="A125978192A" xr:uid="{D568805E-CF93-4E32-9AFE-E1B953D34D4C}"/>
    <hyperlink ref="AB99" location="A125967328W" display="A125967328W" xr:uid="{F1D57CDC-4E2F-4FC9-A52A-7EB062E19FBA}"/>
    <hyperlink ref="AC99" location="A125988928T" display="A125988928T" xr:uid="{2911CADE-8BE4-401A-8945-84B6B865D5E5}"/>
    <hyperlink ref="AD99" location="A125978128J" display="A125978128J" xr:uid="{45899E80-2B11-4842-943F-6F98DDA2B97F}"/>
    <hyperlink ref="AB100" location="A125967400C" display="A125967400C" xr:uid="{CD586CF0-B846-43EA-8EAC-2C271C848411}"/>
    <hyperlink ref="AC100" location="A125989000A" display="A125989000A" xr:uid="{908B8884-D013-4418-BDE2-17D093247FF9}"/>
    <hyperlink ref="AD100" location="A125978200R" display="A125978200R" xr:uid="{2D7F6FCD-7C09-4D59-9565-55DFB62ECAF8}"/>
    <hyperlink ref="AB101" location="A125967408W" display="A125967408W" xr:uid="{1DE0AD1C-C172-4E95-9FB2-F5FC7BFD9D20}"/>
    <hyperlink ref="AC101" location="A125989008V" display="A125989008V" xr:uid="{22C74859-4AF7-4E37-86D6-FF1C94FFE992}"/>
    <hyperlink ref="AD101" location="A125978208J" display="A125978208J" xr:uid="{62A1CAE6-2A71-43AF-A47B-746F1431EC96}"/>
    <hyperlink ref="AB102" location="A125967336W" display="A125967336W" xr:uid="{9030ADD3-F2DD-452A-8B8B-44CD58F42FF9}"/>
    <hyperlink ref="AC102" location="A125988936T" display="A125988936T" xr:uid="{E152A4A9-4ACB-4269-B2E0-D2A4CBFB779B}"/>
    <hyperlink ref="AD102" location="A125978136J" display="A125978136J" xr:uid="{7D421DBF-66BB-4236-B8CE-AA14EF638432}"/>
    <hyperlink ref="AB103" location="A125967344W" display="A125967344W" xr:uid="{AA8858B0-705D-48EB-BBA2-5F4F2AAC4578}"/>
    <hyperlink ref="AC103" location="A125988944T" display="A125988944T" xr:uid="{4A494BB4-B494-4E24-A96B-F8C84711776D}"/>
    <hyperlink ref="AD103" location="A125978144J" display="A125978144J" xr:uid="{B0E103AD-5D51-490B-93F8-42801F063E3C}"/>
    <hyperlink ref="AB104" location="A125967376R" display="A125967376R" xr:uid="{DC104F1B-4E55-40A9-A47B-CF326F69414A}"/>
    <hyperlink ref="AC104" location="A125988976K" display="A125988976K" xr:uid="{F976B04A-8B02-472A-A48D-17C756DE3556}"/>
    <hyperlink ref="AD104" location="A125978176A" display="A125978176A" xr:uid="{E525012F-9114-4C37-AE9B-96FC321D891A}"/>
    <hyperlink ref="AB105" location="A125967304C" display="A125967304C" xr:uid="{486372CE-FA91-4897-9BC8-0CBC6F716045}"/>
    <hyperlink ref="AC105" location="A125988904X" display="A125988904X" xr:uid="{10B4904F-8145-4EC6-8DAE-A24FD2990573}"/>
    <hyperlink ref="AD105" location="A125978104R" display="A125978104R" xr:uid="{1EE31714-CDA2-4E8A-8B42-F9E05AB7C775}"/>
    <hyperlink ref="AB106" location="A125967416W" display="A125967416W" xr:uid="{BD7CA4A5-7471-4D51-A4A3-9040AC3AD3D8}"/>
    <hyperlink ref="AC106" location="A125989016V" display="A125989016V" xr:uid="{FB85D575-12E2-46B5-93AF-980F1F86C640}"/>
    <hyperlink ref="AD106" location="A125978216J" display="A125978216J" xr:uid="{41A8E154-9791-4486-8F09-E0331ACC7F52}"/>
    <hyperlink ref="AB107" location="A125967384R" display="A125967384R" xr:uid="{E1262CAD-5593-48F6-A5F9-DB86B15D8DD1}"/>
    <hyperlink ref="AC107" location="A125988984K" display="A125988984K" xr:uid="{0ADBE21F-69DB-42B6-8C4B-A4EDF2E3908B}"/>
    <hyperlink ref="AD107" location="A125978184A" display="A125978184A" xr:uid="{33731CF8-305A-42E7-A396-BC903CB22811}"/>
    <hyperlink ref="AB108" location="A125967440W" display="A125967440W" xr:uid="{301BDF20-4BDC-4A56-AA21-05A71847C104}"/>
    <hyperlink ref="AC108" location="A125989040V" display="A125989040V" xr:uid="{2439DD1F-0F71-4C9E-9A0D-85E743BF86A7}"/>
    <hyperlink ref="AD108" location="A125978240J" display="A125978240J" xr:uid="{A44A6E31-AEDB-4D2C-B560-A5B97F7BF2AE}"/>
    <hyperlink ref="AB109" location="A125967312C" display="A125967312C" xr:uid="{4E018A60-DE5A-4662-88BF-0DD65E89FBE9}"/>
    <hyperlink ref="AC109" location="A125988912X" display="A125988912X" xr:uid="{5B2AB10D-4D90-4996-93A3-793A10058D18}"/>
    <hyperlink ref="AD109" location="A125978112R" display="A125978112R" xr:uid="{358E3150-E23A-4DC0-8D46-90CC53B7D74A}"/>
    <hyperlink ref="AB110" location="A125967264W" display="A125967264W" xr:uid="{E65C9112-CC59-4EFE-B9F4-89F356EB2119}"/>
    <hyperlink ref="AC110" location="A125988864T" display="A125988864T" xr:uid="{CF329049-BBFC-4D15-8FCE-727608F527D7}"/>
    <hyperlink ref="AD110" location="A125978064J" display="A125978064J" xr:uid="{D6A09EE6-C923-470B-91A8-7814BA2BC1B7}"/>
    <hyperlink ref="AB111" location="A125967280W" display="A125967280W" xr:uid="{6EC32DCB-3610-4DE5-B21B-F31868CC7EFF}"/>
    <hyperlink ref="AC111" location="A125988880T" display="A125988880T" xr:uid="{BECB0525-28C1-4264-A2F2-9691FD5CBB03}"/>
    <hyperlink ref="AD111" location="A125978080J" display="A125978080J" xr:uid="{27C25E3B-EEA3-4D39-B9B4-BD1AE82753B2}"/>
    <hyperlink ref="AB112" location="A125967352W" display="A125967352W" xr:uid="{579E3FA1-2E5D-4298-9B12-98020A83E802}"/>
    <hyperlink ref="AC112" location="A125988952T" display="A125988952T" xr:uid="{E8523689-7ADB-4A2D-80AB-28CDE90D54F5}"/>
    <hyperlink ref="AD112" location="A125978152J" display="A125978152J" xr:uid="{B53CF0FE-134D-4E11-9ED2-1D5FACBDBB4B}"/>
    <hyperlink ref="AB113" location="A125967288R" display="A125967288R" xr:uid="{612A3BBF-7C7F-4D91-83B8-9AD292B1F85D}"/>
    <hyperlink ref="AC113" location="A125988888K" display="A125988888K" xr:uid="{D0C06DD0-FD31-4D4A-B44B-BEB33BFC52EC}"/>
    <hyperlink ref="AD113" location="A125978088A" display="A125978088A" xr:uid="{F318EFD8-58CB-4797-9A2E-338019EE9A50}"/>
    <hyperlink ref="AB114" location="A125967360W" display="A125967360W" xr:uid="{DB03C236-A0BC-4E74-9F6D-B06F2507FAC4}"/>
    <hyperlink ref="AC114" location="A125988960T" display="A125988960T" xr:uid="{9A4B2B8B-9ABE-46B4-A273-186449EDF653}"/>
    <hyperlink ref="AD114" location="A125978160J" display="A125978160J" xr:uid="{3186ECBF-6C83-43E6-A185-53D782BD09FC}"/>
    <hyperlink ref="AB116" location="A125967368R" display="A125967368R" xr:uid="{D39A1D77-D05F-4292-B27B-EDB1BB1D604F}"/>
    <hyperlink ref="AC116" location="A125988968K" display="A125988968K" xr:uid="{04CE5C96-F842-4DEE-A618-2F92D449AA58}"/>
    <hyperlink ref="AD116" location="A125978168A" display="A125978168A" xr:uid="{EE59696B-410E-46BF-A57A-42219B80D4D7}"/>
    <hyperlink ref="AB117" location="A125967448R" display="A125967448R" xr:uid="{1888A00A-D6A2-4D61-9E86-B39E296F0485}"/>
    <hyperlink ref="AC117" location="A125989048L" display="A125989048L" xr:uid="{33763FBC-E696-4818-95B6-149DD8C9D412}"/>
    <hyperlink ref="AD117" location="A125978248A" display="A125978248A" xr:uid="{76F37DF0-053D-4157-A7D9-6DDFA13F7F55}"/>
    <hyperlink ref="AB118" location="A125967272W" display="A125967272W" xr:uid="{36A4C157-5F44-4E76-BA85-583574A66DB1}"/>
    <hyperlink ref="AC118" location="A125988872T" display="A125988872T" xr:uid="{C272CAFF-571E-410A-9C97-2CFE252F81F7}"/>
    <hyperlink ref="AD118" location="A125978072J" display="A125978072J" xr:uid="{83D177E0-B36B-4022-B63D-1B1737581248}"/>
    <hyperlink ref="AB119" location="A125967424W" display="A125967424W" xr:uid="{7CA5D26C-A833-42BB-88B4-80B7B18DDF0D}"/>
    <hyperlink ref="AC119" location="A125989024V" display="A125989024V" xr:uid="{3FF39027-CEF3-4617-BBA5-9FA56535CA8D}"/>
    <hyperlink ref="AD119" location="A125978224J" display="A125978224J" xr:uid="{228C624F-BDAC-4A30-931F-ABF959403654}"/>
    <hyperlink ref="AB120" location="A125967432W" display="A125967432W" xr:uid="{9AF189BF-17F7-42EE-A736-42318F8442F5}"/>
    <hyperlink ref="AC120" location="A125989032V" display="A125989032V" xr:uid="{03ACCB97-0DDE-4A9D-95C9-B068552E0E5C}"/>
    <hyperlink ref="AD120" location="A125978232J" display="A125978232J" xr:uid="{FB573D09-3481-401D-B5E4-D258D2C7F7CE}"/>
    <hyperlink ref="AB121" location="A125967256W" display="A125967256W" xr:uid="{006E582E-E8E9-4988-827C-138143FEBB4A}"/>
    <hyperlink ref="AC121" location="A125988856T" display="A125988856T" xr:uid="{2CE281D1-E0C3-41E9-9717-20628BB470F1}"/>
    <hyperlink ref="AD121" location="A125978056J" display="A125978056J" xr:uid="{B9D27571-7402-49E3-B2C9-268E69724D04}"/>
    <hyperlink ref="AB122" location="A125967296R" display="A125967296R" xr:uid="{A85DB5D0-D9CE-4407-B959-3736D00D1BF9}"/>
    <hyperlink ref="AC122" location="A125988896K" display="A125988896K" xr:uid="{078ED9B6-2BB6-4C06-A321-EA0D33193808}"/>
    <hyperlink ref="AD122" location="A125978096A" display="A125978096A" xr:uid="{BBA0DE3C-6CB8-4E53-9F8E-BDE8C1FB6B56}"/>
    <hyperlink ref="AE98" location="A125967393T" display="A125967393T" xr:uid="{6208DF64-9B66-4AF3-B486-E8D76DED8301}"/>
    <hyperlink ref="AF98" location="A125988993L" display="A125988993L" xr:uid="{42236B37-9F3E-4778-917A-07EFF16464B3}"/>
    <hyperlink ref="AG98" location="A125978193C" display="A125978193C" xr:uid="{979F9028-79FE-4BCE-BFE3-7A4F58FD1A82}"/>
    <hyperlink ref="AE99" location="A125967329X" display="A125967329X" xr:uid="{2E8354EB-FDA0-42E0-9049-E2D5123137BB}"/>
    <hyperlink ref="AF99" location="A125988929V" display="A125988929V" xr:uid="{4C0C836F-355B-47D8-B584-E9258C48EE76}"/>
    <hyperlink ref="AG99" location="A125978129K" display="A125978129K" xr:uid="{57FDCA0C-AA5C-480C-BB81-9BB85AD5959B}"/>
    <hyperlink ref="AE100" location="A125967401F" display="A125967401F" xr:uid="{3F73E270-75F6-44AE-B98A-51F123B416C0}"/>
    <hyperlink ref="AF100" location="A125989001C" display="A125989001C" xr:uid="{E263B927-CC8C-4D6C-992A-E800F2404703}"/>
    <hyperlink ref="AG100" location="A125978201T" display="A125978201T" xr:uid="{62B9909C-C7AB-4227-8653-9A6D39DC08B6}"/>
    <hyperlink ref="AE101" location="A125967409X" display="A125967409X" xr:uid="{01B87C0E-9D4D-4956-A912-D1FCFE6FD14F}"/>
    <hyperlink ref="AF101" location="A125989009W" display="A125989009W" xr:uid="{9E0A0036-63B2-4697-8AA2-9173D4B3A8A4}"/>
    <hyperlink ref="AG101" location="A125978209K" display="A125978209K" xr:uid="{C1E9B0F7-E9C7-4BA6-BDB1-8614CB0D14EE}"/>
    <hyperlink ref="AE102" location="A125967337X" display="A125967337X" xr:uid="{D658F765-8BE6-4FE2-85D8-9647A6FE27F0}"/>
    <hyperlink ref="AF102" location="A125988937V" display="A125988937V" xr:uid="{9744D361-E98A-4EDD-8098-8BE8694965CA}"/>
    <hyperlink ref="AG102" location="A125978137K" display="A125978137K" xr:uid="{477ECC3C-BAA0-4425-BEE6-69FA8B1B8DD5}"/>
    <hyperlink ref="AE103" location="A125967345X" display="A125967345X" xr:uid="{9DCCC8AE-3902-456C-A1D4-A4C1531ECB31}"/>
    <hyperlink ref="AF103" location="A125988945V" display="A125988945V" xr:uid="{1075A869-F2F1-4663-BA15-DA0D88BEC2EB}"/>
    <hyperlink ref="AG103" location="A125978145K" display="A125978145K" xr:uid="{87E2575D-FA05-4C1F-9245-DD161FB7B50B}"/>
    <hyperlink ref="AE104" location="A125967377T" display="A125967377T" xr:uid="{F126095F-7C70-421B-9D37-A7AE5AFB8D74}"/>
    <hyperlink ref="AF104" location="A125988977L" display="A125988977L" xr:uid="{84F69E13-2B42-43E2-9614-582764264BEA}"/>
    <hyperlink ref="AG104" location="A125978177C" display="A125978177C" xr:uid="{67F1D984-8ADB-4986-A222-BCF8BD065B8D}"/>
    <hyperlink ref="AE105" location="A125967305F" display="A125967305F" xr:uid="{D21227D2-48D6-4980-BEC3-A900A8D2D7E5}"/>
    <hyperlink ref="AF105" location="A125988905A" display="A125988905A" xr:uid="{B1E90EDA-9B3F-4D36-87FF-555BB14A9B4D}"/>
    <hyperlink ref="AG105" location="A125978105T" display="A125978105T" xr:uid="{04850929-628E-4EBD-858A-E06386F486DB}"/>
    <hyperlink ref="AE106" location="A125967417X" display="A125967417X" xr:uid="{C836ACE8-A9EE-4CB1-828D-CE1BEBA8093C}"/>
    <hyperlink ref="AF106" location="A125989017W" display="A125989017W" xr:uid="{7C6B4A5C-D4A2-4E28-AC2C-CC7DFD4F345B}"/>
    <hyperlink ref="AG106" location="A125978217K" display="A125978217K" xr:uid="{D1B0573C-D10F-4A49-BA1E-DC3AAABB97E2}"/>
    <hyperlink ref="AE107" location="A125967385T" display="A125967385T" xr:uid="{63BEC819-CFD8-4A7D-A3E1-4F69B3652145}"/>
    <hyperlink ref="AF107" location="A125988985L" display="A125988985L" xr:uid="{F74D538D-2B79-46F5-B838-D62DDDAA51FE}"/>
    <hyperlink ref="AG107" location="A125978185C" display="A125978185C" xr:uid="{7EC103EC-8A4B-4995-AAFE-1A44CDBD62B4}"/>
    <hyperlink ref="AE108" location="A125967441X" display="A125967441X" xr:uid="{3AC95B6C-B73E-453E-B738-F42DC69D462E}"/>
    <hyperlink ref="AF108" location="A125989041W" display="A125989041W" xr:uid="{75FE2F95-3736-4E99-819D-EB6758715BD2}"/>
    <hyperlink ref="AG108" location="A125978241K" display="A125978241K" xr:uid="{05079A77-0D09-4102-86FB-66DC276E43C3}"/>
    <hyperlink ref="AE109" location="A125967313F" display="A125967313F" xr:uid="{6DF2A105-559A-4C9A-9E4D-95664922D415}"/>
    <hyperlink ref="AF109" location="A125988913A" display="A125988913A" xr:uid="{7ED9F972-7E6D-40A4-AC8F-DC201DC84620}"/>
    <hyperlink ref="AG109" location="A125978113T" display="A125978113T" xr:uid="{07BB5EB6-48F5-4987-8285-0B63EE2DC4FC}"/>
    <hyperlink ref="AE110" location="A125967265X" display="A125967265X" xr:uid="{72A6CA8D-2CDA-4063-B305-77066A2103F5}"/>
    <hyperlink ref="AF110" location="A125988865V" display="A125988865V" xr:uid="{38E16722-A28D-416A-B385-9C6502120475}"/>
    <hyperlink ref="AG110" location="A125978065K" display="A125978065K" xr:uid="{362E3478-056E-4E28-8C79-A268555365AE}"/>
    <hyperlink ref="AE111" location="A125967281X" display="A125967281X" xr:uid="{41B28AA8-5FFC-44D8-BCFF-F97313C2519A}"/>
    <hyperlink ref="AF111" location="A125988881V" display="A125988881V" xr:uid="{7ABD57B0-EF20-4F64-9532-6242B5BA1D39}"/>
    <hyperlink ref="AG111" location="A125978081K" display="A125978081K" xr:uid="{A0E0B2FB-4BC7-43D4-AFFC-B0A4F8872A3F}"/>
    <hyperlink ref="AE112" location="A125967353X" display="A125967353X" xr:uid="{65CD4C05-0AA1-49AE-951A-69ADE73CF1C4}"/>
    <hyperlink ref="AF112" location="A125988953V" display="A125988953V" xr:uid="{E0F48749-6C08-4E75-B9CE-D203D25296C8}"/>
    <hyperlink ref="AG112" location="A125978153K" display="A125978153K" xr:uid="{4AAB0FC0-8FBD-4435-8F43-9FB7A6ACAA49}"/>
    <hyperlink ref="AE113" location="A125967289T" display="A125967289T" xr:uid="{31222E0E-39FD-49AA-9235-8B340A5E5C29}"/>
    <hyperlink ref="AF113" location="A125988889L" display="A125988889L" xr:uid="{D123C5F2-43A9-469C-8A7A-B3E38012C2CC}"/>
    <hyperlink ref="AG113" location="A125978089C" display="A125978089C" xr:uid="{349BC30D-061F-44DA-B3EF-75990BEBBBFC}"/>
    <hyperlink ref="AE114" location="A125967361X" display="A125967361X" xr:uid="{34FFAE84-8AEB-45B5-8393-B3C0E45DF0F1}"/>
    <hyperlink ref="AF114" location="A125988961V" display="A125988961V" xr:uid="{79C046FD-EFC5-44DD-9DDA-E0E3C0302BA8}"/>
    <hyperlink ref="AG114" location="A125978161K" display="A125978161K" xr:uid="{DD4D18BE-224A-47E8-9C6F-9A334C79724D}"/>
    <hyperlink ref="AE116" location="A125967369T" display="A125967369T" xr:uid="{427E2E7E-86A0-4C7D-A8E8-91FB7DE8D195}"/>
    <hyperlink ref="AF116" location="A125988969L" display="A125988969L" xr:uid="{87A7019F-773E-4B01-81D6-E74F863B4C1E}"/>
    <hyperlink ref="AG116" location="A125978169C" display="A125978169C" xr:uid="{5C0E1212-E2A9-4FE7-94C7-EE760BFBC8B1}"/>
    <hyperlink ref="AE117" location="A125967449T" display="A125967449T" xr:uid="{8CD3D506-AA5C-4DCE-BACA-BA3D1D8FEC6A}"/>
    <hyperlink ref="AF117" location="A125989049R" display="A125989049R" xr:uid="{CAF7384F-B219-491E-B483-96DF77BD1767}"/>
    <hyperlink ref="AG117" location="A125978249C" display="A125978249C" xr:uid="{773C9FE8-B797-452F-B396-B66B1EDD93C2}"/>
    <hyperlink ref="AE118" location="A125967273X" display="A125967273X" xr:uid="{1F723C33-8589-4BD1-9734-C720CBB32065}"/>
    <hyperlink ref="AF118" location="A125988873V" display="A125988873V" xr:uid="{F7115995-24A0-4BDF-9713-ECFCC1186A15}"/>
    <hyperlink ref="AG118" location="A125978073K" display="A125978073K" xr:uid="{BA41F929-F323-4AD9-964A-8FDFEED19E89}"/>
    <hyperlink ref="AE119" location="A125967425X" display="A125967425X" xr:uid="{D5A10A7F-E340-4146-A3A7-045E51BC9312}"/>
    <hyperlink ref="AF119" location="A125989025W" display="A125989025W" xr:uid="{6866CAEF-DCB2-4CA3-9DC1-06AAF3A5234F}"/>
    <hyperlink ref="AG119" location="A125978225K" display="A125978225K" xr:uid="{DA18BEB5-1009-4C30-9876-B73B26BCFA61}"/>
    <hyperlink ref="AE120" location="A125967433X" display="A125967433X" xr:uid="{8A5A84E8-A8CC-4A73-A375-9A1CD2AE9E6E}"/>
    <hyperlink ref="AF120" location="A125989033W" display="A125989033W" xr:uid="{72AB959A-C3B4-44EC-BC12-C930BAAF7934}"/>
    <hyperlink ref="AG120" location="A125978233K" display="A125978233K" xr:uid="{0A7C98A2-255D-4206-A9BF-25C80D43DBCD}"/>
    <hyperlink ref="AE121" location="A125967257X" display="A125967257X" xr:uid="{6B0E6B5E-7CDA-4081-997C-CC92C762E729}"/>
    <hyperlink ref="AF121" location="A125988857V" display="A125988857V" xr:uid="{6830E4C5-E6A8-49D1-9E0F-4ED3AE7E7A1B}"/>
    <hyperlink ref="AG121" location="A125978057K" display="A125978057K" xr:uid="{F38D9700-F855-4FC1-B3F9-884B8E74C96B}"/>
    <hyperlink ref="AE122" location="A125967297T" display="A125967297T" xr:uid="{67E5356D-6E95-49C2-854E-06732BF5D5B7}"/>
    <hyperlink ref="AF122" location="A125988897L" display="A125988897L" xr:uid="{C001E145-0256-45CB-8F01-B17F2D097B87}"/>
    <hyperlink ref="AG122" location="A125978097C" display="A125978097C" xr:uid="{762056B1-696D-4268-B069-87979398F3B9}"/>
    <hyperlink ref="AH123" location="A125961920X" display="A125961920X" xr:uid="{B6C57381-C7C5-4A77-A94B-EDFB3AD50C4D}"/>
    <hyperlink ref="AI123" location="A125983520W" display="A125983520W" xr:uid="{74A338FC-4D8E-4E00-90FB-188DC6863A22}"/>
    <hyperlink ref="AJ123" location="A125972720K" display="A125972720K" xr:uid="{112E7B0D-BE24-422B-BD3B-CB9EBF3708B4}"/>
    <hyperlink ref="AH98" location="A125961992K" display="A125961992K" xr:uid="{62CDCB40-0391-4614-8B2C-1032E70750A3}"/>
    <hyperlink ref="AI98" location="A125983592J" display="A125983592J" xr:uid="{38EB35BF-3A3E-4A7F-B12F-16407BCC57B0}"/>
    <hyperlink ref="AJ98" location="A125972792W" display="A125972792W" xr:uid="{117BE0F3-7673-49C8-B467-BCC38626A93B}"/>
    <hyperlink ref="AH99" location="A125961928T" display="A125961928T" xr:uid="{C1613C86-0E55-4497-B1E5-48774D794A3D}"/>
    <hyperlink ref="AI99" location="A125983528R" display="A125983528R" xr:uid="{C4FAA0F7-1EAB-49BB-A5D8-AF494AC3193D}"/>
    <hyperlink ref="AJ99" location="A125972728C" display="A125972728C" xr:uid="{578BD889-9ACF-4779-8408-8D1642BEB15E}"/>
    <hyperlink ref="AH100" location="A125962000A" display="A125962000A" xr:uid="{5C8C921C-A756-42BE-BDF6-BA0E10DD624B}"/>
    <hyperlink ref="AI100" location="A125983600W" display="A125983600W" xr:uid="{AC187174-54A8-4363-9B47-8FC0A11428B2}"/>
    <hyperlink ref="AJ100" location="A125972800K" display="A125972800K" xr:uid="{7CA9A246-5F78-48AE-BEA0-75F87B9BC24C}"/>
    <hyperlink ref="AH101" location="A125962008V" display="A125962008V" xr:uid="{90B16196-2DE7-4F15-AC8C-CE09CC34DA7D}"/>
    <hyperlink ref="AI101" location="A125983608R" display="A125983608R" xr:uid="{30C3ED68-7264-46DB-8F0B-74C7B34A15C3}"/>
    <hyperlink ref="AJ101" location="A125972808C" display="A125972808C" xr:uid="{F53F6010-94FD-44A1-8636-0252D8D3CD2A}"/>
    <hyperlink ref="AH102" location="A125961936T" display="A125961936T" xr:uid="{5EA85F69-532C-421C-8F05-F9F9F9775FE6}"/>
    <hyperlink ref="AI102" location="A125983536R" display="A125983536R" xr:uid="{C9CC2E07-345F-4ECB-84CF-7E0CC24F520E}"/>
    <hyperlink ref="AJ102" location="A125972736C" display="A125972736C" xr:uid="{4DF9FD3B-13B0-4AA8-AFBF-AD29BDE14CE8}"/>
    <hyperlink ref="AH103" location="A125961944T" display="A125961944T" xr:uid="{1D97BCA3-2027-4440-902C-364572870C1B}"/>
    <hyperlink ref="AI103" location="A125983544R" display="A125983544R" xr:uid="{C6DDA10A-303F-4FE1-9E51-EF21D15F7E78}"/>
    <hyperlink ref="AJ103" location="A125972744C" display="A125972744C" xr:uid="{6597DC76-24C8-48CC-98A9-1FE80011E494}"/>
    <hyperlink ref="AH104" location="A125961976K" display="A125961976K" xr:uid="{6DFA446C-A235-4542-B8E9-127CFC7CDC95}"/>
    <hyperlink ref="AI104" location="A125983576J" display="A125983576J" xr:uid="{99B8F3AE-CDF3-48F1-BDD0-595423C19C7D}"/>
    <hyperlink ref="AJ104" location="A125972776W" display="A125972776W" xr:uid="{5ABA1AE3-86C4-4993-A6C6-8CCD37999C29}"/>
    <hyperlink ref="AH105" location="A125961904X" display="A125961904X" xr:uid="{AA269079-7585-4553-943F-52714CAE0C32}"/>
    <hyperlink ref="AI105" location="A125983504W" display="A125983504W" xr:uid="{A0E17D41-F706-4714-8C3B-54A36A62FBD2}"/>
    <hyperlink ref="AJ105" location="A125972704K" display="A125972704K" xr:uid="{46D68013-0867-41D2-9967-EB901F05C6B4}"/>
    <hyperlink ref="AH106" location="A125962016V" display="A125962016V" xr:uid="{EFEA7B39-64F5-424B-9B2D-92BDE8BE7B79}"/>
    <hyperlink ref="AI106" location="A125983616R" display="A125983616R" xr:uid="{C898A140-F029-4AED-85E1-5E2CEEFC7838}"/>
    <hyperlink ref="AJ106" location="A125972816C" display="A125972816C" xr:uid="{EC768A07-EBA4-47ED-82AF-01D58A2C9895}"/>
    <hyperlink ref="AH107" location="A125961984K" display="A125961984K" xr:uid="{DA1DF362-D58B-445A-BFD3-76D1B2091B81}"/>
    <hyperlink ref="AI107" location="A125983584J" display="A125983584J" xr:uid="{39F8A721-76CC-45C9-8C48-60A0BFA30D3F}"/>
    <hyperlink ref="AJ107" location="A125972784W" display="A125972784W" xr:uid="{0149B909-3BB8-4D72-B8B2-61304718516B}"/>
    <hyperlink ref="AH108" location="A125962040V" display="A125962040V" xr:uid="{1F83FC1A-C0B9-40DE-AF1E-FD4F1A17D3A4}"/>
    <hyperlink ref="AI108" location="A125983640R" display="A125983640R" xr:uid="{50D3829C-9576-4BCE-AC76-D981D6C06188}"/>
    <hyperlink ref="AJ108" location="A125972840C" display="A125972840C" xr:uid="{5BE78B88-24A1-45FE-9859-7A999C423AFD}"/>
    <hyperlink ref="AH109" location="A125961912X" display="A125961912X" xr:uid="{D68BCE56-8AE3-400B-9C25-D2955CCF82AE}"/>
    <hyperlink ref="AI109" location="A125983512W" display="A125983512W" xr:uid="{969C9679-6F33-4215-BBBB-627700B0BC0D}"/>
    <hyperlink ref="AJ109" location="A125972712K" display="A125972712K" xr:uid="{8D4E0B16-70BA-4F27-906D-4152D165B2CE}"/>
    <hyperlink ref="AH110" location="A125961864T" display="A125961864T" xr:uid="{18CBCA5B-8DDA-4CC2-BE97-AA2D25483B3E}"/>
    <hyperlink ref="AI110" location="A125983464R" display="A125983464R" xr:uid="{C535384F-80BF-4E71-99D8-D1D08A0A144F}"/>
    <hyperlink ref="AJ110" location="A125972664C" display="A125972664C" xr:uid="{87757C1E-A366-4872-B245-A8ABDFF2DF84}"/>
    <hyperlink ref="AH111" location="A125961880T" display="A125961880T" xr:uid="{6BABE293-4B8E-4B74-8266-96AE0228ACC3}"/>
    <hyperlink ref="AI111" location="A125983480R" display="A125983480R" xr:uid="{BDF7BCB5-3B33-4271-83AF-DA89F0C4300D}"/>
    <hyperlink ref="AJ111" location="A125972680C" display="A125972680C" xr:uid="{79ECF1EF-8887-4C71-A6EB-E1C4533563C7}"/>
    <hyperlink ref="AH112" location="A125961952T" display="A125961952T" xr:uid="{B90CE196-D431-4E86-BCDA-58F2FB3A18D1}"/>
    <hyperlink ref="AI112" location="A125983552R" display="A125983552R" xr:uid="{A3D56D45-47EE-4314-A292-DBF2385D0740}"/>
    <hyperlink ref="AJ112" location="A125972752C" display="A125972752C" xr:uid="{676600A7-10E5-4C49-A26E-F4D0D97583A4}"/>
    <hyperlink ref="AH113" location="A125961888K" display="A125961888K" xr:uid="{FC141D66-C215-476C-B1CB-0E326889D7D9}"/>
    <hyperlink ref="AI113" location="A125983488J" display="A125983488J" xr:uid="{C9534737-CA55-40D8-B630-2C8413B77232}"/>
    <hyperlink ref="AJ113" location="A125972688W" display="A125972688W" xr:uid="{6C52D57D-B95A-45AA-8254-580BA288C7FC}"/>
    <hyperlink ref="AH114" location="A125961960T" display="A125961960T" xr:uid="{91CE7650-91DD-4E0D-8990-2D44B5723EF2}"/>
    <hyperlink ref="AI114" location="A125983560R" display="A125983560R" xr:uid="{10EFEF50-7B70-44BF-BA95-652D5C6C149A}"/>
    <hyperlink ref="AJ114" location="A125972760C" display="A125972760C" xr:uid="{905E83EB-A108-486C-81A3-CB7CA0732B39}"/>
    <hyperlink ref="AH116" location="A125961968K" display="A125961968K" xr:uid="{F29329CE-505A-41BC-9A4E-33D421878FDB}"/>
    <hyperlink ref="AI116" location="A125983568J" display="A125983568J" xr:uid="{304BDC52-111B-4AAB-82AC-3A17E70C9443}"/>
    <hyperlink ref="AJ116" location="A125972768W" display="A125972768W" xr:uid="{C45CCC7C-3D85-4645-A45D-83B15B9D1FD3}"/>
    <hyperlink ref="AH117" location="A125962048L" display="A125962048L" xr:uid="{7A0181C1-C894-4C2A-9E74-B8556CF4FA04}"/>
    <hyperlink ref="AI117" location="A125983648J" display="A125983648J" xr:uid="{5A46E083-3F1E-4A26-935B-DD3D6B7E750E}"/>
    <hyperlink ref="AJ117" location="A125972848W" display="A125972848W" xr:uid="{39CBCCD7-2F30-49DF-A17F-635E80C57812}"/>
    <hyperlink ref="AH118" location="A125961872T" display="A125961872T" xr:uid="{88DCEDC2-BDD9-4421-81A7-B5BB3F3A18AF}"/>
    <hyperlink ref="AI118" location="A125983472R" display="A125983472R" xr:uid="{73B851E9-EC0C-4CEB-B1D6-B0B9437FE357}"/>
    <hyperlink ref="AJ118" location="A125972672C" display="A125972672C" xr:uid="{8BCF62BB-909A-4574-9F27-7F026EC79BB1}"/>
    <hyperlink ref="AH119" location="A125962024V" display="A125962024V" xr:uid="{B836499C-D1F5-44A6-AC91-120ABA20624A}"/>
    <hyperlink ref="AI119" location="A125983624R" display="A125983624R" xr:uid="{BA7BFBEC-51D3-4A91-A433-C8679FAFC13F}"/>
    <hyperlink ref="AJ119" location="A125972824C" display="A125972824C" xr:uid="{4E6DF454-765A-443D-8898-90FEE30BDFF4}"/>
    <hyperlink ref="AH120" location="A125962032V" display="A125962032V" xr:uid="{BA82380B-A783-490E-8993-73220F8A236C}"/>
    <hyperlink ref="AI120" location="A125983632R" display="A125983632R" xr:uid="{D97FEE53-8F84-4090-AF60-52A5CA003C31}"/>
    <hyperlink ref="AJ120" location="A125972832C" display="A125972832C" xr:uid="{F75BED42-1D2A-4111-86D5-15C9F380A2EB}"/>
    <hyperlink ref="AH121" location="A125961856T" display="A125961856T" xr:uid="{DD67BC58-E601-453C-B5E4-6F8A4CC5AAB6}"/>
    <hyperlink ref="AI121" location="A125983456R" display="A125983456R" xr:uid="{6F676326-81E0-41D6-AF26-C0B23523CB20}"/>
    <hyperlink ref="AJ121" location="A125972656C" display="A125972656C" xr:uid="{8D1E4AEE-FC1A-45C3-827B-D75162481855}"/>
    <hyperlink ref="AH122" location="A125961896K" display="A125961896K" xr:uid="{849117B7-E314-436F-A994-00D90CCE9975}"/>
    <hyperlink ref="AI122" location="A125983496J" display="A125983496J" xr:uid="{97E03631-D499-4FC6-AA16-1E5F937F52EA}"/>
    <hyperlink ref="AJ122" location="A125972696W" display="A125972696W" xr:uid="{BC27C733-AC55-4A3F-8438-B158FCD9C03B}"/>
    <hyperlink ref="AK98" location="A125961993L" display="A125961993L" xr:uid="{F761B7D1-6950-4639-AA08-AF0E95E03DEC}"/>
    <hyperlink ref="AL98" location="A125983593K" display="A125983593K" xr:uid="{49A94326-8A3F-48A5-9B50-C53937F25B0B}"/>
    <hyperlink ref="AM98" location="A125972793X" display="A125972793X" xr:uid="{447D107A-3328-47B6-8EC1-4E8DE663E320}"/>
    <hyperlink ref="AK99" location="A125961929V" display="A125961929V" xr:uid="{27DB5408-B895-47A9-8E67-D68D2B85E56A}"/>
    <hyperlink ref="AL99" location="A125983529T" display="A125983529T" xr:uid="{00E03873-BD8D-4376-ABC9-20863DC7E417}"/>
    <hyperlink ref="AM99" location="A125972729F" display="A125972729F" xr:uid="{397EC7CA-978B-4A92-9F18-E7FDF4287870}"/>
    <hyperlink ref="AK100" location="A125962001C" display="A125962001C" xr:uid="{495F11B3-C554-40FC-B308-06463F50DAD5}"/>
    <hyperlink ref="AL100" location="A125983601X" display="A125983601X" xr:uid="{33BE248E-5F36-42AD-BE74-D1104EDBE291}"/>
    <hyperlink ref="AM100" location="A125972801L" display="A125972801L" xr:uid="{8B625B10-E5E4-4BE9-8D60-1C68E09CE00F}"/>
    <hyperlink ref="AK101" location="A125962009W" display="A125962009W" xr:uid="{340841AD-F516-4DF0-9154-79E2AAA7EB56}"/>
    <hyperlink ref="AL101" location="A125983609T" display="A125983609T" xr:uid="{030BF125-5FF0-4D20-A2A2-1C86C7E0954D}"/>
    <hyperlink ref="AM101" location="A125972809F" display="A125972809F" xr:uid="{40AFC82C-D838-4729-8F1E-3317A5DBBD03}"/>
    <hyperlink ref="AK102" location="A125961937V" display="A125961937V" xr:uid="{ADF94F47-FA6B-4B7C-841A-5C80F98E15DB}"/>
    <hyperlink ref="AL102" location="A125983537T" display="A125983537T" xr:uid="{E60C07ED-130F-4C39-A4CB-DB47F577992A}"/>
    <hyperlink ref="AM102" location="A125972737F" display="A125972737F" xr:uid="{F69E0FFD-FF5C-4329-80BD-BCB86195C541}"/>
    <hyperlink ref="AK103" location="A125961945V" display="A125961945V" xr:uid="{9D165808-62DD-4F8E-ACDB-0C25AD49A372}"/>
    <hyperlink ref="AL103" location="A125983545T" display="A125983545T" xr:uid="{15628007-7D0D-4105-832A-EF7F4D0CD9F1}"/>
    <hyperlink ref="AM103" location="A125972745F" display="A125972745F" xr:uid="{05F15EEC-6F35-4509-B141-E40CD1C2632F}"/>
    <hyperlink ref="AK104" location="A125961977L" display="A125961977L" xr:uid="{E0477BF6-6764-455B-AA9C-CFA5B2FC79D5}"/>
    <hyperlink ref="AL104" location="A125983577K" display="A125983577K" xr:uid="{E27BD180-3433-49C6-8F97-4F6E3A88E4F9}"/>
    <hyperlink ref="AM104" location="A125972777X" display="A125972777X" xr:uid="{674FC6F5-54A8-44BB-9C65-A0C13759ABA5}"/>
    <hyperlink ref="AK105" location="A125961905A" display="A125961905A" xr:uid="{3F502040-A65F-45F2-9F39-3EC0894A38E6}"/>
    <hyperlink ref="AL105" location="A125983505X" display="A125983505X" xr:uid="{2F2AE85E-3E89-47BE-8EAF-CC6902F63E11}"/>
    <hyperlink ref="AM105" location="A125972705L" display="A125972705L" xr:uid="{C26EFE0E-74DF-45D0-8159-57D1CC2075D7}"/>
    <hyperlink ref="AK106" location="A125962017W" display="A125962017W" xr:uid="{A8998CB3-BA78-423D-9C7E-DA734EC4EE02}"/>
    <hyperlink ref="AL106" location="A125983617T" display="A125983617T" xr:uid="{4B98A84A-661F-4E42-88D5-F05CC0859945}"/>
    <hyperlink ref="AM106" location="A125972817F" display="A125972817F" xr:uid="{FC686FCF-8261-43EA-8593-D2CEA3DF3F72}"/>
    <hyperlink ref="AK107" location="A125961985L" display="A125961985L" xr:uid="{D90D08CB-B153-4DA0-8458-616B5A196452}"/>
    <hyperlink ref="AL107" location="A125983585K" display="A125983585K" xr:uid="{FC7E743A-A0D6-44B8-887B-57BC0A2462FF}"/>
    <hyperlink ref="AM107" location="A125972785X" display="A125972785X" xr:uid="{E9AEF05A-C5E3-4130-AD12-538BA0B83BDD}"/>
    <hyperlink ref="AK108" location="A125962041W" display="A125962041W" xr:uid="{A9690FF2-94EA-4775-B334-158A0C37F29D}"/>
    <hyperlink ref="AL108" location="A125983641T" display="A125983641T" xr:uid="{65E9A0C1-1D60-4678-A8D9-5DB6CA2F88E2}"/>
    <hyperlink ref="AM108" location="A125972841F" display="A125972841F" xr:uid="{23F4C29B-AE3F-4060-88C7-882A4FEAA431}"/>
    <hyperlink ref="AK109" location="A125961913A" display="A125961913A" xr:uid="{EED75BEC-D4F2-412D-82DC-8228ED99068B}"/>
    <hyperlink ref="AL109" location="A125983513X" display="A125983513X" xr:uid="{EE299775-708B-4760-91DD-969B815F734F}"/>
    <hyperlink ref="AM109" location="A125972713L" display="A125972713L" xr:uid="{98B4AF67-6D7D-4FF4-96CE-7BC12C925B2A}"/>
    <hyperlink ref="AK110" location="A125961865V" display="A125961865V" xr:uid="{38BE781F-23F3-42D4-AAE4-8AA48FDDE2FC}"/>
    <hyperlink ref="AL110" location="A125983465T" display="A125983465T" xr:uid="{0FFF15B4-A438-4FCE-B032-713F16F226C6}"/>
    <hyperlink ref="AM110" location="A125972665F" display="A125972665F" xr:uid="{09B8A526-B959-4EB7-A583-B6AA7B613A87}"/>
    <hyperlink ref="AK111" location="A125961881V" display="A125961881V" xr:uid="{38E1FCB9-3887-4250-839E-20B18E370C7A}"/>
    <hyperlink ref="AL111" location="A125983481T" display="A125983481T" xr:uid="{EFDB7478-F5AC-45E2-8786-5BD47671CB14}"/>
    <hyperlink ref="AM111" location="A125972681F" display="A125972681F" xr:uid="{E8C8D3FB-1907-44CC-BBFA-156EC049EE77}"/>
    <hyperlink ref="AK112" location="A125961953V" display="A125961953V" xr:uid="{069C1ADF-E864-4DDE-A828-6213BEEFB701}"/>
    <hyperlink ref="AL112" location="A125983553T" display="A125983553T" xr:uid="{EC2E9CFB-794E-41B6-B36A-01A8AE323502}"/>
    <hyperlink ref="AM112" location="A125972753F" display="A125972753F" xr:uid="{83E4E094-3D02-4BDA-ACF8-8DBECEF5CBF4}"/>
    <hyperlink ref="AK113" location="A125961889L" display="A125961889L" xr:uid="{96027798-F2BC-439D-9281-2E62923B9F70}"/>
    <hyperlink ref="AL113" location="A125983489K" display="A125983489K" xr:uid="{67816542-3176-4534-A659-F762AAE63B14}"/>
    <hyperlink ref="AM113" location="A125972689X" display="A125972689X" xr:uid="{F54996D9-1EC4-4B9A-A612-018048FC1781}"/>
    <hyperlink ref="AK114" location="A125961961V" display="A125961961V" xr:uid="{992085E1-BBFC-4132-9887-CA20E259E7A3}"/>
    <hyperlink ref="AL114" location="A125983561T" display="A125983561T" xr:uid="{14A31FF2-31ED-4342-9CA2-DAEEC722F1E3}"/>
    <hyperlink ref="AM114" location="A125972761F" display="A125972761F" xr:uid="{A88D80A7-5D5B-417C-A424-C3B76592091B}"/>
    <hyperlink ref="AK116" location="A125961969L" display="A125961969L" xr:uid="{1239A4CB-B59A-4C98-B07B-CD21F4BD46BC}"/>
    <hyperlink ref="AL116" location="A125983569K" display="A125983569K" xr:uid="{7447EEA1-8F3D-4973-9F87-D25BCA74E82A}"/>
    <hyperlink ref="AM116" location="A125972769X" display="A125972769X" xr:uid="{713363E5-659A-4069-8071-14E4ABD2856D}"/>
    <hyperlink ref="AK117" location="A125962049R" display="A125962049R" xr:uid="{EEB1C33C-6BFA-4876-A0D3-4B71CCAE81DE}"/>
    <hyperlink ref="AL117" location="A125983649K" display="A125983649K" xr:uid="{A559115C-6F7B-46CC-9A09-D1E63AEF1D9B}"/>
    <hyperlink ref="AM117" location="A125972849X" display="A125972849X" xr:uid="{D3A9C380-616E-4E83-B38D-D268E935AFDD}"/>
    <hyperlink ref="AK118" location="A125961873V" display="A125961873V" xr:uid="{32173E18-7E84-4E01-9AB1-D04E87EEF15A}"/>
    <hyperlink ref="AL118" location="A125983473T" display="A125983473T" xr:uid="{168CC02A-0163-4FD6-911F-185D4A891EE6}"/>
    <hyperlink ref="AM118" location="A125972673F" display="A125972673F" xr:uid="{91DD8E68-7DA0-4CB0-B0BA-F8A39D8DF265}"/>
    <hyperlink ref="AK119" location="A125962025W" display="A125962025W" xr:uid="{0C9B2A8C-DD2A-4C45-ABC4-B2FB2F5C56FC}"/>
    <hyperlink ref="AL119" location="A125983625T" display="A125983625T" xr:uid="{883BAB4F-DB79-49DA-995D-A49C7E97FDDE}"/>
    <hyperlink ref="AM119" location="A125972825F" display="A125972825F" xr:uid="{F961A659-7B36-456A-8D33-B0AA08A8D380}"/>
    <hyperlink ref="AK120" location="A125962033W" display="A125962033W" xr:uid="{8C055149-DFD1-4A40-A2D8-F20B686AD71D}"/>
    <hyperlink ref="AL120" location="A125983633T" display="A125983633T" xr:uid="{1AC25E1E-6366-4939-B0DB-C2CAB48C5CEB}"/>
    <hyperlink ref="AM120" location="A125972833F" display="A125972833F" xr:uid="{239687B1-DAA6-4657-9130-50BF249C6479}"/>
    <hyperlink ref="AK121" location="A125961857V" display="A125961857V" xr:uid="{1EF9A558-055C-4904-A813-AD2803053634}"/>
    <hyperlink ref="AL121" location="A125983457T" display="A125983457T" xr:uid="{88960D66-7098-4A2C-8C91-49003FE5A421}"/>
    <hyperlink ref="AM121" location="A125972657F" display="A125972657F" xr:uid="{5A774424-67E4-4CD8-9EFD-B6A1F358D4BF}"/>
    <hyperlink ref="AK122" location="A125961897L" display="A125961897L" xr:uid="{19D8DDD9-B494-42E3-8666-262019EB3701}"/>
    <hyperlink ref="AL122" location="A125983497K" display="A125983497K" xr:uid="{D71B2AD5-7B59-4940-A07E-466FA3A13B6D}"/>
    <hyperlink ref="AM122" location="A125972697X" display="A125972697X" xr:uid="{68D0FF1F-3741-4036-A12D-3E81199B17BB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95974-9037-4BB3-90C8-20A52326D357}">
  <sheetPr>
    <pageSetUpPr fitToPage="1"/>
  </sheetPr>
  <dimension ref="A1:BE243"/>
  <sheetViews>
    <sheetView zoomScaleNormal="100" workbookViewId="0">
      <pane ySplit="13" topLeftCell="A14" activePane="bottomLeft" state="frozen"/>
      <selection activeCell="C13" sqref="C13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23" ht="15.95" customHeight="1">
      <c r="A2" s="11"/>
      <c r="B2" s="31" t="s">
        <v>4130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0"/>
      <c r="B5" s="80" t="str">
        <f>Contents!B5</f>
        <v>6228.0 Potential workers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32"/>
      <c r="N5" s="30"/>
      <c r="O5" s="30"/>
      <c r="P5" s="30"/>
      <c r="Q5" s="30"/>
      <c r="R5" s="30"/>
      <c r="S5" s="30"/>
      <c r="T5" s="30"/>
      <c r="U5" s="30"/>
    </row>
    <row r="6" spans="1:23" ht="15.95" customHeight="1">
      <c r="A6" s="30"/>
      <c r="B6" s="80" t="str">
        <f>Contents!B6</f>
        <v>Table 5. Job search experience of unemployed persons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3" ht="15.95" customHeight="1">
      <c r="A7" s="30"/>
      <c r="B7" s="33" t="str">
        <f>Contents!B7</f>
        <v>Released at 11:30 am (Canberra time) Tue 09 July 2024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</row>
    <row r="8" spans="1:23" ht="15.75" customHeight="1">
      <c r="A8" s="81" t="str">
        <f>Contents!C12</f>
        <v>Table 5.2 - Job search experience of unemployed persons by state and territory, February 2024</v>
      </c>
      <c r="B8" s="81"/>
      <c r="C8" s="81"/>
      <c r="D8" s="81"/>
      <c r="E8" s="81"/>
      <c r="F8" s="81"/>
      <c r="G8" s="81"/>
      <c r="H8" s="81"/>
      <c r="I8" s="81"/>
      <c r="J8" s="34"/>
      <c r="K8" s="35"/>
      <c r="L8" s="35"/>
      <c r="M8" s="81"/>
      <c r="N8" s="81"/>
      <c r="O8" s="81"/>
      <c r="P8" s="81"/>
      <c r="Q8" s="81"/>
      <c r="R8" s="81"/>
      <c r="S8" s="81"/>
      <c r="T8" s="34"/>
      <c r="U8" s="35"/>
    </row>
    <row r="9" spans="1:23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" customHeight="1">
      <c r="A10" s="36"/>
      <c r="B10" s="38" t="s">
        <v>4205</v>
      </c>
      <c r="C10" s="74" t="s">
        <v>4196</v>
      </c>
      <c r="D10" s="75"/>
      <c r="E10" s="76"/>
      <c r="F10" s="39"/>
      <c r="G10" s="39"/>
      <c r="H10" s="39"/>
      <c r="I10" s="40"/>
      <c r="J10" s="77" t="s">
        <v>4156</v>
      </c>
      <c r="K10" s="78"/>
      <c r="L10" s="79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</row>
    <row r="11" spans="1:23" ht="15" customHeight="1">
      <c r="A11" s="41"/>
      <c r="B11" s="41"/>
      <c r="C11" s="82" t="s">
        <v>4157</v>
      </c>
      <c r="D11" s="82"/>
      <c r="E11" s="82"/>
      <c r="F11" s="83" t="s">
        <v>4158</v>
      </c>
      <c r="G11" s="83"/>
      <c r="H11" s="83"/>
      <c r="I11" s="40"/>
      <c r="J11" s="82" t="s">
        <v>4157</v>
      </c>
      <c r="K11" s="82"/>
      <c r="L11" s="82"/>
      <c r="M11" s="83" t="s">
        <v>4158</v>
      </c>
      <c r="N11" s="83"/>
      <c r="O11" s="83"/>
      <c r="P11" s="40"/>
      <c r="Q11" s="40"/>
      <c r="R11" s="40"/>
      <c r="S11" s="40"/>
      <c r="T11" s="40"/>
      <c r="U11" s="40"/>
      <c r="V11" s="40"/>
      <c r="W11" s="40"/>
    </row>
    <row r="12" spans="1:23">
      <c r="A12" s="36"/>
      <c r="B12" s="36"/>
      <c r="C12" s="42" t="s">
        <v>4159</v>
      </c>
      <c r="D12" s="42" t="s">
        <v>4160</v>
      </c>
      <c r="E12" s="42" t="s">
        <v>4161</v>
      </c>
      <c r="F12" s="42" t="s">
        <v>4159</v>
      </c>
      <c r="G12" s="42" t="s">
        <v>4160</v>
      </c>
      <c r="H12" s="42" t="s">
        <v>4161</v>
      </c>
      <c r="I12" s="37"/>
      <c r="J12" s="42" t="s">
        <v>4159</v>
      </c>
      <c r="K12" s="42" t="s">
        <v>4160</v>
      </c>
      <c r="L12" s="42" t="s">
        <v>4161</v>
      </c>
      <c r="M12" s="42" t="s">
        <v>4159</v>
      </c>
      <c r="N12" s="42" t="s">
        <v>4160</v>
      </c>
      <c r="O12" s="42" t="s">
        <v>4161</v>
      </c>
      <c r="P12" s="37"/>
      <c r="Q12" s="37"/>
      <c r="R12" s="37"/>
      <c r="S12" s="37"/>
      <c r="T12" s="37"/>
      <c r="U12" s="37"/>
      <c r="V12" s="37"/>
      <c r="W12" s="37"/>
    </row>
    <row r="13" spans="1:23">
      <c r="A13" s="36"/>
      <c r="B13" s="36"/>
      <c r="C13" s="43" t="s">
        <v>4162</v>
      </c>
      <c r="D13" s="43" t="s">
        <v>4162</v>
      </c>
      <c r="E13" s="43" t="s">
        <v>4162</v>
      </c>
      <c r="F13" s="43" t="s">
        <v>4163</v>
      </c>
      <c r="G13" s="43" t="s">
        <v>4163</v>
      </c>
      <c r="H13" s="43" t="s">
        <v>4163</v>
      </c>
      <c r="I13" s="43"/>
      <c r="J13" s="43" t="s">
        <v>4162</v>
      </c>
      <c r="K13" s="43" t="s">
        <v>4162</v>
      </c>
      <c r="L13" s="43" t="s">
        <v>4162</v>
      </c>
      <c r="M13" s="43" t="s">
        <v>4163</v>
      </c>
      <c r="N13" s="43" t="s">
        <v>4163</v>
      </c>
      <c r="O13" s="43" t="s">
        <v>4163</v>
      </c>
      <c r="P13" s="43"/>
      <c r="Q13" s="43"/>
      <c r="R13" s="43"/>
      <c r="S13" s="43"/>
      <c r="T13" s="43"/>
      <c r="U13" s="43"/>
      <c r="V13" s="43"/>
      <c r="W13" s="43"/>
    </row>
    <row r="14" spans="1:23">
      <c r="A14" s="44" t="s">
        <v>4164</v>
      </c>
      <c r="B14" s="45"/>
      <c r="C14" s="46"/>
      <c r="D14" s="46"/>
      <c r="E14" s="46"/>
      <c r="F14" s="46"/>
      <c r="G14" s="46"/>
      <c r="H14" s="46"/>
      <c r="I14" s="47"/>
      <c r="J14" s="46"/>
      <c r="K14" s="46"/>
      <c r="L14" s="46"/>
      <c r="M14" s="46"/>
      <c r="N14" s="46"/>
      <c r="O14" s="46"/>
    </row>
    <row r="15" spans="1:23">
      <c r="A15" s="45"/>
      <c r="B15" s="45" t="s">
        <v>4165</v>
      </c>
      <c r="C15" s="47" cm="1">
        <f t="array" ref="C15">INDEX($D$67:$BE$92,$C67,C$55)</f>
        <v>452.238</v>
      </c>
      <c r="D15" s="47" cm="1">
        <f t="array" ref="D15">INDEX($D$67:$BE$92,$C67,D$55)</f>
        <v>237.428</v>
      </c>
      <c r="E15" s="47" cm="1">
        <f t="array" ref="E15">INDEX($D$67:$BE$92,$C67,E$55)</f>
        <v>214.81</v>
      </c>
      <c r="F15" s="47" cm="1">
        <f t="array" ref="F15">INDEX($D$67:$BE$92,$C67,F$55)</f>
        <v>81.578000000000003</v>
      </c>
      <c r="G15" s="47" cm="1">
        <f t="array" ref="G15">INDEX($D$67:$BE$92,$C67,G$55)</f>
        <v>81.111999999999995</v>
      </c>
      <c r="H15" s="47" cm="1">
        <f t="array" ref="H15">INDEX($D$67:$BE$92,$C67,H$55)</f>
        <v>82.099000000000004</v>
      </c>
      <c r="I15" s="47"/>
      <c r="J15" s="48" t="str" cm="1">
        <f t="array" ref="J15">IF(HYPERLINK(TEXT("#"&amp;INDEX($D$101:$BE$126,$C101,C$55),),INDEX($D$101:$BE$126,$C101,C$55))=0,"",HYPERLINK(TEXT("#"&amp;INDEX($D$101:$BE$126,$C101,C$55),),INDEX($D$101:$BE$126,$C101,C$55)))</f>
        <v>A125958392W</v>
      </c>
      <c r="K15" s="48" t="str" cm="1">
        <f t="array" ref="K15">IF(HYPERLINK(TEXT("#"&amp;INDEX($D$101:$BE$126,$C101,D$55),),INDEX($D$101:$BE$126,$C101,D$55))=0,"",HYPERLINK(TEXT("#"&amp;INDEX($D$101:$BE$126,$C101,D$55),),INDEX($D$101:$BE$126,$C101,D$55)))</f>
        <v>A125979992T</v>
      </c>
      <c r="L15" s="48" t="str" cm="1">
        <f t="array" ref="L15">IF(HYPERLINK(TEXT("#"&amp;INDEX($D$101:$BE$126,$C101,E$55),),INDEX($D$101:$BE$126,$C101,E$55))=0,"",HYPERLINK(TEXT("#"&amp;INDEX($D$101:$BE$126,$C101,E$55),),INDEX($D$101:$BE$126,$C101,E$55)))</f>
        <v>A125969192J</v>
      </c>
      <c r="M15" s="48" t="str" cm="1">
        <f t="array" ref="M15">IF(HYPERLINK(TEXT("#"&amp;INDEX($D$101:$BE$126,$C101,F$55),),INDEX($D$101:$BE$126,$C101,F$55))=0,"",HYPERLINK(TEXT("#"&amp;INDEX($D$101:$BE$126,$C101,F$55),),INDEX($D$101:$BE$126,$C101,F$55)))</f>
        <v>A125958393X</v>
      </c>
      <c r="N15" s="48" t="str" cm="1">
        <f t="array" ref="N15">IF(HYPERLINK(TEXT("#"&amp;INDEX($D$101:$BE$126,$C101,G$55),),INDEX($D$101:$BE$126,$C101,G$55))=0,"",HYPERLINK(TEXT("#"&amp;INDEX($D$101:$BE$126,$C101,G$55),),INDEX($D$101:$BE$126,$C101,G$55)))</f>
        <v>A125979993V</v>
      </c>
      <c r="O15" s="48" t="str" cm="1">
        <f t="array" ref="O15">IF(HYPERLINK(TEXT("#"&amp;INDEX($D$101:$BE$126,$C101,H$55),),INDEX($D$101:$BE$126,$C101,H$55))=0,"",HYPERLINK(TEXT("#"&amp;INDEX($D$101:$BE$126,$C101,H$55),),INDEX($D$101:$BE$126,$C101,H$55)))</f>
        <v>A125969193K</v>
      </c>
    </row>
    <row r="16" spans="1:23">
      <c r="A16" s="45"/>
      <c r="B16" s="49" t="s">
        <v>4166</v>
      </c>
      <c r="C16" s="47" cm="1">
        <f t="array" ref="C16">INDEX($D$67:$BE$92,$C68,C$55)</f>
        <v>70.260000000000005</v>
      </c>
      <c r="D16" s="47" cm="1">
        <f t="array" ref="D16">INDEX($D$67:$BE$92,$C68,D$55)</f>
        <v>38.206000000000003</v>
      </c>
      <c r="E16" s="47" cm="1">
        <f t="array" ref="E16">INDEX($D$67:$BE$92,$C68,E$55)</f>
        <v>32.054000000000002</v>
      </c>
      <c r="F16" s="47" cm="1">
        <f t="array" ref="F16">INDEX($D$67:$BE$92,$C68,F$55)</f>
        <v>12.673999999999999</v>
      </c>
      <c r="G16" s="47" cm="1">
        <f t="array" ref="G16">INDEX($D$67:$BE$92,$C68,G$55)</f>
        <v>13.052</v>
      </c>
      <c r="H16" s="47" cm="1">
        <f t="array" ref="H16">INDEX($D$67:$BE$92,$C68,H$55)</f>
        <v>12.250999999999999</v>
      </c>
      <c r="I16" s="47"/>
      <c r="J16" s="48" t="str" cm="1">
        <f t="array" ref="J16">IF(HYPERLINK(TEXT("#"&amp;INDEX($D$101:$BE$126,$C102,C$55),),INDEX($D$101:$BE$126,$C102,C$55))=0,"",HYPERLINK(TEXT("#"&amp;INDEX($D$101:$BE$126,$C102,C$55),),INDEX($D$101:$BE$126,$C102,C$55)))</f>
        <v>A125958328C</v>
      </c>
      <c r="K16" s="48" t="str" cm="1">
        <f t="array" ref="K16">IF(HYPERLINK(TEXT("#"&amp;INDEX($D$101:$BE$126,$C102,D$55),),INDEX($D$101:$BE$126,$C102,D$55))=0,"",HYPERLINK(TEXT("#"&amp;INDEX($D$101:$BE$126,$C102,D$55),),INDEX($D$101:$BE$126,$C102,D$55)))</f>
        <v>A125979928X</v>
      </c>
      <c r="L16" s="48" t="str" cm="1">
        <f t="array" ref="L16">IF(HYPERLINK(TEXT("#"&amp;INDEX($D$101:$BE$126,$C102,E$55),),INDEX($D$101:$BE$126,$C102,E$55))=0,"",HYPERLINK(TEXT("#"&amp;INDEX($D$101:$BE$126,$C102,E$55),),INDEX($D$101:$BE$126,$C102,E$55)))</f>
        <v>A125969128R</v>
      </c>
      <c r="M16" s="48" t="str" cm="1">
        <f t="array" ref="M16">IF(HYPERLINK(TEXT("#"&amp;INDEX($D$101:$BE$126,$C102,F$55),),INDEX($D$101:$BE$126,$C102,F$55))=0,"",HYPERLINK(TEXT("#"&amp;INDEX($D$101:$BE$126,$C102,F$55),),INDEX($D$101:$BE$126,$C102,F$55)))</f>
        <v>A125958329F</v>
      </c>
      <c r="N16" s="48" t="str" cm="1">
        <f t="array" ref="N16">IF(HYPERLINK(TEXT("#"&amp;INDEX($D$101:$BE$126,$C102,G$55),),INDEX($D$101:$BE$126,$C102,G$55))=0,"",HYPERLINK(TEXT("#"&amp;INDEX($D$101:$BE$126,$C102,G$55),),INDEX($D$101:$BE$126,$C102,G$55)))</f>
        <v>A125979929A</v>
      </c>
      <c r="O16" s="48" t="str" cm="1">
        <f t="array" ref="O16">IF(HYPERLINK(TEXT("#"&amp;INDEX($D$101:$BE$126,$C102,H$55),),INDEX($D$101:$BE$126,$C102,H$55))=0,"",HYPERLINK(TEXT("#"&amp;INDEX($D$101:$BE$126,$C102,H$55),),INDEX($D$101:$BE$126,$C102,H$55)))</f>
        <v>A125969129T</v>
      </c>
    </row>
    <row r="17" spans="1:23">
      <c r="A17" s="45"/>
      <c r="B17" s="49" t="s">
        <v>4167</v>
      </c>
      <c r="C17" s="47" cm="1">
        <f t="array" ref="C17">INDEX($D$67:$BE$92,$C69,C$55)</f>
        <v>34.137999999999998</v>
      </c>
      <c r="D17" s="47" cm="1">
        <f t="array" ref="D17">INDEX($D$67:$BE$92,$C69,D$55)</f>
        <v>19.218</v>
      </c>
      <c r="E17" s="47" cm="1">
        <f t="array" ref="E17">INDEX($D$67:$BE$92,$C69,E$55)</f>
        <v>14.92</v>
      </c>
      <c r="F17" s="47" cm="1">
        <f t="array" ref="F17">INDEX($D$67:$BE$92,$C69,F$55)</f>
        <v>6.1580000000000004</v>
      </c>
      <c r="G17" s="47" cm="1">
        <f t="array" ref="G17">INDEX($D$67:$BE$92,$C69,G$55)</f>
        <v>6.5659999999999998</v>
      </c>
      <c r="H17" s="47" cm="1">
        <f t="array" ref="H17">INDEX($D$67:$BE$92,$C69,H$55)</f>
        <v>5.702</v>
      </c>
      <c r="I17" s="47"/>
      <c r="J17" s="48" t="str" cm="1">
        <f t="array" ref="J17">IF(HYPERLINK(TEXT("#"&amp;INDEX($D$101:$BE$126,$C103,C$55),),INDEX($D$101:$BE$126,$C103,C$55))=0,"",HYPERLINK(TEXT("#"&amp;INDEX($D$101:$BE$126,$C103,C$55),),INDEX($D$101:$BE$126,$C103,C$55)))</f>
        <v>A125958400K</v>
      </c>
      <c r="K17" s="48" t="str" cm="1">
        <f t="array" ref="K17">IF(HYPERLINK(TEXT("#"&amp;INDEX($D$101:$BE$126,$C103,D$55),),INDEX($D$101:$BE$126,$C103,D$55))=0,"",HYPERLINK(TEXT("#"&amp;INDEX($D$101:$BE$126,$C103,D$55),),INDEX($D$101:$BE$126,$C103,D$55)))</f>
        <v>A125980000L</v>
      </c>
      <c r="L17" s="48" t="str" cm="1">
        <f t="array" ref="L17">IF(HYPERLINK(TEXT("#"&amp;INDEX($D$101:$BE$126,$C103,E$55),),INDEX($D$101:$BE$126,$C103,E$55))=0,"",HYPERLINK(TEXT("#"&amp;INDEX($D$101:$BE$126,$C103,E$55),),INDEX($D$101:$BE$126,$C103,E$55)))</f>
        <v>A125969200W</v>
      </c>
      <c r="M17" s="48" t="str" cm="1">
        <f t="array" ref="M17">IF(HYPERLINK(TEXT("#"&amp;INDEX($D$101:$BE$126,$C103,F$55),),INDEX($D$101:$BE$126,$C103,F$55))=0,"",HYPERLINK(TEXT("#"&amp;INDEX($D$101:$BE$126,$C103,F$55),),INDEX($D$101:$BE$126,$C103,F$55)))</f>
        <v>A125958401L</v>
      </c>
      <c r="N17" s="48" t="str" cm="1">
        <f t="array" ref="N17">IF(HYPERLINK(TEXT("#"&amp;INDEX($D$101:$BE$126,$C103,G$55),),INDEX($D$101:$BE$126,$C103,G$55))=0,"",HYPERLINK(TEXT("#"&amp;INDEX($D$101:$BE$126,$C103,G$55),),INDEX($D$101:$BE$126,$C103,G$55)))</f>
        <v>A125980001R</v>
      </c>
      <c r="O17" s="48" t="str" cm="1">
        <f t="array" ref="O17">IF(HYPERLINK(TEXT("#"&amp;INDEX($D$101:$BE$126,$C103,H$55),),INDEX($D$101:$BE$126,$C103,H$55))=0,"",HYPERLINK(TEXT("#"&amp;INDEX($D$101:$BE$126,$C103,H$55),),INDEX($D$101:$BE$126,$C103,H$55)))</f>
        <v>A125969201X</v>
      </c>
    </row>
    <row r="18" spans="1:23">
      <c r="A18" s="45"/>
      <c r="B18" s="49" t="s">
        <v>4168</v>
      </c>
      <c r="C18" s="47" cm="1">
        <f t="array" ref="C18">INDEX($D$67:$BE$92,$C70,C$55)</f>
        <v>22.425999999999998</v>
      </c>
      <c r="D18" s="47" cm="1">
        <f t="array" ref="D18">INDEX($D$67:$BE$92,$C70,D$55)</f>
        <v>11.353</v>
      </c>
      <c r="E18" s="47" cm="1">
        <f t="array" ref="E18">INDEX($D$67:$BE$92,$C70,E$55)</f>
        <v>11.074</v>
      </c>
      <c r="F18" s="47" cm="1">
        <f t="array" ref="F18">INDEX($D$67:$BE$92,$C70,F$55)</f>
        <v>4.0449999999999999</v>
      </c>
      <c r="G18" s="47" cm="1">
        <f t="array" ref="G18">INDEX($D$67:$BE$92,$C70,G$55)</f>
        <v>3.8780000000000001</v>
      </c>
      <c r="H18" s="47" cm="1">
        <f t="array" ref="H18">INDEX($D$67:$BE$92,$C70,H$55)</f>
        <v>4.2320000000000002</v>
      </c>
      <c r="I18" s="47"/>
      <c r="J18" s="48" t="str" cm="1">
        <f t="array" ref="J18">IF(HYPERLINK(TEXT("#"&amp;INDEX($D$101:$BE$126,$C104,C$55),),INDEX($D$101:$BE$126,$C104,C$55))=0,"",HYPERLINK(TEXT("#"&amp;INDEX($D$101:$BE$126,$C104,C$55),),INDEX($D$101:$BE$126,$C104,C$55)))</f>
        <v>A125958408C</v>
      </c>
      <c r="K18" s="48" t="str" cm="1">
        <f t="array" ref="K18">IF(HYPERLINK(TEXT("#"&amp;INDEX($D$101:$BE$126,$C104,D$55),),INDEX($D$101:$BE$126,$C104,D$55))=0,"",HYPERLINK(TEXT("#"&amp;INDEX($D$101:$BE$126,$C104,D$55),),INDEX($D$101:$BE$126,$C104,D$55)))</f>
        <v>A125980008F</v>
      </c>
      <c r="L18" s="48" t="str" cm="1">
        <f t="array" ref="L18">IF(HYPERLINK(TEXT("#"&amp;INDEX($D$101:$BE$126,$C104,E$55),),INDEX($D$101:$BE$126,$C104,E$55))=0,"",HYPERLINK(TEXT("#"&amp;INDEX($D$101:$BE$126,$C104,E$55),),INDEX($D$101:$BE$126,$C104,E$55)))</f>
        <v>A125969208R</v>
      </c>
      <c r="M18" s="48" t="str" cm="1">
        <f t="array" ref="M18">IF(HYPERLINK(TEXT("#"&amp;INDEX($D$101:$BE$126,$C104,F$55),),INDEX($D$101:$BE$126,$C104,F$55))=0,"",HYPERLINK(TEXT("#"&amp;INDEX($D$101:$BE$126,$C104,F$55),),INDEX($D$101:$BE$126,$C104,F$55)))</f>
        <v>A125958409F</v>
      </c>
      <c r="N18" s="48" t="str" cm="1">
        <f t="array" ref="N18">IF(HYPERLINK(TEXT("#"&amp;INDEX($D$101:$BE$126,$C104,G$55),),INDEX($D$101:$BE$126,$C104,G$55))=0,"",HYPERLINK(TEXT("#"&amp;INDEX($D$101:$BE$126,$C104,G$55),),INDEX($D$101:$BE$126,$C104,G$55)))</f>
        <v>A125980009J</v>
      </c>
      <c r="O18" s="48" t="str" cm="1">
        <f t="array" ref="O18">IF(HYPERLINK(TEXT("#"&amp;INDEX($D$101:$BE$126,$C104,H$55),),INDEX($D$101:$BE$126,$C104,H$55))=0,"",HYPERLINK(TEXT("#"&amp;INDEX($D$101:$BE$126,$C104,H$55),),INDEX($D$101:$BE$126,$C104,H$55)))</f>
        <v>A125969209T</v>
      </c>
    </row>
    <row r="19" spans="1:23">
      <c r="A19" s="45"/>
      <c r="B19" s="50" t="s">
        <v>4169</v>
      </c>
      <c r="C19" s="47" cm="1">
        <f t="array" ref="C19">INDEX($D$67:$BE$92,$C71,C$55)</f>
        <v>4.29</v>
      </c>
      <c r="D19" s="47" cm="1">
        <f t="array" ref="D19">INDEX($D$67:$BE$92,$C71,D$55)</f>
        <v>1.302</v>
      </c>
      <c r="E19" s="47" cm="1">
        <f t="array" ref="E19">INDEX($D$67:$BE$92,$C71,E$55)</f>
        <v>2.9889999999999999</v>
      </c>
      <c r="F19" s="47" cm="1">
        <f t="array" ref="F19">INDEX($D$67:$BE$92,$C71,F$55)</f>
        <v>0.77400000000000002</v>
      </c>
      <c r="G19" s="47" cm="1">
        <f t="array" ref="G19">INDEX($D$67:$BE$92,$C71,G$55)</f>
        <v>0.44500000000000001</v>
      </c>
      <c r="H19" s="47" cm="1">
        <f t="array" ref="H19">INDEX($D$67:$BE$92,$C71,H$55)</f>
        <v>1.1419999999999999</v>
      </c>
      <c r="I19" s="47"/>
      <c r="J19" s="48" t="str" cm="1">
        <f t="array" ref="J19">IF(HYPERLINK(TEXT("#"&amp;INDEX($D$101:$BE$126,$C105,C$55),),INDEX($D$101:$BE$126,$C105,C$55))=0,"",HYPERLINK(TEXT("#"&amp;INDEX($D$101:$BE$126,$C105,C$55),),INDEX($D$101:$BE$126,$C105,C$55)))</f>
        <v>A125958336C</v>
      </c>
      <c r="K19" s="48" t="str" cm="1">
        <f t="array" ref="K19">IF(HYPERLINK(TEXT("#"&amp;INDEX($D$101:$BE$126,$C105,D$55),),INDEX($D$101:$BE$126,$C105,D$55))=0,"",HYPERLINK(TEXT("#"&amp;INDEX($D$101:$BE$126,$C105,D$55),),INDEX($D$101:$BE$126,$C105,D$55)))</f>
        <v>A125979936X</v>
      </c>
      <c r="L19" s="48" t="str" cm="1">
        <f t="array" ref="L19">IF(HYPERLINK(TEXT("#"&amp;INDEX($D$101:$BE$126,$C105,E$55),),INDEX($D$101:$BE$126,$C105,E$55))=0,"",HYPERLINK(TEXT("#"&amp;INDEX($D$101:$BE$126,$C105,E$55),),INDEX($D$101:$BE$126,$C105,E$55)))</f>
        <v>A125969136R</v>
      </c>
      <c r="M19" s="48" t="str" cm="1">
        <f t="array" ref="M19">IF(HYPERLINK(TEXT("#"&amp;INDEX($D$101:$BE$126,$C105,F$55),),INDEX($D$101:$BE$126,$C105,F$55))=0,"",HYPERLINK(TEXT("#"&amp;INDEX($D$101:$BE$126,$C105,F$55),),INDEX($D$101:$BE$126,$C105,F$55)))</f>
        <v>A125958337F</v>
      </c>
      <c r="N19" s="48" t="str" cm="1">
        <f t="array" ref="N19">IF(HYPERLINK(TEXT("#"&amp;INDEX($D$101:$BE$126,$C105,G$55),),INDEX($D$101:$BE$126,$C105,G$55))=0,"",HYPERLINK(TEXT("#"&amp;INDEX($D$101:$BE$126,$C105,G$55),),INDEX($D$101:$BE$126,$C105,G$55)))</f>
        <v>A125979937A</v>
      </c>
      <c r="O19" s="48" t="str" cm="1">
        <f t="array" ref="O19">IF(HYPERLINK(TEXT("#"&amp;INDEX($D$101:$BE$126,$C105,H$55),),INDEX($D$101:$BE$126,$C105,H$55))=0,"",HYPERLINK(TEXT("#"&amp;INDEX($D$101:$BE$126,$C105,H$55),),INDEX($D$101:$BE$126,$C105,H$55)))</f>
        <v>A125969137T</v>
      </c>
    </row>
    <row r="20" spans="1:23">
      <c r="A20" s="45"/>
      <c r="B20" s="50" t="s">
        <v>4170</v>
      </c>
      <c r="C20" s="47" cm="1">
        <f t="array" ref="C20">INDEX($D$67:$BE$92,$C72,C$55)</f>
        <v>18.135999999999999</v>
      </c>
      <c r="D20" s="47" cm="1">
        <f t="array" ref="D20">INDEX($D$67:$BE$92,$C72,D$55)</f>
        <v>10.051</v>
      </c>
      <c r="E20" s="47" cm="1">
        <f t="array" ref="E20">INDEX($D$67:$BE$92,$C72,E$55)</f>
        <v>8.0850000000000009</v>
      </c>
      <c r="F20" s="47" cm="1">
        <f t="array" ref="F20">INDEX($D$67:$BE$92,$C72,F$55)</f>
        <v>3.2719999999999998</v>
      </c>
      <c r="G20" s="47" cm="1">
        <f t="array" ref="G20">INDEX($D$67:$BE$92,$C72,G$55)</f>
        <v>3.4340000000000002</v>
      </c>
      <c r="H20" s="47" cm="1">
        <f t="array" ref="H20">INDEX($D$67:$BE$92,$C72,H$55)</f>
        <v>3.09</v>
      </c>
      <c r="I20" s="47"/>
      <c r="J20" s="48" t="str" cm="1">
        <f t="array" ref="J20">IF(HYPERLINK(TEXT("#"&amp;INDEX($D$101:$BE$126,$C106,C$55),),INDEX($D$101:$BE$126,$C106,C$55))=0,"",HYPERLINK(TEXT("#"&amp;INDEX($D$101:$BE$126,$C106,C$55),),INDEX($D$101:$BE$126,$C106,C$55)))</f>
        <v>A125958344C</v>
      </c>
      <c r="K20" s="48" t="str" cm="1">
        <f t="array" ref="K20">IF(HYPERLINK(TEXT("#"&amp;INDEX($D$101:$BE$126,$C106,D$55),),INDEX($D$101:$BE$126,$C106,D$55))=0,"",HYPERLINK(TEXT("#"&amp;INDEX($D$101:$BE$126,$C106,D$55),),INDEX($D$101:$BE$126,$C106,D$55)))</f>
        <v>A125979944X</v>
      </c>
      <c r="L20" s="48" t="str" cm="1">
        <f t="array" ref="L20">IF(HYPERLINK(TEXT("#"&amp;INDEX($D$101:$BE$126,$C106,E$55),),INDEX($D$101:$BE$126,$C106,E$55))=0,"",HYPERLINK(TEXT("#"&amp;INDEX($D$101:$BE$126,$C106,E$55),),INDEX($D$101:$BE$126,$C106,E$55)))</f>
        <v>A125969144R</v>
      </c>
      <c r="M20" s="48" t="str" cm="1">
        <f t="array" ref="M20">IF(HYPERLINK(TEXT("#"&amp;INDEX($D$101:$BE$126,$C106,F$55),),INDEX($D$101:$BE$126,$C106,F$55))=0,"",HYPERLINK(TEXT("#"&amp;INDEX($D$101:$BE$126,$C106,F$55),),INDEX($D$101:$BE$126,$C106,F$55)))</f>
        <v>A125958345F</v>
      </c>
      <c r="N20" s="48" t="str" cm="1">
        <f t="array" ref="N20">IF(HYPERLINK(TEXT("#"&amp;INDEX($D$101:$BE$126,$C106,G$55),),INDEX($D$101:$BE$126,$C106,G$55))=0,"",HYPERLINK(TEXT("#"&amp;INDEX($D$101:$BE$126,$C106,G$55),),INDEX($D$101:$BE$126,$C106,G$55)))</f>
        <v>A125979945A</v>
      </c>
      <c r="O20" s="48" t="str" cm="1">
        <f t="array" ref="O20">IF(HYPERLINK(TEXT("#"&amp;INDEX($D$101:$BE$126,$C106,H$55),),INDEX($D$101:$BE$126,$C106,H$55))=0,"",HYPERLINK(TEXT("#"&amp;INDEX($D$101:$BE$126,$C106,H$55),),INDEX($D$101:$BE$126,$C106,H$55)))</f>
        <v>A125969145T</v>
      </c>
    </row>
    <row r="21" spans="1:23">
      <c r="A21" s="45"/>
      <c r="B21" s="49" t="s">
        <v>4171</v>
      </c>
      <c r="C21" s="47" cm="1">
        <f t="array" ref="C21">INDEX($D$67:$BE$92,$C73,C$55)</f>
        <v>59.749000000000002</v>
      </c>
      <c r="D21" s="47" cm="1">
        <f t="array" ref="D21">INDEX($D$67:$BE$92,$C73,D$55)</f>
        <v>30.998000000000001</v>
      </c>
      <c r="E21" s="47" cm="1">
        <f t="array" ref="E21">INDEX($D$67:$BE$92,$C73,E$55)</f>
        <v>28.751000000000001</v>
      </c>
      <c r="F21" s="47" cm="1">
        <f t="array" ref="F21">INDEX($D$67:$BE$92,$C73,F$55)</f>
        <v>10.778</v>
      </c>
      <c r="G21" s="47" cm="1">
        <f t="array" ref="G21">INDEX($D$67:$BE$92,$C73,G$55)</f>
        <v>10.59</v>
      </c>
      <c r="H21" s="47" cm="1">
        <f t="array" ref="H21">INDEX($D$67:$BE$92,$C73,H$55)</f>
        <v>10.988</v>
      </c>
      <c r="I21" s="47"/>
      <c r="J21" s="48" t="str" cm="1">
        <f t="array" ref="J21">IF(HYPERLINK(TEXT("#"&amp;INDEX($D$101:$BE$126,$C107,C$55),),INDEX($D$101:$BE$126,$C107,C$55))=0,"",HYPERLINK(TEXT("#"&amp;INDEX($D$101:$BE$126,$C107,C$55),),INDEX($D$101:$BE$126,$C107,C$55)))</f>
        <v>A125958376W</v>
      </c>
      <c r="K21" s="48" t="str" cm="1">
        <f t="array" ref="K21">IF(HYPERLINK(TEXT("#"&amp;INDEX($D$101:$BE$126,$C107,D$55),),INDEX($D$101:$BE$126,$C107,D$55))=0,"",HYPERLINK(TEXT("#"&amp;INDEX($D$101:$BE$126,$C107,D$55),),INDEX($D$101:$BE$126,$C107,D$55)))</f>
        <v>A125979976T</v>
      </c>
      <c r="L21" s="48" t="str" cm="1">
        <f t="array" ref="L21">IF(HYPERLINK(TEXT("#"&amp;INDEX($D$101:$BE$126,$C107,E$55),),INDEX($D$101:$BE$126,$C107,E$55))=0,"",HYPERLINK(TEXT("#"&amp;INDEX($D$101:$BE$126,$C107,E$55),),INDEX($D$101:$BE$126,$C107,E$55)))</f>
        <v>A125969176J</v>
      </c>
      <c r="M21" s="48" t="str" cm="1">
        <f t="array" ref="M21">IF(HYPERLINK(TEXT("#"&amp;INDEX($D$101:$BE$126,$C107,F$55),),INDEX($D$101:$BE$126,$C107,F$55))=0,"",HYPERLINK(TEXT("#"&amp;INDEX($D$101:$BE$126,$C107,F$55),),INDEX($D$101:$BE$126,$C107,F$55)))</f>
        <v>A125958377X</v>
      </c>
      <c r="N21" s="48" t="str" cm="1">
        <f t="array" ref="N21">IF(HYPERLINK(TEXT("#"&amp;INDEX($D$101:$BE$126,$C107,G$55),),INDEX($D$101:$BE$126,$C107,G$55))=0,"",HYPERLINK(TEXT("#"&amp;INDEX($D$101:$BE$126,$C107,G$55),),INDEX($D$101:$BE$126,$C107,G$55)))</f>
        <v>A125979977V</v>
      </c>
      <c r="O21" s="48" t="str" cm="1">
        <f t="array" ref="O21">IF(HYPERLINK(TEXT("#"&amp;INDEX($D$101:$BE$126,$C107,H$55),),INDEX($D$101:$BE$126,$C107,H$55))=0,"",HYPERLINK(TEXT("#"&amp;INDEX($D$101:$BE$126,$C107,H$55),),INDEX($D$101:$BE$126,$C107,H$55)))</f>
        <v>A125969177K</v>
      </c>
    </row>
    <row r="22" spans="1:23">
      <c r="A22" s="45"/>
      <c r="B22" s="49" t="s">
        <v>4172</v>
      </c>
      <c r="C22" s="47" cm="1">
        <f t="array" ref="C22">INDEX($D$67:$BE$92,$C74,C$55)</f>
        <v>17.847999999999999</v>
      </c>
      <c r="D22" s="47" cm="1">
        <f t="array" ref="D22">INDEX($D$67:$BE$92,$C74,D$55)</f>
        <v>8.3529999999999998</v>
      </c>
      <c r="E22" s="47" cm="1">
        <f t="array" ref="E22">INDEX($D$67:$BE$92,$C74,E$55)</f>
        <v>9.4949999999999992</v>
      </c>
      <c r="F22" s="47" cm="1">
        <f t="array" ref="F22">INDEX($D$67:$BE$92,$C74,F$55)</f>
        <v>3.22</v>
      </c>
      <c r="G22" s="47" cm="1">
        <f t="array" ref="G22">INDEX($D$67:$BE$92,$C74,G$55)</f>
        <v>2.8540000000000001</v>
      </c>
      <c r="H22" s="47" cm="1">
        <f t="array" ref="H22">INDEX($D$67:$BE$92,$C74,H$55)</f>
        <v>3.629</v>
      </c>
      <c r="I22" s="47"/>
      <c r="J22" s="48" t="str" cm="1">
        <f t="array" ref="J22">IF(HYPERLINK(TEXT("#"&amp;INDEX($D$101:$BE$126,$C108,C$55),),INDEX($D$101:$BE$126,$C108,C$55))=0,"",HYPERLINK(TEXT("#"&amp;INDEX($D$101:$BE$126,$C108,C$55),),INDEX($D$101:$BE$126,$C108,C$55)))</f>
        <v>A125958304K</v>
      </c>
      <c r="K22" s="48" t="str" cm="1">
        <f t="array" ref="K22">IF(HYPERLINK(TEXT("#"&amp;INDEX($D$101:$BE$126,$C108,D$55),),INDEX($D$101:$BE$126,$C108,D$55))=0,"",HYPERLINK(TEXT("#"&amp;INDEX($D$101:$BE$126,$C108,D$55),),INDEX($D$101:$BE$126,$C108,D$55)))</f>
        <v>A125979904F</v>
      </c>
      <c r="L22" s="48" t="str" cm="1">
        <f t="array" ref="L22">IF(HYPERLINK(TEXT("#"&amp;INDEX($D$101:$BE$126,$C108,E$55),),INDEX($D$101:$BE$126,$C108,E$55))=0,"",HYPERLINK(TEXT("#"&amp;INDEX($D$101:$BE$126,$C108,E$55),),INDEX($D$101:$BE$126,$C108,E$55)))</f>
        <v>A125969104W</v>
      </c>
      <c r="M22" s="48" t="str" cm="1">
        <f t="array" ref="M22">IF(HYPERLINK(TEXT("#"&amp;INDEX($D$101:$BE$126,$C108,F$55),),INDEX($D$101:$BE$126,$C108,F$55))=0,"",HYPERLINK(TEXT("#"&amp;INDEX($D$101:$BE$126,$C108,F$55),),INDEX($D$101:$BE$126,$C108,F$55)))</f>
        <v>A125958305L</v>
      </c>
      <c r="N22" s="48" t="str" cm="1">
        <f t="array" ref="N22">IF(HYPERLINK(TEXT("#"&amp;INDEX($D$101:$BE$126,$C108,G$55),),INDEX($D$101:$BE$126,$C108,G$55))=0,"",HYPERLINK(TEXT("#"&amp;INDEX($D$101:$BE$126,$C108,G$55),),INDEX($D$101:$BE$126,$C108,G$55)))</f>
        <v>A125979905J</v>
      </c>
      <c r="O22" s="48" t="str" cm="1">
        <f t="array" ref="O22">IF(HYPERLINK(TEXT("#"&amp;INDEX($D$101:$BE$126,$C108,H$55),),INDEX($D$101:$BE$126,$C108,H$55))=0,"",HYPERLINK(TEXT("#"&amp;INDEX($D$101:$BE$126,$C108,H$55),),INDEX($D$101:$BE$126,$C108,H$55)))</f>
        <v>A125969105X</v>
      </c>
    </row>
    <row r="23" spans="1:23">
      <c r="A23" s="45"/>
      <c r="B23" s="49" t="s">
        <v>4173</v>
      </c>
      <c r="C23" s="47" cm="1">
        <f t="array" ref="C23">INDEX($D$67:$BE$92,$C75,C$55)</f>
        <v>27.64</v>
      </c>
      <c r="D23" s="47" cm="1">
        <f t="array" ref="D23">INDEX($D$67:$BE$92,$C75,D$55)</f>
        <v>15.823</v>
      </c>
      <c r="E23" s="47" cm="1">
        <f t="array" ref="E23">INDEX($D$67:$BE$92,$C75,E$55)</f>
        <v>11.817</v>
      </c>
      <c r="F23" s="47" cm="1">
        <f t="array" ref="F23">INDEX($D$67:$BE$92,$C75,F$55)</f>
        <v>4.9859999999999998</v>
      </c>
      <c r="G23" s="47" cm="1">
        <f t="array" ref="G23">INDEX($D$67:$BE$92,$C75,G$55)</f>
        <v>5.4059999999999997</v>
      </c>
      <c r="H23" s="47" cm="1">
        <f t="array" ref="H23">INDEX($D$67:$BE$92,$C75,H$55)</f>
        <v>4.516</v>
      </c>
      <c r="I23" s="47"/>
      <c r="J23" s="48" t="str" cm="1">
        <f t="array" ref="J23">IF(HYPERLINK(TEXT("#"&amp;INDEX($D$101:$BE$126,$C109,C$55),),INDEX($D$101:$BE$126,$C109,C$55))=0,"",HYPERLINK(TEXT("#"&amp;INDEX($D$101:$BE$126,$C109,C$55),),INDEX($D$101:$BE$126,$C109,C$55)))</f>
        <v>A125958416C</v>
      </c>
      <c r="K23" s="48" t="str" cm="1">
        <f t="array" ref="K23">IF(HYPERLINK(TEXT("#"&amp;INDEX($D$101:$BE$126,$C109,D$55),),INDEX($D$101:$BE$126,$C109,D$55))=0,"",HYPERLINK(TEXT("#"&amp;INDEX($D$101:$BE$126,$C109,D$55),),INDEX($D$101:$BE$126,$C109,D$55)))</f>
        <v>A125980016F</v>
      </c>
      <c r="L23" s="48" t="str" cm="1">
        <f t="array" ref="L23">IF(HYPERLINK(TEXT("#"&amp;INDEX($D$101:$BE$126,$C109,E$55),),INDEX($D$101:$BE$126,$C109,E$55))=0,"",HYPERLINK(TEXT("#"&amp;INDEX($D$101:$BE$126,$C109,E$55),),INDEX($D$101:$BE$126,$C109,E$55)))</f>
        <v>A125969216R</v>
      </c>
      <c r="M23" s="48" t="str" cm="1">
        <f t="array" ref="M23">IF(HYPERLINK(TEXT("#"&amp;INDEX($D$101:$BE$126,$C109,F$55),),INDEX($D$101:$BE$126,$C109,F$55))=0,"",HYPERLINK(TEXT("#"&amp;INDEX($D$101:$BE$126,$C109,F$55),),INDEX($D$101:$BE$126,$C109,F$55)))</f>
        <v>A125958417F</v>
      </c>
      <c r="N23" s="48" t="str" cm="1">
        <f t="array" ref="N23">IF(HYPERLINK(TEXT("#"&amp;INDEX($D$101:$BE$126,$C109,G$55),),INDEX($D$101:$BE$126,$C109,G$55))=0,"",HYPERLINK(TEXT("#"&amp;INDEX($D$101:$BE$126,$C109,G$55),),INDEX($D$101:$BE$126,$C109,G$55)))</f>
        <v>A125980017J</v>
      </c>
      <c r="O23" s="48" t="str" cm="1">
        <f t="array" ref="O23">IF(HYPERLINK(TEXT("#"&amp;INDEX($D$101:$BE$126,$C109,H$55),),INDEX($D$101:$BE$126,$C109,H$55))=0,"",HYPERLINK(TEXT("#"&amp;INDEX($D$101:$BE$126,$C109,H$55),),INDEX($D$101:$BE$126,$C109,H$55)))</f>
        <v>A125969217T</v>
      </c>
    </row>
    <row r="24" spans="1:23">
      <c r="A24" s="45"/>
      <c r="B24" s="49" t="s">
        <v>4174</v>
      </c>
      <c r="C24" s="47" cm="1">
        <f t="array" ref="C24">INDEX($D$67:$BE$92,$C76,C$55)</f>
        <v>26.649000000000001</v>
      </c>
      <c r="D24" s="47" cm="1">
        <f t="array" ref="D24">INDEX($D$67:$BE$92,$C76,D$55)</f>
        <v>14.778</v>
      </c>
      <c r="E24" s="47" cm="1">
        <f t="array" ref="E24">INDEX($D$67:$BE$92,$C76,E$55)</f>
        <v>11.871</v>
      </c>
      <c r="F24" s="47" cm="1">
        <f t="array" ref="F24">INDEX($D$67:$BE$92,$C76,F$55)</f>
        <v>4.8070000000000004</v>
      </c>
      <c r="G24" s="47" cm="1">
        <f t="array" ref="G24">INDEX($D$67:$BE$92,$C76,G$55)</f>
        <v>5.0490000000000004</v>
      </c>
      <c r="H24" s="47" cm="1">
        <f t="array" ref="H24">INDEX($D$67:$BE$92,$C76,H$55)</f>
        <v>4.5369999999999999</v>
      </c>
      <c r="I24" s="47"/>
      <c r="J24" s="48" t="str" cm="1">
        <f t="array" ref="J24">IF(HYPERLINK(TEXT("#"&amp;INDEX($D$101:$BE$126,$C110,C$55),),INDEX($D$101:$BE$126,$C110,C$55))=0,"",HYPERLINK(TEXT("#"&amp;INDEX($D$101:$BE$126,$C110,C$55),),INDEX($D$101:$BE$126,$C110,C$55)))</f>
        <v>A125958384W</v>
      </c>
      <c r="K24" s="48" t="str" cm="1">
        <f t="array" ref="K24">IF(HYPERLINK(TEXT("#"&amp;INDEX($D$101:$BE$126,$C110,D$55),),INDEX($D$101:$BE$126,$C110,D$55))=0,"",HYPERLINK(TEXT("#"&amp;INDEX($D$101:$BE$126,$C110,D$55),),INDEX($D$101:$BE$126,$C110,D$55)))</f>
        <v>A125979984T</v>
      </c>
      <c r="L24" s="48" t="str" cm="1">
        <f t="array" ref="L24">IF(HYPERLINK(TEXT("#"&amp;INDEX($D$101:$BE$126,$C110,E$55),),INDEX($D$101:$BE$126,$C110,E$55))=0,"",HYPERLINK(TEXT("#"&amp;INDEX($D$101:$BE$126,$C110,E$55),),INDEX($D$101:$BE$126,$C110,E$55)))</f>
        <v>A125969184J</v>
      </c>
      <c r="M24" s="48" t="str" cm="1">
        <f t="array" ref="M24">IF(HYPERLINK(TEXT("#"&amp;INDEX($D$101:$BE$126,$C110,F$55),),INDEX($D$101:$BE$126,$C110,F$55))=0,"",HYPERLINK(TEXT("#"&amp;INDEX($D$101:$BE$126,$C110,F$55),),INDEX($D$101:$BE$126,$C110,F$55)))</f>
        <v>A125958385X</v>
      </c>
      <c r="N24" s="48" t="str" cm="1">
        <f t="array" ref="N24">IF(HYPERLINK(TEXT("#"&amp;INDEX($D$101:$BE$126,$C110,G$55),),INDEX($D$101:$BE$126,$C110,G$55))=0,"",HYPERLINK(TEXT("#"&amp;INDEX($D$101:$BE$126,$C110,G$55),),INDEX($D$101:$BE$126,$C110,G$55)))</f>
        <v>A125979985V</v>
      </c>
      <c r="O24" s="48" t="str" cm="1">
        <f t="array" ref="O24">IF(HYPERLINK(TEXT("#"&amp;INDEX($D$101:$BE$126,$C110,H$55),),INDEX($D$101:$BE$126,$C110,H$55))=0,"",HYPERLINK(TEXT("#"&amp;INDEX($D$101:$BE$126,$C110,H$55),),INDEX($D$101:$BE$126,$C110,H$55)))</f>
        <v>A125969185K</v>
      </c>
    </row>
    <row r="25" spans="1:23">
      <c r="A25" s="45"/>
      <c r="B25" s="49" t="s">
        <v>4175</v>
      </c>
      <c r="C25" s="47" cm="1">
        <f t="array" ref="C25">INDEX($D$67:$BE$92,$C77,C$55)</f>
        <v>59.39</v>
      </c>
      <c r="D25" s="47" cm="1">
        <f t="array" ref="D25">INDEX($D$67:$BE$92,$C77,D$55)</f>
        <v>34.438000000000002</v>
      </c>
      <c r="E25" s="47" cm="1">
        <f t="array" ref="E25">INDEX($D$67:$BE$92,$C77,E$55)</f>
        <v>24.952000000000002</v>
      </c>
      <c r="F25" s="47" cm="1">
        <f t="array" ref="F25">INDEX($D$67:$BE$92,$C77,F$55)</f>
        <v>10.712999999999999</v>
      </c>
      <c r="G25" s="47" cm="1">
        <f t="array" ref="G25">INDEX($D$67:$BE$92,$C77,G$55)</f>
        <v>11.765000000000001</v>
      </c>
      <c r="H25" s="47" cm="1">
        <f t="array" ref="H25">INDEX($D$67:$BE$92,$C77,H$55)</f>
        <v>9.5359999999999996</v>
      </c>
      <c r="I25" s="47"/>
      <c r="J25" s="48" t="str" cm="1">
        <f t="array" ref="J25">IF(HYPERLINK(TEXT("#"&amp;INDEX($D$101:$BE$126,$C111,C$55),),INDEX($D$101:$BE$126,$C111,C$55))=0,"",HYPERLINK(TEXT("#"&amp;INDEX($D$101:$BE$126,$C111,C$55),),INDEX($D$101:$BE$126,$C111,C$55)))</f>
        <v>A125958440C</v>
      </c>
      <c r="K25" s="48" t="str" cm="1">
        <f t="array" ref="K25">IF(HYPERLINK(TEXT("#"&amp;INDEX($D$101:$BE$126,$C111,D$55),),INDEX($D$101:$BE$126,$C111,D$55))=0,"",HYPERLINK(TEXT("#"&amp;INDEX($D$101:$BE$126,$C111,D$55),),INDEX($D$101:$BE$126,$C111,D$55)))</f>
        <v>A125980040F</v>
      </c>
      <c r="L25" s="48" t="str" cm="1">
        <f t="array" ref="L25">IF(HYPERLINK(TEXT("#"&amp;INDEX($D$101:$BE$126,$C111,E$55),),INDEX($D$101:$BE$126,$C111,E$55))=0,"",HYPERLINK(TEXT("#"&amp;INDEX($D$101:$BE$126,$C111,E$55),),INDEX($D$101:$BE$126,$C111,E$55)))</f>
        <v>A125969240R</v>
      </c>
      <c r="M25" s="48" t="str" cm="1">
        <f t="array" ref="M25">IF(HYPERLINK(TEXT("#"&amp;INDEX($D$101:$BE$126,$C111,F$55),),INDEX($D$101:$BE$126,$C111,F$55))=0,"",HYPERLINK(TEXT("#"&amp;INDEX($D$101:$BE$126,$C111,F$55),),INDEX($D$101:$BE$126,$C111,F$55)))</f>
        <v>A125958441F</v>
      </c>
      <c r="N25" s="48" t="str" cm="1">
        <f t="array" ref="N25">IF(HYPERLINK(TEXT("#"&amp;INDEX($D$101:$BE$126,$C111,G$55),),INDEX($D$101:$BE$126,$C111,G$55))=0,"",HYPERLINK(TEXT("#"&amp;INDEX($D$101:$BE$126,$C111,G$55),),INDEX($D$101:$BE$126,$C111,G$55)))</f>
        <v>A125980041J</v>
      </c>
      <c r="O25" s="48" t="str" cm="1">
        <f t="array" ref="O25">IF(HYPERLINK(TEXT("#"&amp;INDEX($D$101:$BE$126,$C111,H$55),),INDEX($D$101:$BE$126,$C111,H$55))=0,"",HYPERLINK(TEXT("#"&amp;INDEX($D$101:$BE$126,$C111,H$55),),INDEX($D$101:$BE$126,$C111,H$55)))</f>
        <v>A125969241T</v>
      </c>
    </row>
    <row r="26" spans="1:23">
      <c r="A26" s="45"/>
      <c r="B26" s="49" t="s">
        <v>4176</v>
      </c>
      <c r="C26" s="47" cm="1">
        <f t="array" ref="C26">INDEX($D$67:$BE$92,$C78,C$55)</f>
        <v>11.327999999999999</v>
      </c>
      <c r="D26" s="47" cm="1">
        <f t="array" ref="D26">INDEX($D$67:$BE$92,$C78,D$55)</f>
        <v>5.742</v>
      </c>
      <c r="E26" s="47" cm="1">
        <f t="array" ref="E26">INDEX($D$67:$BE$92,$C78,E$55)</f>
        <v>5.5860000000000003</v>
      </c>
      <c r="F26" s="47" cm="1">
        <f t="array" ref="F26">INDEX($D$67:$BE$92,$C78,F$55)</f>
        <v>2.0430000000000001</v>
      </c>
      <c r="G26" s="47" cm="1">
        <f t="array" ref="G26">INDEX($D$67:$BE$92,$C78,G$55)</f>
        <v>1.962</v>
      </c>
      <c r="H26" s="47" cm="1">
        <f t="array" ref="H26">INDEX($D$67:$BE$92,$C78,H$55)</f>
        <v>2.1349999999999998</v>
      </c>
      <c r="I26" s="47"/>
      <c r="J26" s="48" t="str" cm="1">
        <f t="array" ref="J26">IF(HYPERLINK(TEXT("#"&amp;INDEX($D$101:$BE$126,$C112,C$55),),INDEX($D$101:$BE$126,$C112,C$55))=0,"",HYPERLINK(TEXT("#"&amp;INDEX($D$101:$BE$126,$C112,C$55),),INDEX($D$101:$BE$126,$C112,C$55)))</f>
        <v>A125958312K</v>
      </c>
      <c r="K26" s="48" t="str" cm="1">
        <f t="array" ref="K26">IF(HYPERLINK(TEXT("#"&amp;INDEX($D$101:$BE$126,$C112,D$55),),INDEX($D$101:$BE$126,$C112,D$55))=0,"",HYPERLINK(TEXT("#"&amp;INDEX($D$101:$BE$126,$C112,D$55),),INDEX($D$101:$BE$126,$C112,D$55)))</f>
        <v>A125979912F</v>
      </c>
      <c r="L26" s="48" t="str" cm="1">
        <f t="array" ref="L26">IF(HYPERLINK(TEXT("#"&amp;INDEX($D$101:$BE$126,$C112,E$55),),INDEX($D$101:$BE$126,$C112,E$55))=0,"",HYPERLINK(TEXT("#"&amp;INDEX($D$101:$BE$126,$C112,E$55),),INDEX($D$101:$BE$126,$C112,E$55)))</f>
        <v>A125969112W</v>
      </c>
      <c r="M26" s="48" t="str" cm="1">
        <f t="array" ref="M26">IF(HYPERLINK(TEXT("#"&amp;INDEX($D$101:$BE$126,$C112,F$55),),INDEX($D$101:$BE$126,$C112,F$55))=0,"",HYPERLINK(TEXT("#"&amp;INDEX($D$101:$BE$126,$C112,F$55),),INDEX($D$101:$BE$126,$C112,F$55)))</f>
        <v>A125958313L</v>
      </c>
      <c r="N26" s="48" t="str" cm="1">
        <f t="array" ref="N26">IF(HYPERLINK(TEXT("#"&amp;INDEX($D$101:$BE$126,$C112,G$55),),INDEX($D$101:$BE$126,$C112,G$55))=0,"",HYPERLINK(TEXT("#"&amp;INDEX($D$101:$BE$126,$C112,G$55),),INDEX($D$101:$BE$126,$C112,G$55)))</f>
        <v>A125979913J</v>
      </c>
      <c r="O26" s="48" t="str" cm="1">
        <f t="array" ref="O26">IF(HYPERLINK(TEXT("#"&amp;INDEX($D$101:$BE$126,$C112,H$55),),INDEX($D$101:$BE$126,$C112,H$55))=0,"",HYPERLINK(TEXT("#"&amp;INDEX($D$101:$BE$126,$C112,H$55),),INDEX($D$101:$BE$126,$C112,H$55)))</f>
        <v>A125969113X</v>
      </c>
    </row>
    <row r="27" spans="1:23">
      <c r="A27" s="45"/>
      <c r="B27" s="49" t="s">
        <v>4177</v>
      </c>
      <c r="C27" s="47" cm="1">
        <f t="array" ref="C27">INDEX($D$67:$BE$92,$C79,C$55)</f>
        <v>25.411999999999999</v>
      </c>
      <c r="D27" s="47" cm="1">
        <f t="array" ref="D27">INDEX($D$67:$BE$92,$C79,D$55)</f>
        <v>6.2629999999999999</v>
      </c>
      <c r="E27" s="47" cm="1">
        <f t="array" ref="E27">INDEX($D$67:$BE$92,$C79,E$55)</f>
        <v>19.149000000000001</v>
      </c>
      <c r="F27" s="47" cm="1">
        <f t="array" ref="F27">INDEX($D$67:$BE$92,$C79,F$55)</f>
        <v>4.5839999999999996</v>
      </c>
      <c r="G27" s="47" cm="1">
        <f t="array" ref="G27">INDEX($D$67:$BE$92,$C79,G$55)</f>
        <v>2.14</v>
      </c>
      <c r="H27" s="47" cm="1">
        <f t="array" ref="H27">INDEX($D$67:$BE$92,$C79,H$55)</f>
        <v>7.319</v>
      </c>
      <c r="I27" s="47"/>
      <c r="J27" s="48" t="str" cm="1">
        <f t="array" ref="J27">IF(HYPERLINK(TEXT("#"&amp;INDEX($D$101:$BE$126,$C113,C$55),),INDEX($D$101:$BE$126,$C113,C$55))=0,"",HYPERLINK(TEXT("#"&amp;INDEX($D$101:$BE$126,$C113,C$55),),INDEX($D$101:$BE$126,$C113,C$55)))</f>
        <v>A125958264C</v>
      </c>
      <c r="K27" s="48" t="str" cm="1">
        <f t="array" ref="K27">IF(HYPERLINK(TEXT("#"&amp;INDEX($D$101:$BE$126,$C113,D$55),),INDEX($D$101:$BE$126,$C113,D$55))=0,"",HYPERLINK(TEXT("#"&amp;INDEX($D$101:$BE$126,$C113,D$55),),INDEX($D$101:$BE$126,$C113,D$55)))</f>
        <v>A125979864X</v>
      </c>
      <c r="L27" s="48" t="str" cm="1">
        <f t="array" ref="L27">IF(HYPERLINK(TEXT("#"&amp;INDEX($D$101:$BE$126,$C113,E$55),),INDEX($D$101:$BE$126,$C113,E$55))=0,"",HYPERLINK(TEXT("#"&amp;INDEX($D$101:$BE$126,$C113,E$55),),INDEX($D$101:$BE$126,$C113,E$55)))</f>
        <v>A125969064R</v>
      </c>
      <c r="M27" s="48" t="str" cm="1">
        <f t="array" ref="M27">IF(HYPERLINK(TEXT("#"&amp;INDEX($D$101:$BE$126,$C113,F$55),),INDEX($D$101:$BE$126,$C113,F$55))=0,"",HYPERLINK(TEXT("#"&amp;INDEX($D$101:$BE$126,$C113,F$55),),INDEX($D$101:$BE$126,$C113,F$55)))</f>
        <v>A125958265F</v>
      </c>
      <c r="N27" s="48" t="str" cm="1">
        <f t="array" ref="N27">IF(HYPERLINK(TEXT("#"&amp;INDEX($D$101:$BE$126,$C113,G$55),),INDEX($D$101:$BE$126,$C113,G$55))=0,"",HYPERLINK(TEXT("#"&amp;INDEX($D$101:$BE$126,$C113,G$55),),INDEX($D$101:$BE$126,$C113,G$55)))</f>
        <v>A125979865A</v>
      </c>
      <c r="O27" s="48" t="str" cm="1">
        <f t="array" ref="O27">IF(HYPERLINK(TEXT("#"&amp;INDEX($D$101:$BE$126,$C113,H$55),),INDEX($D$101:$BE$126,$C113,H$55))=0,"",HYPERLINK(TEXT("#"&amp;INDEX($D$101:$BE$126,$C113,H$55),),INDEX($D$101:$BE$126,$C113,H$55)))</f>
        <v>A125969065T</v>
      </c>
      <c r="P27" s="47"/>
      <c r="Q27" s="47"/>
      <c r="R27" s="47"/>
      <c r="S27" s="47"/>
      <c r="T27" s="47"/>
      <c r="U27" s="47"/>
      <c r="V27" s="47"/>
      <c r="W27" s="47"/>
    </row>
    <row r="28" spans="1:23">
      <c r="A28" s="45"/>
      <c r="B28" s="51" t="s">
        <v>4178</v>
      </c>
      <c r="C28" s="47" cm="1">
        <f t="array" ref="C28">INDEX($D$67:$BE$92,$C80,C$55)</f>
        <v>16.452000000000002</v>
      </c>
      <c r="D28" s="47" cm="1">
        <f t="array" ref="D28">INDEX($D$67:$BE$92,$C80,D$55)</f>
        <v>6.9109999999999996</v>
      </c>
      <c r="E28" s="47" cm="1">
        <f t="array" ref="E28">INDEX($D$67:$BE$92,$C80,E$55)</f>
        <v>9.5410000000000004</v>
      </c>
      <c r="F28" s="47" cm="1">
        <f t="array" ref="F28">INDEX($D$67:$BE$92,$C80,F$55)</f>
        <v>2.968</v>
      </c>
      <c r="G28" s="47" cm="1">
        <f t="array" ref="G28">INDEX($D$67:$BE$92,$C80,G$55)</f>
        <v>2.3610000000000002</v>
      </c>
      <c r="H28" s="47" cm="1">
        <f t="array" ref="H28">INDEX($D$67:$BE$92,$C80,H$55)</f>
        <v>3.6469999999999998</v>
      </c>
      <c r="I28" s="47"/>
      <c r="J28" s="48" t="str" cm="1">
        <f t="array" ref="J28">IF(HYPERLINK(TEXT("#"&amp;INDEX($D$101:$BE$126,$C114,C$55),),INDEX($D$101:$BE$126,$C114,C$55))=0,"",HYPERLINK(TEXT("#"&amp;INDEX($D$101:$BE$126,$C114,C$55),),INDEX($D$101:$BE$126,$C114,C$55)))</f>
        <v>A125958280C</v>
      </c>
      <c r="K28" s="48" t="str" cm="1">
        <f t="array" ref="K28">IF(HYPERLINK(TEXT("#"&amp;INDEX($D$101:$BE$126,$C114,D$55),),INDEX($D$101:$BE$126,$C114,D$55))=0,"",HYPERLINK(TEXT("#"&amp;INDEX($D$101:$BE$126,$C114,D$55),),INDEX($D$101:$BE$126,$C114,D$55)))</f>
        <v>A125979880X</v>
      </c>
      <c r="L28" s="48" t="str" cm="1">
        <f t="array" ref="L28">IF(HYPERLINK(TEXT("#"&amp;INDEX($D$101:$BE$126,$C114,E$55),),INDEX($D$101:$BE$126,$C114,E$55))=0,"",HYPERLINK(TEXT("#"&amp;INDEX($D$101:$BE$126,$C114,E$55),),INDEX($D$101:$BE$126,$C114,E$55)))</f>
        <v>A125969080R</v>
      </c>
      <c r="M28" s="48" t="str" cm="1">
        <f t="array" ref="M28">IF(HYPERLINK(TEXT("#"&amp;INDEX($D$101:$BE$126,$C114,F$55),),INDEX($D$101:$BE$126,$C114,F$55))=0,"",HYPERLINK(TEXT("#"&amp;INDEX($D$101:$BE$126,$C114,F$55),),INDEX($D$101:$BE$126,$C114,F$55)))</f>
        <v>A125958281F</v>
      </c>
      <c r="N28" s="48" t="str" cm="1">
        <f t="array" ref="N28">IF(HYPERLINK(TEXT("#"&amp;INDEX($D$101:$BE$126,$C114,G$55),),INDEX($D$101:$BE$126,$C114,G$55))=0,"",HYPERLINK(TEXT("#"&amp;INDEX($D$101:$BE$126,$C114,G$55),),INDEX($D$101:$BE$126,$C114,G$55)))</f>
        <v>A125979881A</v>
      </c>
      <c r="O28" s="48" t="str" cm="1">
        <f t="array" ref="O28">IF(HYPERLINK(TEXT("#"&amp;INDEX($D$101:$BE$126,$C114,H$55),),INDEX($D$101:$BE$126,$C114,H$55))=0,"",HYPERLINK(TEXT("#"&amp;INDEX($D$101:$BE$126,$C114,H$55),),INDEX($D$101:$BE$126,$C114,H$55)))</f>
        <v>A125969081T</v>
      </c>
      <c r="P28" s="47"/>
      <c r="Q28" s="47"/>
      <c r="R28" s="47"/>
      <c r="S28" s="47"/>
      <c r="T28" s="47"/>
      <c r="U28" s="47"/>
      <c r="V28" s="47"/>
      <c r="W28" s="47"/>
    </row>
    <row r="29" spans="1:23">
      <c r="A29" s="45"/>
      <c r="B29" s="49" t="s">
        <v>4179</v>
      </c>
      <c r="C29" s="47" cm="1">
        <f t="array" ref="C29">INDEX($D$67:$BE$92,$C81,C$55)</f>
        <v>7.2619999999999996</v>
      </c>
      <c r="D29" s="47" cm="1">
        <f t="array" ref="D29">INDEX($D$67:$BE$92,$C81,D$55)</f>
        <v>3.81</v>
      </c>
      <c r="E29" s="47" cm="1">
        <f t="array" ref="E29">INDEX($D$67:$BE$92,$C81,E$55)</f>
        <v>3.452</v>
      </c>
      <c r="F29" s="47" cm="1">
        <f t="array" ref="F29">INDEX($D$67:$BE$92,$C81,F$55)</f>
        <v>1.31</v>
      </c>
      <c r="G29" s="47" cm="1">
        <f t="array" ref="G29">INDEX($D$67:$BE$92,$C81,G$55)</f>
        <v>1.302</v>
      </c>
      <c r="H29" s="47" cm="1">
        <f t="array" ref="H29">INDEX($D$67:$BE$92,$C81,H$55)</f>
        <v>1.319</v>
      </c>
      <c r="I29" s="47"/>
      <c r="J29" s="48" t="str" cm="1">
        <f t="array" ref="J29">IF(HYPERLINK(TEXT("#"&amp;INDEX($D$101:$BE$126,$C115,C$55),),INDEX($D$101:$BE$126,$C115,C$55))=0,"",HYPERLINK(TEXT("#"&amp;INDEX($D$101:$BE$126,$C115,C$55),),INDEX($D$101:$BE$126,$C115,C$55)))</f>
        <v>A125958352C</v>
      </c>
      <c r="K29" s="48" t="str" cm="1">
        <f t="array" ref="K29">IF(HYPERLINK(TEXT("#"&amp;INDEX($D$101:$BE$126,$C115,D$55),),INDEX($D$101:$BE$126,$C115,D$55))=0,"",HYPERLINK(TEXT("#"&amp;INDEX($D$101:$BE$126,$C115,D$55),),INDEX($D$101:$BE$126,$C115,D$55)))</f>
        <v>A125979952X</v>
      </c>
      <c r="L29" s="48" t="str" cm="1">
        <f t="array" ref="L29">IF(HYPERLINK(TEXT("#"&amp;INDEX($D$101:$BE$126,$C115,E$55),),INDEX($D$101:$BE$126,$C115,E$55))=0,"",HYPERLINK(TEXT("#"&amp;INDEX($D$101:$BE$126,$C115,E$55),),INDEX($D$101:$BE$126,$C115,E$55)))</f>
        <v>A125969152R</v>
      </c>
      <c r="M29" s="48" t="str" cm="1">
        <f t="array" ref="M29">IF(HYPERLINK(TEXT("#"&amp;INDEX($D$101:$BE$126,$C115,F$55),),INDEX($D$101:$BE$126,$C115,F$55))=0,"",HYPERLINK(TEXT("#"&amp;INDEX($D$101:$BE$126,$C115,F$55),),INDEX($D$101:$BE$126,$C115,F$55)))</f>
        <v>A125958353F</v>
      </c>
      <c r="N29" s="48" t="str" cm="1">
        <f t="array" ref="N29">IF(HYPERLINK(TEXT("#"&amp;INDEX($D$101:$BE$126,$C115,G$55),),INDEX($D$101:$BE$126,$C115,G$55))=0,"",HYPERLINK(TEXT("#"&amp;INDEX($D$101:$BE$126,$C115,G$55),),INDEX($D$101:$BE$126,$C115,G$55)))</f>
        <v>A125979953A</v>
      </c>
      <c r="O29" s="48" t="str" cm="1">
        <f t="array" ref="O29">IF(HYPERLINK(TEXT("#"&amp;INDEX($D$101:$BE$126,$C115,H$55),),INDEX($D$101:$BE$126,$C115,H$55))=0,"",HYPERLINK(TEXT("#"&amp;INDEX($D$101:$BE$126,$C115,H$55),),INDEX($D$101:$BE$126,$C115,H$55)))</f>
        <v>A125969153T</v>
      </c>
      <c r="P29" s="47"/>
      <c r="Q29" s="47"/>
      <c r="R29" s="47"/>
      <c r="S29" s="47"/>
      <c r="T29" s="47"/>
      <c r="U29" s="47"/>
      <c r="V29" s="47"/>
      <c r="W29" s="47"/>
    </row>
    <row r="30" spans="1:23">
      <c r="A30" s="45"/>
      <c r="B30" s="49" t="s">
        <v>4180</v>
      </c>
      <c r="C30" s="47" cm="1">
        <f t="array" ref="C30">INDEX($D$67:$BE$92,$C82,C$55)</f>
        <v>73.680999999999997</v>
      </c>
      <c r="D30" s="47" cm="1">
        <f t="array" ref="D30">INDEX($D$67:$BE$92,$C82,D$55)</f>
        <v>41.533000000000001</v>
      </c>
      <c r="E30" s="47" cm="1">
        <f t="array" ref="E30">INDEX($D$67:$BE$92,$C82,E$55)</f>
        <v>32.149000000000001</v>
      </c>
      <c r="F30" s="47" cm="1">
        <f t="array" ref="F30">INDEX($D$67:$BE$92,$C82,F$55)</f>
        <v>13.291</v>
      </c>
      <c r="G30" s="47" cm="1">
        <f t="array" ref="G30">INDEX($D$67:$BE$92,$C82,G$55)</f>
        <v>14.189</v>
      </c>
      <c r="H30" s="47" cm="1">
        <f t="array" ref="H30">INDEX($D$67:$BE$92,$C82,H$55)</f>
        <v>12.287000000000001</v>
      </c>
      <c r="I30" s="47"/>
      <c r="J30" s="48" t="str" cm="1">
        <f t="array" ref="J30">IF(HYPERLINK(TEXT("#"&amp;INDEX($D$101:$BE$126,$C116,C$55),),INDEX($D$101:$BE$126,$C116,C$55))=0,"",HYPERLINK(TEXT("#"&amp;INDEX($D$101:$BE$126,$C116,C$55),),INDEX($D$101:$BE$126,$C116,C$55)))</f>
        <v>A125958288W</v>
      </c>
      <c r="K30" s="48" t="str" cm="1">
        <f t="array" ref="K30">IF(HYPERLINK(TEXT("#"&amp;INDEX($D$101:$BE$126,$C116,D$55),),INDEX($D$101:$BE$126,$C116,D$55))=0,"",HYPERLINK(TEXT("#"&amp;INDEX($D$101:$BE$126,$C116,D$55),),INDEX($D$101:$BE$126,$C116,D$55)))</f>
        <v>A125979888T</v>
      </c>
      <c r="L30" s="48" t="str" cm="1">
        <f t="array" ref="L30">IF(HYPERLINK(TEXT("#"&amp;INDEX($D$101:$BE$126,$C116,E$55),),INDEX($D$101:$BE$126,$C116,E$55))=0,"",HYPERLINK(TEXT("#"&amp;INDEX($D$101:$BE$126,$C116,E$55),),INDEX($D$101:$BE$126,$C116,E$55)))</f>
        <v>A125969088J</v>
      </c>
      <c r="M30" s="48" t="str" cm="1">
        <f t="array" ref="M30">IF(HYPERLINK(TEXT("#"&amp;INDEX($D$101:$BE$126,$C116,F$55),),INDEX($D$101:$BE$126,$C116,F$55))=0,"",HYPERLINK(TEXT("#"&amp;INDEX($D$101:$BE$126,$C116,F$55),),INDEX($D$101:$BE$126,$C116,F$55)))</f>
        <v>A125958289X</v>
      </c>
      <c r="N30" s="48" t="str" cm="1">
        <f t="array" ref="N30">IF(HYPERLINK(TEXT("#"&amp;INDEX($D$101:$BE$126,$C116,G$55),),INDEX($D$101:$BE$126,$C116,G$55))=0,"",HYPERLINK(TEXT("#"&amp;INDEX($D$101:$BE$126,$C116,G$55),),INDEX($D$101:$BE$126,$C116,G$55)))</f>
        <v>A125979889V</v>
      </c>
      <c r="O30" s="48" t="str" cm="1">
        <f t="array" ref="O30">IF(HYPERLINK(TEXT("#"&amp;INDEX($D$101:$BE$126,$C116,H$55),),INDEX($D$101:$BE$126,$C116,H$55))=0,"",HYPERLINK(TEXT("#"&amp;INDEX($D$101:$BE$126,$C116,H$55),),INDEX($D$101:$BE$126,$C116,H$55)))</f>
        <v>A125969089K</v>
      </c>
      <c r="P30" s="47"/>
      <c r="Q30" s="47"/>
      <c r="R30" s="47"/>
      <c r="S30" s="47"/>
      <c r="T30" s="47"/>
      <c r="U30" s="47"/>
      <c r="V30" s="47"/>
      <c r="W30" s="47"/>
    </row>
    <row r="31" spans="1:23">
      <c r="A31" s="45"/>
      <c r="B31" s="45" t="s">
        <v>4181</v>
      </c>
      <c r="C31" s="47" cm="1">
        <f t="array" ref="C31">INDEX($D$67:$BE$92,$C83,C$55)</f>
        <v>102.127</v>
      </c>
      <c r="D31" s="47" cm="1">
        <f t="array" ref="D31">INDEX($D$67:$BE$92,$C83,D$55)</f>
        <v>55.289000000000001</v>
      </c>
      <c r="E31" s="47" cm="1">
        <f t="array" ref="E31">INDEX($D$67:$BE$92,$C83,E$55)</f>
        <v>46.838000000000001</v>
      </c>
      <c r="F31" s="47" cm="1">
        <f t="array" ref="F31">INDEX($D$67:$BE$92,$C83,F$55)</f>
        <v>18.422000000000001</v>
      </c>
      <c r="G31" s="47" cm="1">
        <f t="array" ref="G31">INDEX($D$67:$BE$92,$C83,G$55)</f>
        <v>18.888000000000002</v>
      </c>
      <c r="H31" s="47" cm="1">
        <f t="array" ref="H31">INDEX($D$67:$BE$92,$C83,H$55)</f>
        <v>17.901</v>
      </c>
      <c r="I31" s="47"/>
      <c r="J31" s="48" t="str" cm="1">
        <f t="array" ref="J31">IF(HYPERLINK(TEXT("#"&amp;INDEX($D$101:$BE$126,$C117,C$55),),INDEX($D$101:$BE$126,$C117,C$55))=0,"",HYPERLINK(TEXT("#"&amp;INDEX($D$101:$BE$126,$C117,C$55),),INDEX($D$101:$BE$126,$C117,C$55)))</f>
        <v>A125958360C</v>
      </c>
      <c r="K31" s="48" t="str" cm="1">
        <f t="array" ref="K31">IF(HYPERLINK(TEXT("#"&amp;INDEX($D$101:$BE$126,$C117,D$55),),INDEX($D$101:$BE$126,$C117,D$55))=0,"",HYPERLINK(TEXT("#"&amp;INDEX($D$101:$BE$126,$C117,D$55),),INDEX($D$101:$BE$126,$C117,D$55)))</f>
        <v>A125979960X</v>
      </c>
      <c r="L31" s="48" t="str" cm="1">
        <f t="array" ref="L31">IF(HYPERLINK(TEXT("#"&amp;INDEX($D$101:$BE$126,$C117,E$55),),INDEX($D$101:$BE$126,$C117,E$55))=0,"",HYPERLINK(TEXT("#"&amp;INDEX($D$101:$BE$126,$C117,E$55),),INDEX($D$101:$BE$126,$C117,E$55)))</f>
        <v>A125969160R</v>
      </c>
      <c r="M31" s="48" t="str" cm="1">
        <f t="array" ref="M31">IF(HYPERLINK(TEXT("#"&amp;INDEX($D$101:$BE$126,$C117,F$55),),INDEX($D$101:$BE$126,$C117,F$55))=0,"",HYPERLINK(TEXT("#"&amp;INDEX($D$101:$BE$126,$C117,F$55),),INDEX($D$101:$BE$126,$C117,F$55)))</f>
        <v>A125958361F</v>
      </c>
      <c r="N31" s="48" t="str" cm="1">
        <f t="array" ref="N31">IF(HYPERLINK(TEXT("#"&amp;INDEX($D$101:$BE$126,$C117,G$55),),INDEX($D$101:$BE$126,$C117,G$55))=0,"",HYPERLINK(TEXT("#"&amp;INDEX($D$101:$BE$126,$C117,G$55),),INDEX($D$101:$BE$126,$C117,G$55)))</f>
        <v>A125979961A</v>
      </c>
      <c r="O31" s="48" t="str" cm="1">
        <f t="array" ref="O31">IF(HYPERLINK(TEXT("#"&amp;INDEX($D$101:$BE$126,$C117,H$55),),INDEX($D$101:$BE$126,$C117,H$55))=0,"",HYPERLINK(TEXT("#"&amp;INDEX($D$101:$BE$126,$C117,H$55),),INDEX($D$101:$BE$126,$C117,H$55)))</f>
        <v>A125969161T</v>
      </c>
      <c r="P31" s="47"/>
      <c r="Q31" s="47"/>
      <c r="R31" s="47"/>
      <c r="S31" s="47"/>
      <c r="T31" s="47"/>
      <c r="U31" s="47"/>
      <c r="V31" s="47"/>
      <c r="W31" s="47"/>
    </row>
    <row r="32" spans="1:23">
      <c r="A32" s="44" t="s">
        <v>4182</v>
      </c>
      <c r="B32" s="45"/>
      <c r="C32" s="47"/>
      <c r="D32" s="47"/>
      <c r="E32" s="47"/>
      <c r="F32" s="47"/>
      <c r="G32" s="47"/>
      <c r="H32" s="47"/>
      <c r="I32" s="47"/>
      <c r="J32" s="48"/>
      <c r="K32" s="48"/>
      <c r="L32" s="48"/>
      <c r="M32" s="48"/>
      <c r="N32" s="48"/>
      <c r="O32" s="48"/>
      <c r="P32" s="47"/>
      <c r="Q32" s="47"/>
      <c r="R32" s="47"/>
      <c r="S32" s="47"/>
      <c r="T32" s="47"/>
      <c r="U32" s="47"/>
      <c r="V32" s="47"/>
      <c r="W32" s="47"/>
    </row>
    <row r="33" spans="1:23">
      <c r="A33" s="45"/>
      <c r="B33" s="52" t="s">
        <v>4183</v>
      </c>
      <c r="C33" s="47" cm="1">
        <f t="array" ref="C33">INDEX($D$67:$BE$92,$C85,C$55)</f>
        <v>350.09</v>
      </c>
      <c r="D33" s="47" cm="1">
        <f t="array" ref="D33">INDEX($D$67:$BE$92,$C85,D$55)</f>
        <v>199.815</v>
      </c>
      <c r="E33" s="47" cm="1">
        <f t="array" ref="E33">INDEX($D$67:$BE$92,$C85,E$55)</f>
        <v>150.274</v>
      </c>
      <c r="F33" s="47" cm="1">
        <f t="array" ref="F33">INDEX($D$67:$BE$92,$C85,F$55)</f>
        <v>63.151000000000003</v>
      </c>
      <c r="G33" s="47" cm="1">
        <f t="array" ref="G33">INDEX($D$67:$BE$92,$C85,G$55)</f>
        <v>68.262</v>
      </c>
      <c r="H33" s="47" cm="1">
        <f t="array" ref="H33">INDEX($D$67:$BE$92,$C85,H$55)</f>
        <v>57.433999999999997</v>
      </c>
      <c r="I33" s="47"/>
      <c r="J33" s="48" t="str" cm="1">
        <f t="array" ref="J33">IF(HYPERLINK(TEXT("#"&amp;INDEX($D$101:$BE$126,$C119,C$55),),INDEX($D$101:$BE$126,$C119,C$55))=0,"",HYPERLINK(TEXT("#"&amp;INDEX($D$101:$BE$126,$C119,C$55),),INDEX($D$101:$BE$126,$C119,C$55)))</f>
        <v>A125958368W</v>
      </c>
      <c r="K33" s="48" t="str" cm="1">
        <f t="array" ref="K33">IF(HYPERLINK(TEXT("#"&amp;INDEX($D$101:$BE$126,$C119,D$55),),INDEX($D$101:$BE$126,$C119,D$55))=0,"",HYPERLINK(TEXT("#"&amp;INDEX($D$101:$BE$126,$C119,D$55),),INDEX($D$101:$BE$126,$C119,D$55)))</f>
        <v>A125979968T</v>
      </c>
      <c r="L33" s="48" t="str" cm="1">
        <f t="array" ref="L33">IF(HYPERLINK(TEXT("#"&amp;INDEX($D$101:$BE$126,$C119,E$55),),INDEX($D$101:$BE$126,$C119,E$55))=0,"",HYPERLINK(TEXT("#"&amp;INDEX($D$101:$BE$126,$C119,E$55),),INDEX($D$101:$BE$126,$C119,E$55)))</f>
        <v>A125969168J</v>
      </c>
      <c r="M33" s="48" t="str" cm="1">
        <f t="array" ref="M33">IF(HYPERLINK(TEXT("#"&amp;INDEX($D$101:$BE$126,$C119,F$55),),INDEX($D$101:$BE$126,$C119,F$55))=0,"",HYPERLINK(TEXT("#"&amp;INDEX($D$101:$BE$126,$C119,F$55),),INDEX($D$101:$BE$126,$C119,F$55)))</f>
        <v>A125958369X</v>
      </c>
      <c r="N33" s="48" t="str" cm="1">
        <f t="array" ref="N33">IF(HYPERLINK(TEXT("#"&amp;INDEX($D$101:$BE$126,$C119,G$55),),INDEX($D$101:$BE$126,$C119,G$55))=0,"",HYPERLINK(TEXT("#"&amp;INDEX($D$101:$BE$126,$C119,G$55),),INDEX($D$101:$BE$126,$C119,G$55)))</f>
        <v>A125979969V</v>
      </c>
      <c r="O33" s="48" t="str" cm="1">
        <f t="array" ref="O33">IF(HYPERLINK(TEXT("#"&amp;INDEX($D$101:$BE$126,$C119,H$55),),INDEX($D$101:$BE$126,$C119,H$55))=0,"",HYPERLINK(TEXT("#"&amp;INDEX($D$101:$BE$126,$C119,H$55),),INDEX($D$101:$BE$126,$C119,H$55)))</f>
        <v>A125969169K</v>
      </c>
      <c r="P33" s="47"/>
      <c r="Q33" s="47"/>
      <c r="R33" s="47"/>
      <c r="S33" s="47"/>
      <c r="T33" s="47"/>
      <c r="U33" s="47"/>
      <c r="V33" s="47"/>
      <c r="W33" s="47"/>
    </row>
    <row r="34" spans="1:23">
      <c r="A34" s="45"/>
      <c r="B34" s="49" t="s">
        <v>4184</v>
      </c>
      <c r="C34" s="47" cm="1">
        <f t="array" ref="C34">INDEX($D$67:$BE$92,$C86,C$55)</f>
        <v>262.214</v>
      </c>
      <c r="D34" s="47" cm="1">
        <f t="array" ref="D34">INDEX($D$67:$BE$92,$C86,D$55)</f>
        <v>139.572</v>
      </c>
      <c r="E34" s="47" cm="1">
        <f t="array" ref="E34">INDEX($D$67:$BE$92,$C86,E$55)</f>
        <v>122.642</v>
      </c>
      <c r="F34" s="47" cm="1">
        <f t="array" ref="F34">INDEX($D$67:$BE$92,$C86,F$55)</f>
        <v>47.3</v>
      </c>
      <c r="G34" s="47" cm="1">
        <f t="array" ref="G34">INDEX($D$67:$BE$92,$C86,G$55)</f>
        <v>47.682000000000002</v>
      </c>
      <c r="H34" s="47" cm="1">
        <f t="array" ref="H34">INDEX($D$67:$BE$92,$C86,H$55)</f>
        <v>46.872999999999998</v>
      </c>
      <c r="I34" s="47"/>
      <c r="J34" s="48" t="str" cm="1">
        <f t="array" ref="J34">IF(HYPERLINK(TEXT("#"&amp;INDEX($D$101:$BE$126,$C120,C$55),),INDEX($D$101:$BE$126,$C120,C$55))=0,"",HYPERLINK(TEXT("#"&amp;INDEX($D$101:$BE$126,$C120,C$55),),INDEX($D$101:$BE$126,$C120,C$55)))</f>
        <v>A125958448W</v>
      </c>
      <c r="K34" s="48" t="str" cm="1">
        <f t="array" ref="K34">IF(HYPERLINK(TEXT("#"&amp;INDEX($D$101:$BE$126,$C120,D$55),),INDEX($D$101:$BE$126,$C120,D$55))=0,"",HYPERLINK(TEXT("#"&amp;INDEX($D$101:$BE$126,$C120,D$55),),INDEX($D$101:$BE$126,$C120,D$55)))</f>
        <v>A125980048X</v>
      </c>
      <c r="L34" s="48" t="str" cm="1">
        <f t="array" ref="L34">IF(HYPERLINK(TEXT("#"&amp;INDEX($D$101:$BE$126,$C120,E$55),),INDEX($D$101:$BE$126,$C120,E$55))=0,"",HYPERLINK(TEXT("#"&amp;INDEX($D$101:$BE$126,$C120,E$55),),INDEX($D$101:$BE$126,$C120,E$55)))</f>
        <v>A125969248J</v>
      </c>
      <c r="M34" s="48" t="str" cm="1">
        <f t="array" ref="M34">IF(HYPERLINK(TEXT("#"&amp;INDEX($D$101:$BE$126,$C120,F$55),),INDEX($D$101:$BE$126,$C120,F$55))=0,"",HYPERLINK(TEXT("#"&amp;INDEX($D$101:$BE$126,$C120,F$55),),INDEX($D$101:$BE$126,$C120,F$55)))</f>
        <v>A125958449X</v>
      </c>
      <c r="N34" s="48" t="str" cm="1">
        <f t="array" ref="N34">IF(HYPERLINK(TEXT("#"&amp;INDEX($D$101:$BE$126,$C120,G$55),),INDEX($D$101:$BE$126,$C120,G$55))=0,"",HYPERLINK(TEXT("#"&amp;INDEX($D$101:$BE$126,$C120,G$55),),INDEX($D$101:$BE$126,$C120,G$55)))</f>
        <v>A125980049A</v>
      </c>
      <c r="O34" s="48" t="str" cm="1">
        <f t="array" ref="O34">IF(HYPERLINK(TEXT("#"&amp;INDEX($D$101:$BE$126,$C120,H$55),),INDEX($D$101:$BE$126,$C120,H$55))=0,"",HYPERLINK(TEXT("#"&amp;INDEX($D$101:$BE$126,$C120,H$55),),INDEX($D$101:$BE$126,$C120,H$55)))</f>
        <v>A125969249K</v>
      </c>
      <c r="P34" s="47"/>
      <c r="Q34" s="47"/>
      <c r="R34" s="47"/>
      <c r="S34" s="47"/>
      <c r="T34" s="47"/>
      <c r="U34" s="47"/>
      <c r="V34" s="47"/>
      <c r="W34" s="47"/>
    </row>
    <row r="35" spans="1:23">
      <c r="A35" s="45"/>
      <c r="B35" s="49" t="s">
        <v>4185</v>
      </c>
      <c r="C35" s="47" cm="1">
        <f t="array" ref="C35">INDEX($D$67:$BE$92,$C87,C$55)</f>
        <v>72.775999999999996</v>
      </c>
      <c r="D35" s="47" cm="1">
        <f t="array" ref="D35">INDEX($D$67:$BE$92,$C87,D$55)</f>
        <v>51.081000000000003</v>
      </c>
      <c r="E35" s="47" cm="1">
        <f t="array" ref="E35">INDEX($D$67:$BE$92,$C87,E$55)</f>
        <v>21.695</v>
      </c>
      <c r="F35" s="47" cm="1">
        <f t="array" ref="F35">INDEX($D$67:$BE$92,$C87,F$55)</f>
        <v>13.128</v>
      </c>
      <c r="G35" s="47" cm="1">
        <f t="array" ref="G35">INDEX($D$67:$BE$92,$C87,G$55)</f>
        <v>17.451000000000001</v>
      </c>
      <c r="H35" s="47" cm="1">
        <f t="array" ref="H35">INDEX($D$67:$BE$92,$C87,H$55)</f>
        <v>8.2919999999999998</v>
      </c>
      <c r="I35" s="47"/>
      <c r="J35" s="48" t="str" cm="1">
        <f t="array" ref="J35">IF(HYPERLINK(TEXT("#"&amp;INDEX($D$101:$BE$126,$C121,C$55),),INDEX($D$101:$BE$126,$C121,C$55))=0,"",HYPERLINK(TEXT("#"&amp;INDEX($D$101:$BE$126,$C121,C$55),),INDEX($D$101:$BE$126,$C121,C$55)))</f>
        <v>A125958272C</v>
      </c>
      <c r="K35" s="48" t="str" cm="1">
        <f t="array" ref="K35">IF(HYPERLINK(TEXT("#"&amp;INDEX($D$101:$BE$126,$C121,D$55),),INDEX($D$101:$BE$126,$C121,D$55))=0,"",HYPERLINK(TEXT("#"&amp;INDEX($D$101:$BE$126,$C121,D$55),),INDEX($D$101:$BE$126,$C121,D$55)))</f>
        <v>A125979872X</v>
      </c>
      <c r="L35" s="48" t="str" cm="1">
        <f t="array" ref="L35">IF(HYPERLINK(TEXT("#"&amp;INDEX($D$101:$BE$126,$C121,E$55),),INDEX($D$101:$BE$126,$C121,E$55))=0,"",HYPERLINK(TEXT("#"&amp;INDEX($D$101:$BE$126,$C121,E$55),),INDEX($D$101:$BE$126,$C121,E$55)))</f>
        <v>A125969072R</v>
      </c>
      <c r="M35" s="48" t="str" cm="1">
        <f t="array" ref="M35">IF(HYPERLINK(TEXT("#"&amp;INDEX($D$101:$BE$126,$C121,F$55),),INDEX($D$101:$BE$126,$C121,F$55))=0,"",HYPERLINK(TEXT("#"&amp;INDEX($D$101:$BE$126,$C121,F$55),),INDEX($D$101:$BE$126,$C121,F$55)))</f>
        <v>A125958273F</v>
      </c>
      <c r="N35" s="48" t="str" cm="1">
        <f t="array" ref="N35">IF(HYPERLINK(TEXT("#"&amp;INDEX($D$101:$BE$126,$C121,G$55),),INDEX($D$101:$BE$126,$C121,G$55))=0,"",HYPERLINK(TEXT("#"&amp;INDEX($D$101:$BE$126,$C121,G$55),),INDEX($D$101:$BE$126,$C121,G$55)))</f>
        <v>A125979873A</v>
      </c>
      <c r="O35" s="48" t="str" cm="1">
        <f t="array" ref="O35">IF(HYPERLINK(TEXT("#"&amp;INDEX($D$101:$BE$126,$C121,H$55),),INDEX($D$101:$BE$126,$C121,H$55))=0,"",HYPERLINK(TEXT("#"&amp;INDEX($D$101:$BE$126,$C121,H$55),),INDEX($D$101:$BE$126,$C121,H$55)))</f>
        <v>A125969073T</v>
      </c>
      <c r="P35" s="47"/>
      <c r="Q35" s="47"/>
      <c r="R35" s="47"/>
      <c r="S35" s="47"/>
      <c r="T35" s="47"/>
      <c r="U35" s="47"/>
      <c r="V35" s="47"/>
      <c r="W35" s="47"/>
    </row>
    <row r="36" spans="1:23">
      <c r="A36" s="45"/>
      <c r="B36" s="49" t="s">
        <v>4186</v>
      </c>
      <c r="C36" s="47" cm="1">
        <f t="array" ref="C36">INDEX($D$67:$BE$92,$C88,C$55)</f>
        <v>15.099</v>
      </c>
      <c r="D36" s="47" cm="1">
        <f t="array" ref="D36">INDEX($D$67:$BE$92,$C88,D$55)</f>
        <v>9.1630000000000003</v>
      </c>
      <c r="E36" s="47" cm="1">
        <f t="array" ref="E36">INDEX($D$67:$BE$92,$C88,E$55)</f>
        <v>5.9370000000000003</v>
      </c>
      <c r="F36" s="47" cm="1">
        <f t="array" ref="F36">INDEX($D$67:$BE$92,$C88,F$55)</f>
        <v>2.7240000000000002</v>
      </c>
      <c r="G36" s="47" cm="1">
        <f t="array" ref="G36">INDEX($D$67:$BE$92,$C88,G$55)</f>
        <v>3.13</v>
      </c>
      <c r="H36" s="47" cm="1">
        <f t="array" ref="H36">INDEX($D$67:$BE$92,$C88,H$55)</f>
        <v>2.2690000000000001</v>
      </c>
      <c r="I36" s="47"/>
      <c r="J36" s="48" t="str" cm="1">
        <f t="array" ref="J36">IF(HYPERLINK(TEXT("#"&amp;INDEX($D$101:$BE$126,$C122,C$55),),INDEX($D$101:$BE$126,$C122,C$55))=0,"",HYPERLINK(TEXT("#"&amp;INDEX($D$101:$BE$126,$C122,C$55),),INDEX($D$101:$BE$126,$C122,C$55)))</f>
        <v>A125958424C</v>
      </c>
      <c r="K36" s="48" t="str" cm="1">
        <f t="array" ref="K36">IF(HYPERLINK(TEXT("#"&amp;INDEX($D$101:$BE$126,$C122,D$55),),INDEX($D$101:$BE$126,$C122,D$55))=0,"",HYPERLINK(TEXT("#"&amp;INDEX($D$101:$BE$126,$C122,D$55),),INDEX($D$101:$BE$126,$C122,D$55)))</f>
        <v>A125980024F</v>
      </c>
      <c r="L36" s="48" t="str" cm="1">
        <f t="array" ref="L36">IF(HYPERLINK(TEXT("#"&amp;INDEX($D$101:$BE$126,$C122,E$55),),INDEX($D$101:$BE$126,$C122,E$55))=0,"",HYPERLINK(TEXT("#"&amp;INDEX($D$101:$BE$126,$C122,E$55),),INDEX($D$101:$BE$126,$C122,E$55)))</f>
        <v>A125969224R</v>
      </c>
      <c r="M36" s="48" t="str" cm="1">
        <f t="array" ref="M36">IF(HYPERLINK(TEXT("#"&amp;INDEX($D$101:$BE$126,$C122,F$55),),INDEX($D$101:$BE$126,$C122,F$55))=0,"",HYPERLINK(TEXT("#"&amp;INDEX($D$101:$BE$126,$C122,F$55),),INDEX($D$101:$BE$126,$C122,F$55)))</f>
        <v>A125958425F</v>
      </c>
      <c r="N36" s="48" t="str" cm="1">
        <f t="array" ref="N36">IF(HYPERLINK(TEXT("#"&amp;INDEX($D$101:$BE$126,$C122,G$55),),INDEX($D$101:$BE$126,$C122,G$55))=0,"",HYPERLINK(TEXT("#"&amp;INDEX($D$101:$BE$126,$C122,G$55),),INDEX($D$101:$BE$126,$C122,G$55)))</f>
        <v>A125980025J</v>
      </c>
      <c r="O36" s="48" t="str" cm="1">
        <f t="array" ref="O36">IF(HYPERLINK(TEXT("#"&amp;INDEX($D$101:$BE$126,$C122,H$55),),INDEX($D$101:$BE$126,$C122,H$55))=0,"",HYPERLINK(TEXT("#"&amp;INDEX($D$101:$BE$126,$C122,H$55),),INDEX($D$101:$BE$126,$C122,H$55)))</f>
        <v>A125969225T</v>
      </c>
      <c r="P36" s="47"/>
      <c r="Q36" s="47"/>
      <c r="R36" s="47"/>
      <c r="S36" s="47"/>
      <c r="T36" s="47"/>
      <c r="U36" s="47"/>
      <c r="V36" s="47"/>
      <c r="W36" s="47"/>
    </row>
    <row r="37" spans="1:23">
      <c r="A37" s="45"/>
      <c r="B37" s="52" t="s">
        <v>4187</v>
      </c>
      <c r="C37" s="47" cm="1">
        <f t="array" ref="C37">INDEX($D$67:$BE$92,$C89,C$55)</f>
        <v>204.27500000000001</v>
      </c>
      <c r="D37" s="47" cm="1">
        <f t="array" ref="D37">INDEX($D$67:$BE$92,$C89,D$55)</f>
        <v>92.900999999999996</v>
      </c>
      <c r="E37" s="47" cm="1">
        <f t="array" ref="E37">INDEX($D$67:$BE$92,$C89,E$55)</f>
        <v>111.374</v>
      </c>
      <c r="F37" s="47" cm="1">
        <f t="array" ref="F37">INDEX($D$67:$BE$92,$C89,F$55)</f>
        <v>36.848999999999997</v>
      </c>
      <c r="G37" s="47" cm="1">
        <f t="array" ref="G37">INDEX($D$67:$BE$92,$C89,G$55)</f>
        <v>31.738</v>
      </c>
      <c r="H37" s="47" cm="1">
        <f t="array" ref="H37">INDEX($D$67:$BE$92,$C89,H$55)</f>
        <v>42.566000000000003</v>
      </c>
      <c r="I37" s="47"/>
      <c r="J37" s="48" t="str" cm="1">
        <f t="array" ref="J37">IF(HYPERLINK(TEXT("#"&amp;INDEX($D$101:$BE$126,$C123,C$55),),INDEX($D$101:$BE$126,$C123,C$55))=0,"",HYPERLINK(TEXT("#"&amp;INDEX($D$101:$BE$126,$C123,C$55),),INDEX($D$101:$BE$126,$C123,C$55)))</f>
        <v>A125958432C</v>
      </c>
      <c r="K37" s="48" t="str" cm="1">
        <f t="array" ref="K37">IF(HYPERLINK(TEXT("#"&amp;INDEX($D$101:$BE$126,$C123,D$55),),INDEX($D$101:$BE$126,$C123,D$55))=0,"",HYPERLINK(TEXT("#"&amp;INDEX($D$101:$BE$126,$C123,D$55),),INDEX($D$101:$BE$126,$C123,D$55)))</f>
        <v>A125980032F</v>
      </c>
      <c r="L37" s="48" t="str" cm="1">
        <f t="array" ref="L37">IF(HYPERLINK(TEXT("#"&amp;INDEX($D$101:$BE$126,$C123,E$55),),INDEX($D$101:$BE$126,$C123,E$55))=0,"",HYPERLINK(TEXT("#"&amp;INDEX($D$101:$BE$126,$C123,E$55),),INDEX($D$101:$BE$126,$C123,E$55)))</f>
        <v>A125969232R</v>
      </c>
      <c r="M37" s="48" t="str" cm="1">
        <f t="array" ref="M37">IF(HYPERLINK(TEXT("#"&amp;INDEX($D$101:$BE$126,$C123,F$55),),INDEX($D$101:$BE$126,$C123,F$55))=0,"",HYPERLINK(TEXT("#"&amp;INDEX($D$101:$BE$126,$C123,F$55),),INDEX($D$101:$BE$126,$C123,F$55)))</f>
        <v>A125958433F</v>
      </c>
      <c r="N37" s="48" t="str" cm="1">
        <f t="array" ref="N37">IF(HYPERLINK(TEXT("#"&amp;INDEX($D$101:$BE$126,$C123,G$55),),INDEX($D$101:$BE$126,$C123,G$55))=0,"",HYPERLINK(TEXT("#"&amp;INDEX($D$101:$BE$126,$C123,G$55),),INDEX($D$101:$BE$126,$C123,G$55)))</f>
        <v>A125980033J</v>
      </c>
      <c r="O37" s="48" t="str" cm="1">
        <f t="array" ref="O37">IF(HYPERLINK(TEXT("#"&amp;INDEX($D$101:$BE$126,$C123,H$55),),INDEX($D$101:$BE$126,$C123,H$55))=0,"",HYPERLINK(TEXT("#"&amp;INDEX($D$101:$BE$126,$C123,H$55),),INDEX($D$101:$BE$126,$C123,H$55)))</f>
        <v>A125969233T</v>
      </c>
      <c r="P37" s="47"/>
      <c r="Q37" s="47"/>
      <c r="R37" s="47"/>
      <c r="S37" s="47"/>
      <c r="T37" s="47"/>
      <c r="U37" s="47"/>
      <c r="V37" s="47"/>
      <c r="W37" s="47"/>
    </row>
    <row r="38" spans="1:23">
      <c r="A38" s="45"/>
      <c r="B38" s="49" t="s">
        <v>4187</v>
      </c>
      <c r="C38" s="47" cm="1">
        <f t="array" ref="C38">INDEX($D$67:$BE$92,$C90,C$55)</f>
        <v>178.86799999999999</v>
      </c>
      <c r="D38" s="47" cm="1">
        <f t="array" ref="D38">INDEX($D$67:$BE$92,$C90,D$55)</f>
        <v>80.27</v>
      </c>
      <c r="E38" s="47" cm="1">
        <f t="array" ref="E38">INDEX($D$67:$BE$92,$C90,E$55)</f>
        <v>98.597999999999999</v>
      </c>
      <c r="F38" s="47" cm="1">
        <f t="array" ref="F38">INDEX($D$67:$BE$92,$C90,F$55)</f>
        <v>32.265000000000001</v>
      </c>
      <c r="G38" s="47" cm="1">
        <f t="array" ref="G38">INDEX($D$67:$BE$92,$C90,G$55)</f>
        <v>27.422000000000001</v>
      </c>
      <c r="H38" s="47" cm="1">
        <f t="array" ref="H38">INDEX($D$67:$BE$92,$C90,H$55)</f>
        <v>37.683999999999997</v>
      </c>
      <c r="I38" s="47"/>
      <c r="J38" s="48" t="str" cm="1">
        <f t="array" ref="J38">IF(HYPERLINK(TEXT("#"&amp;INDEX($D$101:$BE$126,$C124,C$55),),INDEX($D$101:$BE$126,$C124,C$55))=0,"",HYPERLINK(TEXT("#"&amp;INDEX($D$101:$BE$126,$C124,C$55),),INDEX($D$101:$BE$126,$C124,C$55)))</f>
        <v>A125958256C</v>
      </c>
      <c r="K38" s="48" t="str" cm="1">
        <f t="array" ref="K38">IF(HYPERLINK(TEXT("#"&amp;INDEX($D$101:$BE$126,$C124,D$55),),INDEX($D$101:$BE$126,$C124,D$55))=0,"",HYPERLINK(TEXT("#"&amp;INDEX($D$101:$BE$126,$C124,D$55),),INDEX($D$101:$BE$126,$C124,D$55)))</f>
        <v>A125979856X</v>
      </c>
      <c r="L38" s="48" t="str" cm="1">
        <f t="array" ref="L38">IF(HYPERLINK(TEXT("#"&amp;INDEX($D$101:$BE$126,$C124,E$55),),INDEX($D$101:$BE$126,$C124,E$55))=0,"",HYPERLINK(TEXT("#"&amp;INDEX($D$101:$BE$126,$C124,E$55),),INDEX($D$101:$BE$126,$C124,E$55)))</f>
        <v>A125969056R</v>
      </c>
      <c r="M38" s="48" t="str" cm="1">
        <f t="array" ref="M38">IF(HYPERLINK(TEXT("#"&amp;INDEX($D$101:$BE$126,$C124,F$55),),INDEX($D$101:$BE$126,$C124,F$55))=0,"",HYPERLINK(TEXT("#"&amp;INDEX($D$101:$BE$126,$C124,F$55),),INDEX($D$101:$BE$126,$C124,F$55)))</f>
        <v>A125958257F</v>
      </c>
      <c r="N38" s="48" t="str" cm="1">
        <f t="array" ref="N38">IF(HYPERLINK(TEXT("#"&amp;INDEX($D$101:$BE$126,$C124,G$55),),INDEX($D$101:$BE$126,$C124,G$55))=0,"",HYPERLINK(TEXT("#"&amp;INDEX($D$101:$BE$126,$C124,G$55),),INDEX($D$101:$BE$126,$C124,G$55)))</f>
        <v>A125979857A</v>
      </c>
      <c r="O38" s="48" t="str" cm="1">
        <f t="array" ref="O38">IF(HYPERLINK(TEXT("#"&amp;INDEX($D$101:$BE$126,$C124,H$55),),INDEX($D$101:$BE$126,$C124,H$55))=0,"",HYPERLINK(TEXT("#"&amp;INDEX($D$101:$BE$126,$C124,H$55),),INDEX($D$101:$BE$126,$C124,H$55)))</f>
        <v>A125969057T</v>
      </c>
      <c r="P38" s="47"/>
      <c r="Q38" s="47"/>
      <c r="R38" s="47"/>
      <c r="S38" s="47"/>
      <c r="T38" s="47"/>
      <c r="U38" s="47"/>
      <c r="V38" s="47"/>
      <c r="W38" s="47"/>
    </row>
    <row r="39" spans="1:23">
      <c r="A39" s="45"/>
      <c r="B39" s="49" t="s">
        <v>4188</v>
      </c>
      <c r="C39" s="47" cm="1">
        <f t="array" ref="C39">INDEX($D$67:$BE$92,$C91,C$55)</f>
        <v>25.407</v>
      </c>
      <c r="D39" s="47" cm="1">
        <f t="array" ref="D39">INDEX($D$67:$BE$92,$C91,D$55)</f>
        <v>12.631</v>
      </c>
      <c r="E39" s="47" cm="1">
        <f t="array" ref="E39">INDEX($D$67:$BE$92,$C91,E$55)</f>
        <v>12.776</v>
      </c>
      <c r="F39" s="47" cm="1">
        <f t="array" ref="F39">INDEX($D$67:$BE$92,$C91,F$55)</f>
        <v>4.5830000000000002</v>
      </c>
      <c r="G39" s="47" cm="1">
        <f t="array" ref="G39">INDEX($D$67:$BE$92,$C91,G$55)</f>
        <v>4.3150000000000004</v>
      </c>
      <c r="H39" s="47" cm="1">
        <f t="array" ref="H39">INDEX($D$67:$BE$92,$C91,H$55)</f>
        <v>4.883</v>
      </c>
      <c r="I39" s="47"/>
      <c r="J39" s="48" t="str" cm="1">
        <f t="array" ref="J39">IF(HYPERLINK(TEXT("#"&amp;INDEX($D$101:$BE$126,$C125,C$55),),INDEX($D$101:$BE$126,$C125,C$55))=0,"",HYPERLINK(TEXT("#"&amp;INDEX($D$101:$BE$126,$C125,C$55),),INDEX($D$101:$BE$126,$C125,C$55)))</f>
        <v>A125958296W</v>
      </c>
      <c r="K39" s="48" t="str" cm="1">
        <f t="array" ref="K39">IF(HYPERLINK(TEXT("#"&amp;INDEX($D$101:$BE$126,$C125,D$55),),INDEX($D$101:$BE$126,$C125,D$55))=0,"",HYPERLINK(TEXT("#"&amp;INDEX($D$101:$BE$126,$C125,D$55),),INDEX($D$101:$BE$126,$C125,D$55)))</f>
        <v>A125979896T</v>
      </c>
      <c r="L39" s="48" t="str" cm="1">
        <f t="array" ref="L39">IF(HYPERLINK(TEXT("#"&amp;INDEX($D$101:$BE$126,$C125,E$55),),INDEX($D$101:$BE$126,$C125,E$55))=0,"",HYPERLINK(TEXT("#"&amp;INDEX($D$101:$BE$126,$C125,E$55),),INDEX($D$101:$BE$126,$C125,E$55)))</f>
        <v>A125969096J</v>
      </c>
      <c r="M39" s="48" t="str" cm="1">
        <f t="array" ref="M39">IF(HYPERLINK(TEXT("#"&amp;INDEX($D$101:$BE$126,$C125,F$55),),INDEX($D$101:$BE$126,$C125,F$55))=0,"",HYPERLINK(TEXT("#"&amp;INDEX($D$101:$BE$126,$C125,F$55),),INDEX($D$101:$BE$126,$C125,F$55)))</f>
        <v>A125958297X</v>
      </c>
      <c r="N39" s="48" t="str" cm="1">
        <f t="array" ref="N39">IF(HYPERLINK(TEXT("#"&amp;INDEX($D$101:$BE$126,$C125,G$55),),INDEX($D$101:$BE$126,$C125,G$55))=0,"",HYPERLINK(TEXT("#"&amp;INDEX($D$101:$BE$126,$C125,G$55),),INDEX($D$101:$BE$126,$C125,G$55)))</f>
        <v>A125979897V</v>
      </c>
      <c r="O39" s="48" t="str" cm="1">
        <f t="array" ref="O39">IF(HYPERLINK(TEXT("#"&amp;INDEX($D$101:$BE$126,$C125,H$55),),INDEX($D$101:$BE$126,$C125,H$55))=0,"",HYPERLINK(TEXT("#"&amp;INDEX($D$101:$BE$126,$C125,H$55),),INDEX($D$101:$BE$126,$C125,H$55)))</f>
        <v>A125969097K</v>
      </c>
      <c r="P39" s="47"/>
      <c r="Q39" s="47"/>
      <c r="R39" s="47"/>
      <c r="S39" s="47"/>
      <c r="T39" s="47"/>
      <c r="U39" s="47"/>
      <c r="V39" s="47"/>
      <c r="W39" s="47"/>
    </row>
    <row r="40" spans="1:23">
      <c r="A40" s="44" t="s">
        <v>4189</v>
      </c>
      <c r="B40" s="45"/>
      <c r="C40" s="53" cm="1">
        <f t="array" ref="C40">INDEX($D$67:$BE$92,$C92,C$55)</f>
        <v>554.36500000000001</v>
      </c>
      <c r="D40" s="53" cm="1">
        <f t="array" ref="D40">INDEX($D$67:$BE$92,$C92,D$55)</f>
        <v>292.71699999999998</v>
      </c>
      <c r="E40" s="53" cm="1">
        <f t="array" ref="E40">INDEX($D$67:$BE$92,$C92,E$55)</f>
        <v>261.64800000000002</v>
      </c>
      <c r="F40" s="53">
        <v>100</v>
      </c>
      <c r="G40" s="53">
        <v>100</v>
      </c>
      <c r="H40" s="53">
        <v>100</v>
      </c>
      <c r="I40" s="47"/>
      <c r="J40" s="48" t="str" cm="1">
        <f t="array" ref="J40">IF(HYPERLINK(TEXT("#"&amp;INDEX($D$101:$BE$126,$C126,C$55),),INDEX($D$101:$BE$126,$C126,C$55))=0,"",HYPERLINK(TEXT("#"&amp;INDEX($D$101:$BE$126,$C126,C$55),),INDEX($D$101:$BE$126,$C126,C$55)))</f>
        <v>A125958320K</v>
      </c>
      <c r="K40" s="48" t="str" cm="1">
        <f t="array" ref="K40">IF(HYPERLINK(TEXT("#"&amp;INDEX($D$101:$BE$126,$C126,D$55),),INDEX($D$101:$BE$126,$C126,D$55))=0,"",HYPERLINK(TEXT("#"&amp;INDEX($D$101:$BE$126,$C126,D$55),),INDEX($D$101:$BE$126,$C126,D$55)))</f>
        <v>A125979920F</v>
      </c>
      <c r="L40" s="48" t="str" cm="1">
        <f t="array" ref="L40">IF(HYPERLINK(TEXT("#"&amp;INDEX($D$101:$BE$126,$C126,E$55),),INDEX($D$101:$BE$126,$C126,E$55))=0,"",HYPERLINK(TEXT("#"&amp;INDEX($D$101:$BE$126,$C126,E$55),),INDEX($D$101:$BE$126,$C126,E$55)))</f>
        <v>A125969120W</v>
      </c>
      <c r="M40" s="53" t="s">
        <v>4190</v>
      </c>
      <c r="N40" s="53" t="s">
        <v>4190</v>
      </c>
      <c r="O40" s="53" t="s">
        <v>4190</v>
      </c>
      <c r="P40" s="47"/>
      <c r="Q40" s="47"/>
      <c r="R40" s="47"/>
      <c r="S40" s="47"/>
      <c r="T40" s="47"/>
      <c r="U40" s="47"/>
      <c r="V40" s="47"/>
      <c r="W40" s="47"/>
    </row>
    <row r="41" spans="1:23">
      <c r="A41" s="54"/>
      <c r="B41" s="55"/>
      <c r="C41" s="53"/>
      <c r="D41" s="53"/>
      <c r="E41" s="53"/>
      <c r="F41" s="53"/>
      <c r="G41" s="53"/>
      <c r="H41" s="53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</row>
    <row r="42" spans="1:23">
      <c r="A42" s="54"/>
      <c r="B42" s="55"/>
      <c r="C42" s="53"/>
      <c r="D42" s="53"/>
      <c r="E42" s="53"/>
      <c r="F42" s="53"/>
      <c r="G42" s="53"/>
      <c r="H42" s="53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</row>
    <row r="43" spans="1:23">
      <c r="A43" s="56" t="str">
        <f ca="1">Contents!B27</f>
        <v>© Commonwealth of Australia 2024</v>
      </c>
      <c r="B43" s="55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</row>
    <row r="44" spans="1:23">
      <c r="A44" s="56"/>
      <c r="B44" s="55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</row>
    <row r="45" spans="1:23" hidden="1">
      <c r="A45" s="57"/>
      <c r="B45" s="58" t="s">
        <v>4196</v>
      </c>
      <c r="C45" s="59">
        <v>1</v>
      </c>
      <c r="D45" s="60"/>
      <c r="E45" s="60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</row>
    <row r="46" spans="1:23" hidden="1">
      <c r="A46" s="57"/>
      <c r="B46" s="58" t="s">
        <v>4197</v>
      </c>
      <c r="C46" s="59">
        <f>C45+6</f>
        <v>7</v>
      </c>
      <c r="D46" s="60"/>
      <c r="E46" s="60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</row>
    <row r="47" spans="1:23" hidden="1">
      <c r="A47" s="57"/>
      <c r="B47" s="58" t="s">
        <v>4198</v>
      </c>
      <c r="C47" s="59">
        <f t="shared" ref="C47:C53" si="0">C46+6</f>
        <v>13</v>
      </c>
      <c r="D47" s="60"/>
      <c r="E47" s="60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</row>
    <row r="48" spans="1:23" hidden="1">
      <c r="A48" s="57"/>
      <c r="B48" s="58" t="s">
        <v>4199</v>
      </c>
      <c r="C48" s="59">
        <f t="shared" si="0"/>
        <v>19</v>
      </c>
      <c r="D48" s="60"/>
      <c r="E48" s="60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</row>
    <row r="49" spans="1:57" hidden="1">
      <c r="A49" s="57"/>
      <c r="B49" s="58" t="s">
        <v>4200</v>
      </c>
      <c r="C49" s="59">
        <f t="shared" si="0"/>
        <v>25</v>
      </c>
      <c r="D49" s="60"/>
      <c r="E49" s="60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</row>
    <row r="50" spans="1:57" hidden="1">
      <c r="A50" s="57"/>
      <c r="B50" s="58" t="s">
        <v>4201</v>
      </c>
      <c r="C50" s="59">
        <f t="shared" si="0"/>
        <v>31</v>
      </c>
      <c r="D50" s="60"/>
      <c r="E50" s="60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</row>
    <row r="51" spans="1:57" hidden="1">
      <c r="A51" s="57"/>
      <c r="B51" s="58" t="s">
        <v>4206</v>
      </c>
      <c r="C51" s="59">
        <f t="shared" si="0"/>
        <v>37</v>
      </c>
      <c r="D51" s="60"/>
      <c r="E51" s="60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</row>
    <row r="52" spans="1:57" hidden="1">
      <c r="A52" s="57"/>
      <c r="B52" s="58" t="s">
        <v>4207</v>
      </c>
      <c r="C52" s="59">
        <f t="shared" si="0"/>
        <v>43</v>
      </c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</row>
    <row r="53" spans="1:57" hidden="1">
      <c r="A53" s="57"/>
      <c r="B53" s="58" t="s">
        <v>4208</v>
      </c>
      <c r="C53" s="59">
        <f t="shared" si="0"/>
        <v>49</v>
      </c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</row>
    <row r="54" spans="1:57" hidden="1">
      <c r="A54" s="57"/>
      <c r="B54" s="55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</row>
    <row r="55" spans="1:57" hidden="1">
      <c r="A55" s="57"/>
      <c r="B55" s="55"/>
      <c r="C55" s="59">
        <f>VLOOKUP(C10,B45:C53,2,FALSE)</f>
        <v>1</v>
      </c>
      <c r="D55" s="59">
        <f>C55+1</f>
        <v>2</v>
      </c>
      <c r="E55" s="59">
        <f>D55+1</f>
        <v>3</v>
      </c>
      <c r="F55" s="59">
        <f t="shared" ref="F55:H55" si="1">E55+1</f>
        <v>4</v>
      </c>
      <c r="G55" s="59">
        <f t="shared" si="1"/>
        <v>5</v>
      </c>
      <c r="H55" s="59">
        <f t="shared" si="1"/>
        <v>6</v>
      </c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</row>
    <row r="56" spans="1:57" hidden="1">
      <c r="A56" s="57"/>
      <c r="B56" s="55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</row>
    <row r="57" spans="1:57" hidden="1">
      <c r="A57" s="57"/>
      <c r="B57" s="55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</row>
    <row r="58" spans="1:57" hidden="1">
      <c r="A58" s="57"/>
      <c r="B58" s="55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</row>
    <row r="59" spans="1:57" hidden="1">
      <c r="A59" s="57"/>
      <c r="B59" s="55"/>
      <c r="C59" s="55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57" hidden="1">
      <c r="A60" s="57"/>
      <c r="B60" s="55"/>
      <c r="C60" s="55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57" hidden="1">
      <c r="A61" s="57"/>
      <c r="B61" s="55"/>
      <c r="C61" s="55"/>
      <c r="D61" s="59">
        <v>1</v>
      </c>
      <c r="E61" s="59">
        <v>2</v>
      </c>
      <c r="F61" s="59">
        <v>3</v>
      </c>
      <c r="G61" s="59">
        <v>4</v>
      </c>
      <c r="H61" s="59">
        <v>5</v>
      </c>
      <c r="I61" s="59">
        <v>6</v>
      </c>
      <c r="J61" s="59">
        <v>7</v>
      </c>
      <c r="K61" s="59">
        <v>8</v>
      </c>
      <c r="L61" s="59">
        <v>9</v>
      </c>
      <c r="M61" s="59">
        <v>10</v>
      </c>
      <c r="N61" s="59">
        <v>11</v>
      </c>
      <c r="O61" s="59">
        <v>12</v>
      </c>
      <c r="P61" s="59">
        <v>13</v>
      </c>
      <c r="Q61" s="59">
        <v>14</v>
      </c>
      <c r="R61" s="59">
        <v>15</v>
      </c>
      <c r="S61" s="59">
        <v>16</v>
      </c>
      <c r="T61" s="59">
        <v>17</v>
      </c>
      <c r="U61" s="59">
        <v>18</v>
      </c>
      <c r="V61" s="59">
        <v>19</v>
      </c>
      <c r="W61" s="59">
        <v>20</v>
      </c>
      <c r="X61" s="59">
        <v>21</v>
      </c>
      <c r="Y61" s="59">
        <v>22</v>
      </c>
      <c r="Z61" s="59">
        <v>23</v>
      </c>
      <c r="AA61" s="59">
        <v>24</v>
      </c>
      <c r="AB61" s="59">
        <v>25</v>
      </c>
      <c r="AC61" s="59">
        <v>26</v>
      </c>
      <c r="AD61" s="59">
        <v>27</v>
      </c>
      <c r="AE61" s="59">
        <v>28</v>
      </c>
      <c r="AF61" s="59">
        <v>29</v>
      </c>
      <c r="AG61" s="59">
        <v>30</v>
      </c>
      <c r="AH61" s="59">
        <v>31</v>
      </c>
      <c r="AI61" s="59">
        <v>32</v>
      </c>
      <c r="AJ61" s="59">
        <v>33</v>
      </c>
      <c r="AK61" s="59">
        <v>34</v>
      </c>
      <c r="AL61" s="59">
        <v>35</v>
      </c>
      <c r="AM61" s="59">
        <v>36</v>
      </c>
      <c r="AN61" s="59">
        <v>37</v>
      </c>
      <c r="AO61" s="59">
        <v>38</v>
      </c>
      <c r="AP61" s="59">
        <v>39</v>
      </c>
      <c r="AQ61" s="59">
        <v>40</v>
      </c>
      <c r="AR61" s="59">
        <v>41</v>
      </c>
      <c r="AS61" s="59">
        <v>42</v>
      </c>
      <c r="AT61" s="59">
        <v>43</v>
      </c>
      <c r="AU61" s="59">
        <v>44</v>
      </c>
      <c r="AV61" s="59">
        <v>45</v>
      </c>
      <c r="AW61" s="59">
        <v>46</v>
      </c>
      <c r="AX61" s="59">
        <v>47</v>
      </c>
      <c r="AY61" s="59">
        <v>48</v>
      </c>
      <c r="AZ61" s="59">
        <v>49</v>
      </c>
      <c r="BA61" s="59">
        <v>50</v>
      </c>
      <c r="BB61" s="59">
        <v>51</v>
      </c>
      <c r="BC61" s="59">
        <v>52</v>
      </c>
      <c r="BD61" s="59">
        <v>53</v>
      </c>
      <c r="BE61" s="59">
        <v>54</v>
      </c>
    </row>
    <row r="62" spans="1:57" ht="15" hidden="1" customHeight="1">
      <c r="A62" s="36"/>
      <c r="B62" s="36"/>
      <c r="C62" s="36"/>
      <c r="D62" s="84" t="s">
        <v>4196</v>
      </c>
      <c r="E62" s="84"/>
      <c r="F62" s="84"/>
      <c r="G62" s="84"/>
      <c r="H62" s="84"/>
      <c r="I62" s="84"/>
      <c r="J62" s="84" t="s">
        <v>4197</v>
      </c>
      <c r="K62" s="84"/>
      <c r="L62" s="84"/>
      <c r="M62" s="84"/>
      <c r="N62" s="84"/>
      <c r="O62" s="84"/>
      <c r="P62" s="84" t="s">
        <v>4198</v>
      </c>
      <c r="Q62" s="84"/>
      <c r="R62" s="84"/>
      <c r="S62" s="84"/>
      <c r="T62" s="84"/>
      <c r="U62" s="84"/>
      <c r="V62" s="84" t="s">
        <v>4199</v>
      </c>
      <c r="W62" s="84"/>
      <c r="X62" s="84"/>
      <c r="Y62" s="84"/>
      <c r="Z62" s="84"/>
      <c r="AA62" s="84"/>
      <c r="AB62" s="84" t="s">
        <v>4200</v>
      </c>
      <c r="AC62" s="84"/>
      <c r="AD62" s="84"/>
      <c r="AE62" s="84"/>
      <c r="AF62" s="84"/>
      <c r="AG62" s="84"/>
      <c r="AH62" s="84" t="s">
        <v>4201</v>
      </c>
      <c r="AI62" s="84"/>
      <c r="AJ62" s="84"/>
      <c r="AK62" s="84"/>
      <c r="AL62" s="84"/>
      <c r="AM62" s="84"/>
      <c r="AN62" s="84" t="s">
        <v>4206</v>
      </c>
      <c r="AO62" s="84"/>
      <c r="AP62" s="84"/>
      <c r="AQ62" s="84"/>
      <c r="AR62" s="84"/>
      <c r="AS62" s="84"/>
      <c r="AT62" s="84" t="s">
        <v>4207</v>
      </c>
      <c r="AU62" s="84"/>
      <c r="AV62" s="84"/>
      <c r="AW62" s="84"/>
      <c r="AX62" s="84"/>
      <c r="AY62" s="84"/>
      <c r="AZ62" s="85" t="s">
        <v>4209</v>
      </c>
      <c r="BA62" s="85"/>
      <c r="BB62" s="85"/>
      <c r="BC62" s="85"/>
      <c r="BD62" s="85"/>
      <c r="BE62" s="85"/>
    </row>
    <row r="63" spans="1:57" ht="15" hidden="1" customHeight="1">
      <c r="A63" s="36"/>
      <c r="B63" s="36"/>
      <c r="C63" s="36"/>
      <c r="D63" s="61"/>
      <c r="E63" s="61"/>
      <c r="F63" s="61"/>
      <c r="G63" s="86" t="s">
        <v>4202</v>
      </c>
      <c r="H63" s="86"/>
      <c r="I63" s="86"/>
      <c r="J63" s="61"/>
      <c r="K63" s="61"/>
      <c r="L63" s="61"/>
      <c r="M63" s="86" t="s">
        <v>4202</v>
      </c>
      <c r="N63" s="86"/>
      <c r="O63" s="86"/>
      <c r="P63" s="61"/>
      <c r="Q63" s="61"/>
      <c r="R63" s="61"/>
      <c r="S63" s="86" t="s">
        <v>4202</v>
      </c>
      <c r="T63" s="86"/>
      <c r="U63" s="86"/>
      <c r="V63" s="61"/>
      <c r="W63" s="61"/>
      <c r="X63" s="61"/>
      <c r="Y63" s="86" t="s">
        <v>4202</v>
      </c>
      <c r="Z63" s="86"/>
      <c r="AA63" s="86"/>
      <c r="AB63" s="61"/>
      <c r="AC63" s="61"/>
      <c r="AD63" s="61"/>
      <c r="AE63" s="86" t="s">
        <v>4202</v>
      </c>
      <c r="AF63" s="86"/>
      <c r="AG63" s="86"/>
      <c r="AH63" s="61"/>
      <c r="AI63" s="61"/>
      <c r="AJ63" s="61"/>
      <c r="AK63" s="86" t="s">
        <v>4202</v>
      </c>
      <c r="AL63" s="86"/>
      <c r="AM63" s="86"/>
      <c r="AN63" s="61"/>
      <c r="AO63" s="61"/>
      <c r="AP63" s="61"/>
      <c r="AQ63" s="86" t="s">
        <v>4202</v>
      </c>
      <c r="AR63" s="86"/>
      <c r="AS63" s="86"/>
      <c r="AT63" s="61"/>
      <c r="AU63" s="61"/>
      <c r="AV63" s="61"/>
      <c r="AW63" s="86" t="s">
        <v>4202</v>
      </c>
      <c r="AX63" s="86"/>
      <c r="AY63" s="86"/>
      <c r="AZ63" s="61"/>
      <c r="BA63" s="61"/>
      <c r="BB63" s="61"/>
      <c r="BC63" s="86" t="s">
        <v>4202</v>
      </c>
      <c r="BD63" s="86"/>
      <c r="BE63" s="86"/>
    </row>
    <row r="64" spans="1:57" hidden="1">
      <c r="A64" s="36"/>
      <c r="B64" s="36"/>
      <c r="C64" s="36"/>
      <c r="D64" s="42" t="s">
        <v>4159</v>
      </c>
      <c r="E64" s="42" t="s">
        <v>4160</v>
      </c>
      <c r="F64" s="42" t="s">
        <v>4161</v>
      </c>
      <c r="G64" s="42" t="s">
        <v>4159</v>
      </c>
      <c r="H64" s="42" t="s">
        <v>4160</v>
      </c>
      <c r="I64" s="42" t="s">
        <v>4161</v>
      </c>
      <c r="J64" s="42" t="s">
        <v>4159</v>
      </c>
      <c r="K64" s="42" t="s">
        <v>4160</v>
      </c>
      <c r="L64" s="42" t="s">
        <v>4161</v>
      </c>
      <c r="M64" s="42" t="s">
        <v>4159</v>
      </c>
      <c r="N64" s="42" t="s">
        <v>4160</v>
      </c>
      <c r="O64" s="42" t="s">
        <v>4161</v>
      </c>
      <c r="P64" s="42" t="s">
        <v>4159</v>
      </c>
      <c r="Q64" s="42" t="s">
        <v>4160</v>
      </c>
      <c r="R64" s="42" t="s">
        <v>4161</v>
      </c>
      <c r="S64" s="42" t="s">
        <v>4159</v>
      </c>
      <c r="T64" s="42" t="s">
        <v>4160</v>
      </c>
      <c r="U64" s="42" t="s">
        <v>4161</v>
      </c>
      <c r="V64" s="42" t="s">
        <v>4159</v>
      </c>
      <c r="W64" s="42" t="s">
        <v>4160</v>
      </c>
      <c r="X64" s="42" t="s">
        <v>4161</v>
      </c>
      <c r="Y64" s="42" t="s">
        <v>4159</v>
      </c>
      <c r="Z64" s="42" t="s">
        <v>4160</v>
      </c>
      <c r="AA64" s="42" t="s">
        <v>4161</v>
      </c>
      <c r="AB64" s="42" t="s">
        <v>4159</v>
      </c>
      <c r="AC64" s="42" t="s">
        <v>4160</v>
      </c>
      <c r="AD64" s="42" t="s">
        <v>4161</v>
      </c>
      <c r="AE64" s="42" t="s">
        <v>4159</v>
      </c>
      <c r="AF64" s="42" t="s">
        <v>4160</v>
      </c>
      <c r="AG64" s="42" t="s">
        <v>4161</v>
      </c>
      <c r="AH64" s="42" t="s">
        <v>4159</v>
      </c>
      <c r="AI64" s="42" t="s">
        <v>4160</v>
      </c>
      <c r="AJ64" s="42" t="s">
        <v>4161</v>
      </c>
      <c r="AK64" s="42" t="s">
        <v>4159</v>
      </c>
      <c r="AL64" s="42" t="s">
        <v>4160</v>
      </c>
      <c r="AM64" s="42" t="s">
        <v>4161</v>
      </c>
      <c r="AN64" s="42" t="s">
        <v>4159</v>
      </c>
      <c r="AO64" s="42" t="s">
        <v>4160</v>
      </c>
      <c r="AP64" s="42" t="s">
        <v>4161</v>
      </c>
      <c r="AQ64" s="42" t="s">
        <v>4159</v>
      </c>
      <c r="AR64" s="42" t="s">
        <v>4160</v>
      </c>
      <c r="AS64" s="42" t="s">
        <v>4161</v>
      </c>
      <c r="AT64" s="42" t="s">
        <v>4159</v>
      </c>
      <c r="AU64" s="42" t="s">
        <v>4160</v>
      </c>
      <c r="AV64" s="42" t="s">
        <v>4161</v>
      </c>
      <c r="AW64" s="42" t="s">
        <v>4159</v>
      </c>
      <c r="AX64" s="42" t="s">
        <v>4160</v>
      </c>
      <c r="AY64" s="42" t="s">
        <v>4161</v>
      </c>
      <c r="AZ64" s="42" t="s">
        <v>4159</v>
      </c>
      <c r="BA64" s="42" t="s">
        <v>4160</v>
      </c>
      <c r="BB64" s="42" t="s">
        <v>4161</v>
      </c>
      <c r="BC64" s="42" t="s">
        <v>4159</v>
      </c>
      <c r="BD64" s="42" t="s">
        <v>4160</v>
      </c>
      <c r="BE64" s="42" t="s">
        <v>4161</v>
      </c>
    </row>
    <row r="65" spans="1:57" hidden="1">
      <c r="A65" s="36"/>
      <c r="B65" s="36"/>
      <c r="C65" s="36"/>
      <c r="D65" s="43" t="s">
        <v>4162</v>
      </c>
      <c r="E65" s="43" t="s">
        <v>4162</v>
      </c>
      <c r="F65" s="43" t="s">
        <v>4162</v>
      </c>
      <c r="G65" s="43" t="s">
        <v>4162</v>
      </c>
      <c r="H65" s="43" t="s">
        <v>4162</v>
      </c>
      <c r="I65" s="43" t="s">
        <v>4203</v>
      </c>
      <c r="J65" s="43" t="s">
        <v>4162</v>
      </c>
      <c r="K65" s="43" t="s">
        <v>4162</v>
      </c>
      <c r="L65" s="43" t="s">
        <v>4162</v>
      </c>
      <c r="M65" s="43" t="s">
        <v>4162</v>
      </c>
      <c r="N65" s="43" t="s">
        <v>4162</v>
      </c>
      <c r="O65" s="43" t="s">
        <v>4203</v>
      </c>
      <c r="P65" s="43" t="s">
        <v>4162</v>
      </c>
      <c r="Q65" s="43" t="s">
        <v>4162</v>
      </c>
      <c r="R65" s="43" t="s">
        <v>4162</v>
      </c>
      <c r="S65" s="43" t="s">
        <v>4162</v>
      </c>
      <c r="T65" s="43" t="s">
        <v>4162</v>
      </c>
      <c r="U65" s="43" t="s">
        <v>4203</v>
      </c>
      <c r="V65" s="43" t="s">
        <v>4162</v>
      </c>
      <c r="W65" s="43" t="s">
        <v>4162</v>
      </c>
      <c r="X65" s="43" t="s">
        <v>4162</v>
      </c>
      <c r="Y65" s="43" t="s">
        <v>4162</v>
      </c>
      <c r="Z65" s="43" t="s">
        <v>4162</v>
      </c>
      <c r="AA65" s="43" t="s">
        <v>4203</v>
      </c>
      <c r="AB65" s="43" t="s">
        <v>4162</v>
      </c>
      <c r="AC65" s="43" t="s">
        <v>4162</v>
      </c>
      <c r="AD65" s="43" t="s">
        <v>4162</v>
      </c>
      <c r="AE65" s="43" t="s">
        <v>4162</v>
      </c>
      <c r="AF65" s="43" t="s">
        <v>4162</v>
      </c>
      <c r="AG65" s="43" t="s">
        <v>4203</v>
      </c>
      <c r="AH65" s="43" t="s">
        <v>4162</v>
      </c>
      <c r="AI65" s="43" t="s">
        <v>4162</v>
      </c>
      <c r="AJ65" s="43" t="s">
        <v>4162</v>
      </c>
      <c r="AK65" s="43" t="s">
        <v>4162</v>
      </c>
      <c r="AL65" s="43" t="s">
        <v>4162</v>
      </c>
      <c r="AM65" s="43" t="s">
        <v>4203</v>
      </c>
      <c r="AN65" s="43" t="s">
        <v>4162</v>
      </c>
      <c r="AO65" s="43" t="s">
        <v>4162</v>
      </c>
      <c r="AP65" s="43" t="s">
        <v>4162</v>
      </c>
      <c r="AQ65" s="43" t="s">
        <v>4162</v>
      </c>
      <c r="AR65" s="43" t="s">
        <v>4162</v>
      </c>
      <c r="AS65" s="43" t="s">
        <v>4203</v>
      </c>
      <c r="AT65" s="43" t="s">
        <v>4162</v>
      </c>
      <c r="AU65" s="43" t="s">
        <v>4162</v>
      </c>
      <c r="AV65" s="43" t="s">
        <v>4162</v>
      </c>
      <c r="AW65" s="43" t="s">
        <v>4162</v>
      </c>
      <c r="AX65" s="43" t="s">
        <v>4162</v>
      </c>
      <c r="AY65" s="43" t="s">
        <v>4203</v>
      </c>
      <c r="AZ65" s="43" t="s">
        <v>4162</v>
      </c>
      <c r="BA65" s="43" t="s">
        <v>4162</v>
      </c>
      <c r="BB65" s="43" t="s">
        <v>4162</v>
      </c>
      <c r="BC65" s="43" t="s">
        <v>4162</v>
      </c>
      <c r="BD65" s="43" t="s">
        <v>4162</v>
      </c>
      <c r="BE65" s="43" t="s">
        <v>4203</v>
      </c>
    </row>
    <row r="66" spans="1:57" hidden="1">
      <c r="A66" s="44" t="s">
        <v>4164</v>
      </c>
      <c r="B66" s="45"/>
      <c r="C66" s="36"/>
      <c r="D66" s="43"/>
      <c r="E66" s="43"/>
      <c r="F66" s="43"/>
      <c r="G66" s="62"/>
      <c r="H66" s="62"/>
      <c r="I66" s="63"/>
      <c r="J66" s="43"/>
      <c r="K66" s="43"/>
      <c r="L66" s="43"/>
      <c r="M66" s="62"/>
      <c r="N66" s="62"/>
      <c r="O66" s="63"/>
      <c r="P66" s="43"/>
      <c r="Q66" s="43"/>
      <c r="R66" s="43"/>
      <c r="S66" s="43"/>
      <c r="T66" s="62"/>
      <c r="U66" s="63"/>
      <c r="V66" s="43"/>
      <c r="W66" s="43"/>
      <c r="X66" s="43"/>
      <c r="Y66" s="43"/>
      <c r="Z66" s="62"/>
      <c r="AA66" s="63"/>
      <c r="AB66" s="43"/>
      <c r="AC66" s="43"/>
      <c r="AD66" s="43"/>
      <c r="AE66" s="43"/>
      <c r="AF66" s="62"/>
      <c r="AG66" s="63"/>
      <c r="AH66" s="43"/>
      <c r="AI66" s="43"/>
      <c r="AJ66" s="43"/>
      <c r="AK66" s="43"/>
      <c r="AL66" s="62"/>
      <c r="AM66" s="63"/>
      <c r="AN66" s="43"/>
      <c r="AO66" s="43"/>
      <c r="AP66" s="43"/>
      <c r="AQ66" s="43"/>
      <c r="AR66" s="62"/>
      <c r="AS66" s="63"/>
      <c r="AT66" s="43"/>
      <c r="AU66" s="43"/>
      <c r="AV66" s="43"/>
      <c r="AW66" s="43"/>
      <c r="AX66" s="62"/>
      <c r="AY66" s="63"/>
      <c r="AZ66" s="43"/>
      <c r="BA66" s="43"/>
      <c r="BB66" s="43"/>
      <c r="BC66" s="62"/>
      <c r="BD66" s="63"/>
    </row>
    <row r="67" spans="1:57" hidden="1">
      <c r="A67" s="45"/>
      <c r="B67" s="45" t="s">
        <v>4165</v>
      </c>
      <c r="C67" s="58">
        <v>1</v>
      </c>
      <c r="D67" s="64">
        <f>A125958392W_Latest</f>
        <v>452.238</v>
      </c>
      <c r="E67" s="64">
        <f>A125979992T_Latest</f>
        <v>237.428</v>
      </c>
      <c r="F67" s="64">
        <f>A125969192J_Latest</f>
        <v>214.81</v>
      </c>
      <c r="G67" s="64">
        <f>A125958393X_Latest</f>
        <v>81.578000000000003</v>
      </c>
      <c r="H67" s="64">
        <f>A125979993V_Latest</f>
        <v>81.111999999999995</v>
      </c>
      <c r="I67" s="64">
        <f>A125969193K_Latest</f>
        <v>82.099000000000004</v>
      </c>
      <c r="J67" s="64">
        <f>A125959592J_Latest</f>
        <v>136.63499999999999</v>
      </c>
      <c r="K67" s="64">
        <f>A125981192K_Latest</f>
        <v>71.266999999999996</v>
      </c>
      <c r="L67" s="64">
        <f>A125970392X_Latest</f>
        <v>65.367999999999995</v>
      </c>
      <c r="M67" s="64">
        <f>A125959593K_Latest</f>
        <v>83.284999999999997</v>
      </c>
      <c r="N67" s="64">
        <f>A125981193L_Latest</f>
        <v>82.075999999999993</v>
      </c>
      <c r="O67" s="64">
        <f>A125970393A_Latest</f>
        <v>84.644999999999996</v>
      </c>
      <c r="P67" s="64">
        <f>A125958792J_Latest</f>
        <v>119.812</v>
      </c>
      <c r="Q67" s="64">
        <f>A125980392K_Latest</f>
        <v>67.206000000000003</v>
      </c>
      <c r="R67" s="64">
        <f>A125969592V_Latest</f>
        <v>52.606000000000002</v>
      </c>
      <c r="S67" s="64">
        <f>A125958793K_Latest</f>
        <v>80.55</v>
      </c>
      <c r="T67" s="64">
        <f>A125980393L_Latest</f>
        <v>83.762</v>
      </c>
      <c r="U67" s="64">
        <f>A125969593W_Latest</f>
        <v>76.787999999999997</v>
      </c>
      <c r="V67" s="64">
        <f>A125959792A_Latest</f>
        <v>96.37</v>
      </c>
      <c r="W67" s="64">
        <f>A125981392C_Latest</f>
        <v>47.902999999999999</v>
      </c>
      <c r="X67" s="64">
        <f>A125970592T_Latest</f>
        <v>48.466999999999999</v>
      </c>
      <c r="Y67" s="64">
        <f>A125959793C_Latest</f>
        <v>81.596000000000004</v>
      </c>
      <c r="Z67" s="64">
        <f>A125981393F_Latest</f>
        <v>78.120999999999995</v>
      </c>
      <c r="AA67" s="64">
        <f>A125970593V_Latest</f>
        <v>85.347999999999999</v>
      </c>
      <c r="AB67" s="64">
        <f>A125959992V_Latest</f>
        <v>29.18</v>
      </c>
      <c r="AC67" s="64">
        <f>A125981592W_Latest</f>
        <v>14.702</v>
      </c>
      <c r="AD67" s="64">
        <f>A125970792K_Latest</f>
        <v>14.477</v>
      </c>
      <c r="AE67" s="64">
        <f>A125959993W_Latest</f>
        <v>81.741</v>
      </c>
      <c r="AF67" s="64">
        <f>A125981593X_Latest</f>
        <v>79.382999999999996</v>
      </c>
      <c r="AG67" s="64">
        <f>A125970793L_Latest</f>
        <v>84.283000000000001</v>
      </c>
      <c r="AH67" s="64">
        <f>A125958992A_Latest</f>
        <v>49.308</v>
      </c>
      <c r="AI67" s="64">
        <f>A125980592C_Latest</f>
        <v>24.417999999999999</v>
      </c>
      <c r="AJ67" s="64">
        <f>A125969792L_Latest</f>
        <v>24.89</v>
      </c>
      <c r="AK67" s="64">
        <f>A125958993C_Latest</f>
        <v>81.320999999999998</v>
      </c>
      <c r="AL67" s="64">
        <f>A125980593F_Latest</f>
        <v>80.507999999999996</v>
      </c>
      <c r="AM67" s="64">
        <f>A125969793R_Latest</f>
        <v>82.135000000000005</v>
      </c>
      <c r="AN67" s="64">
        <f>A125959192W_Latest</f>
        <v>9.7989999999999995</v>
      </c>
      <c r="AO67" s="64">
        <f>A125980792W_Latest</f>
        <v>5.718</v>
      </c>
      <c r="AP67" s="64">
        <f>A125969992F_Latest</f>
        <v>4.0810000000000004</v>
      </c>
      <c r="AQ67" s="64">
        <f>A125959193X_Latest</f>
        <v>79.959000000000003</v>
      </c>
      <c r="AR67" s="64">
        <f>A125980793X_Latest</f>
        <v>85.388999999999996</v>
      </c>
      <c r="AS67" s="64">
        <f>A125969993J_Latest</f>
        <v>73.418000000000006</v>
      </c>
      <c r="AT67" s="64">
        <f>A125959392R_Latest</f>
        <v>3.1989999999999998</v>
      </c>
      <c r="AU67" s="64">
        <f>A125980992R_Latest</f>
        <v>1.544</v>
      </c>
      <c r="AV67" s="64">
        <f>A125970192F_Latest</f>
        <v>1.655</v>
      </c>
      <c r="AW67" s="64">
        <f>A125959393T_Latest</f>
        <v>84.317999999999998</v>
      </c>
      <c r="AX67" s="64">
        <f>A125980993T_Latest</f>
        <v>77.774000000000001</v>
      </c>
      <c r="AY67" s="64">
        <f>A125970193J_Latest</f>
        <v>91.501999999999995</v>
      </c>
      <c r="AZ67" s="64">
        <f>A125958592R_Latest</f>
        <v>7.9349999999999996</v>
      </c>
      <c r="BA67" s="64">
        <f>A125980192T_Latest</f>
        <v>4.67</v>
      </c>
      <c r="BB67" s="64">
        <f>A125969392A_Latest</f>
        <v>3.2650000000000001</v>
      </c>
      <c r="BC67" s="64">
        <f>A125958593T_Latest</f>
        <v>71.635000000000005</v>
      </c>
      <c r="BD67" s="64">
        <f>A125980193V_Latest</f>
        <v>68.673000000000002</v>
      </c>
      <c r="BE67" s="64">
        <f>A125969393C_Latest</f>
        <v>76.344999999999999</v>
      </c>
    </row>
    <row r="68" spans="1:57" hidden="1">
      <c r="A68" s="45"/>
      <c r="B68" s="49" t="s">
        <v>4166</v>
      </c>
      <c r="C68" s="58">
        <v>2</v>
      </c>
      <c r="D68" s="64">
        <f>A125958328C_Latest</f>
        <v>70.260000000000005</v>
      </c>
      <c r="E68" s="64">
        <f>A125979928X_Latest</f>
        <v>38.206000000000003</v>
      </c>
      <c r="F68" s="64">
        <f>A125969128R_Latest</f>
        <v>32.054000000000002</v>
      </c>
      <c r="G68" s="64">
        <f>A125958329F_Latest</f>
        <v>12.673999999999999</v>
      </c>
      <c r="H68" s="64">
        <f>A125979929A_Latest</f>
        <v>13.052</v>
      </c>
      <c r="I68" s="64">
        <f>A125969129T_Latest</f>
        <v>12.250999999999999</v>
      </c>
      <c r="J68" s="64">
        <f>A125959528R_Latest</f>
        <v>24.228000000000002</v>
      </c>
      <c r="K68" s="64">
        <f>A125981128T_Latest</f>
        <v>12.077999999999999</v>
      </c>
      <c r="L68" s="64">
        <f>A125970328F_Latest</f>
        <v>12.15</v>
      </c>
      <c r="M68" s="64">
        <f>A125959529T_Latest</f>
        <v>14.768000000000001</v>
      </c>
      <c r="N68" s="64">
        <f>A125981129V_Latest</f>
        <v>13.91</v>
      </c>
      <c r="O68" s="64">
        <f>A125970329J_Latest</f>
        <v>15.733000000000001</v>
      </c>
      <c r="P68" s="64">
        <f>A125958728R_Latest</f>
        <v>18.948</v>
      </c>
      <c r="Q68" s="64">
        <f>A125980328T_Latest</f>
        <v>11.750999999999999</v>
      </c>
      <c r="R68" s="64">
        <f>A125969528A_Latest</f>
        <v>7.1970000000000001</v>
      </c>
      <c r="S68" s="64">
        <f>A125958729T_Latest</f>
        <v>12.739000000000001</v>
      </c>
      <c r="T68" s="64">
        <f>A125980329V_Latest</f>
        <v>14.646000000000001</v>
      </c>
      <c r="U68" s="64">
        <f>A125969529C_Latest</f>
        <v>10.505000000000001</v>
      </c>
      <c r="V68" s="64">
        <f>A125959728J_Latest</f>
        <v>11.433999999999999</v>
      </c>
      <c r="W68" s="64">
        <f>A125981328K_Latest</f>
        <v>5.5730000000000004</v>
      </c>
      <c r="X68" s="64">
        <f>A125970528X_Latest</f>
        <v>5.8609999999999998</v>
      </c>
      <c r="Y68" s="64">
        <f>A125959729K_Latest</f>
        <v>9.6809999999999992</v>
      </c>
      <c r="Z68" s="64">
        <f>A125981329L_Latest</f>
        <v>9.0890000000000004</v>
      </c>
      <c r="AA68" s="64">
        <f>A125970529A_Latest</f>
        <v>10.32</v>
      </c>
      <c r="AB68" s="64">
        <f>A125959928A_Latest</f>
        <v>4.0350000000000001</v>
      </c>
      <c r="AC68" s="64">
        <f>A125981528C_Latest</f>
        <v>3.0529999999999999</v>
      </c>
      <c r="AD68" s="64">
        <f>A125970728T_Latest</f>
        <v>0.98199999999999998</v>
      </c>
      <c r="AE68" s="64">
        <f>A125959929C_Latest</f>
        <v>11.304</v>
      </c>
      <c r="AF68" s="64">
        <f>A125981529F_Latest</f>
        <v>16.484000000000002</v>
      </c>
      <c r="AG68" s="64">
        <f>A125970729V_Latest</f>
        <v>5.7190000000000003</v>
      </c>
      <c r="AH68" s="64">
        <f>A125958928J_Latest</f>
        <v>9.3249999999999993</v>
      </c>
      <c r="AI68" s="64">
        <f>A125980528K_Latest</f>
        <v>4.556</v>
      </c>
      <c r="AJ68" s="64">
        <f>A125969728V_Latest</f>
        <v>4.7699999999999996</v>
      </c>
      <c r="AK68" s="64">
        <f>A125958929K_Latest</f>
        <v>15.38</v>
      </c>
      <c r="AL68" s="64">
        <f>A125980529L_Latest</f>
        <v>15.02</v>
      </c>
      <c r="AM68" s="64">
        <f>A125969729W_Latest</f>
        <v>15.74</v>
      </c>
      <c r="AN68" s="64">
        <f>A125959128C_Latest</f>
        <v>1.222</v>
      </c>
      <c r="AO68" s="64">
        <f>A125980728C_Latest</f>
        <v>0.752</v>
      </c>
      <c r="AP68" s="64">
        <f>A125969928L_Latest</f>
        <v>0.47</v>
      </c>
      <c r="AQ68" s="64">
        <f>A125959129F_Latest</f>
        <v>9.9710000000000001</v>
      </c>
      <c r="AR68" s="64">
        <f>A125980729F_Latest</f>
        <v>11.234999999999999</v>
      </c>
      <c r="AS68" s="64">
        <f>A125969929R_Latest</f>
        <v>8.4489999999999998</v>
      </c>
      <c r="AT68" s="64">
        <f>A125959328W_Latest</f>
        <v>0.28299999999999997</v>
      </c>
      <c r="AU68" s="64">
        <f>A125980928W_Latest</f>
        <v>0</v>
      </c>
      <c r="AV68" s="64">
        <f>A125970128L_Latest</f>
        <v>0.28299999999999997</v>
      </c>
      <c r="AW68" s="64">
        <f>A125959329X_Latest</f>
        <v>7.4580000000000002</v>
      </c>
      <c r="AX68" s="64">
        <f>A125980929X_Latest</f>
        <v>0</v>
      </c>
      <c r="AY68" s="64">
        <f>A125970129R_Latest</f>
        <v>15.646000000000001</v>
      </c>
      <c r="AZ68" s="64">
        <f>A125958528W_Latest</f>
        <v>0.78500000000000003</v>
      </c>
      <c r="BA68" s="64">
        <f>A125980128X_Latest</f>
        <v>0.443</v>
      </c>
      <c r="BB68" s="64">
        <f>A125969328J_Latest</f>
        <v>0.34200000000000003</v>
      </c>
      <c r="BC68" s="64">
        <f>A125958529X_Latest</f>
        <v>7.0819999999999999</v>
      </c>
      <c r="BD68" s="64">
        <f>A125980129A_Latest</f>
        <v>6.51</v>
      </c>
      <c r="BE68" s="64">
        <f>A125969329K_Latest</f>
        <v>7.992</v>
      </c>
    </row>
    <row r="69" spans="1:57" hidden="1">
      <c r="A69" s="45"/>
      <c r="B69" s="49" t="s">
        <v>4167</v>
      </c>
      <c r="C69" s="58">
        <v>3</v>
      </c>
      <c r="D69" s="64">
        <f>A125958400K_Latest</f>
        <v>34.137999999999998</v>
      </c>
      <c r="E69" s="64">
        <f>A125980000L_Latest</f>
        <v>19.218</v>
      </c>
      <c r="F69" s="64">
        <f>A125969200W_Latest</f>
        <v>14.92</v>
      </c>
      <c r="G69" s="64">
        <f>A125958401L_Latest</f>
        <v>6.1580000000000004</v>
      </c>
      <c r="H69" s="64">
        <f>A125980001R_Latest</f>
        <v>6.5659999999999998</v>
      </c>
      <c r="I69" s="64">
        <f>A125969201X_Latest</f>
        <v>5.702</v>
      </c>
      <c r="J69" s="64">
        <f>A125959600W_Latest</f>
        <v>6.9630000000000001</v>
      </c>
      <c r="K69" s="64">
        <f>A125981200X_Latest</f>
        <v>3.2109999999999999</v>
      </c>
      <c r="L69" s="64">
        <f>A125970400L_Latest</f>
        <v>3.7530000000000001</v>
      </c>
      <c r="M69" s="64">
        <f>A125959601X_Latest</f>
        <v>4.2450000000000001</v>
      </c>
      <c r="N69" s="64">
        <f>A125981201A_Latest</f>
        <v>3.698</v>
      </c>
      <c r="O69" s="64">
        <f>A125970401R_Latest</f>
        <v>4.859</v>
      </c>
      <c r="P69" s="64">
        <f>A125958800W_Latest</f>
        <v>11.176</v>
      </c>
      <c r="Q69" s="64">
        <f>A125980400X_Latest</f>
        <v>7.0140000000000002</v>
      </c>
      <c r="R69" s="64">
        <f>A125969600J_Latest</f>
        <v>4.1619999999999999</v>
      </c>
      <c r="S69" s="64">
        <f>A125958801X_Latest</f>
        <v>7.5140000000000002</v>
      </c>
      <c r="T69" s="64">
        <f>A125980401A_Latest</f>
        <v>8.7420000000000009</v>
      </c>
      <c r="U69" s="64">
        <f>A125969601K_Latest</f>
        <v>6.0750000000000002</v>
      </c>
      <c r="V69" s="64">
        <f>A125959800R_Latest</f>
        <v>8.8369999999999997</v>
      </c>
      <c r="W69" s="64">
        <f>A125981400T_Latest</f>
        <v>4.7320000000000002</v>
      </c>
      <c r="X69" s="64">
        <f>A125970600F_Latest</f>
        <v>4.1050000000000004</v>
      </c>
      <c r="Y69" s="64">
        <f>A125959801T_Latest</f>
        <v>7.4820000000000002</v>
      </c>
      <c r="Z69" s="64">
        <f>A125981401V_Latest</f>
        <v>7.7160000000000002</v>
      </c>
      <c r="AA69" s="64">
        <f>A125970601J_Latest</f>
        <v>7.2290000000000001</v>
      </c>
      <c r="AB69" s="64">
        <f>A125960000R_Latest</f>
        <v>1.708</v>
      </c>
      <c r="AC69" s="64">
        <f>A125981600K_Latest</f>
        <v>0.83</v>
      </c>
      <c r="AD69" s="64">
        <f>A125970800X_Latest</f>
        <v>0.878</v>
      </c>
      <c r="AE69" s="64">
        <f>A125960001T_Latest</f>
        <v>4.7859999999999996</v>
      </c>
      <c r="AF69" s="64">
        <f>A125981601L_Latest</f>
        <v>4.4820000000000002</v>
      </c>
      <c r="AG69" s="64">
        <f>A125970801A_Latest</f>
        <v>5.1130000000000004</v>
      </c>
      <c r="AH69" s="64">
        <f>A125959000T_Latest</f>
        <v>3.153</v>
      </c>
      <c r="AI69" s="64">
        <f>A125980600T_Latest</f>
        <v>1.7270000000000001</v>
      </c>
      <c r="AJ69" s="64">
        <f>A125969800A_Latest</f>
        <v>1.425</v>
      </c>
      <c r="AK69" s="64">
        <f>A125959001V_Latest</f>
        <v>5.2</v>
      </c>
      <c r="AL69" s="64">
        <f>A125980601V_Latest</f>
        <v>5.6950000000000003</v>
      </c>
      <c r="AM69" s="64">
        <f>A125969801C_Latest</f>
        <v>4.7039999999999997</v>
      </c>
      <c r="AN69" s="64">
        <f>A125959200K_Latest</f>
        <v>1.34</v>
      </c>
      <c r="AO69" s="64">
        <f>A125980800K_Latest</f>
        <v>0.84599999999999997</v>
      </c>
      <c r="AP69" s="64">
        <f>A125970000A_Latest</f>
        <v>0.49399999999999999</v>
      </c>
      <c r="AQ69" s="64">
        <f>A125959201L_Latest</f>
        <v>10.935</v>
      </c>
      <c r="AR69" s="64">
        <f>A125980801L_Latest</f>
        <v>12.629</v>
      </c>
      <c r="AS69" s="64">
        <f>A125970001C_Latest</f>
        <v>8.8930000000000007</v>
      </c>
      <c r="AT69" s="64">
        <f>A125959400C_Latest</f>
        <v>6.5000000000000002E-2</v>
      </c>
      <c r="AU69" s="64">
        <f>A125981000F_Latest</f>
        <v>6.5000000000000002E-2</v>
      </c>
      <c r="AV69" s="64">
        <f>A125970200V_Latest</f>
        <v>0</v>
      </c>
      <c r="AW69" s="64">
        <f>A125959401F_Latest</f>
        <v>1.724</v>
      </c>
      <c r="AX69" s="64">
        <f>A125981001J_Latest</f>
        <v>3.294</v>
      </c>
      <c r="AY69" s="64">
        <f>A125970201W_Latest</f>
        <v>0</v>
      </c>
      <c r="AZ69" s="64">
        <f>A125958600C_Latest</f>
        <v>0.89500000000000002</v>
      </c>
      <c r="BA69" s="64">
        <f>A125980200F_Latest</f>
        <v>0.79300000000000004</v>
      </c>
      <c r="BB69" s="64">
        <f>A125969400R_Latest</f>
        <v>0.10199999999999999</v>
      </c>
      <c r="BC69" s="64">
        <f>A125958601F_Latest</f>
        <v>8.08</v>
      </c>
      <c r="BD69" s="64">
        <f>A125980201J_Latest</f>
        <v>11.667</v>
      </c>
      <c r="BE69" s="64">
        <f>A125969401T_Latest</f>
        <v>2.3769999999999998</v>
      </c>
    </row>
    <row r="70" spans="1:57" hidden="1">
      <c r="A70" s="45"/>
      <c r="B70" s="49" t="s">
        <v>4168</v>
      </c>
      <c r="C70" s="58">
        <v>4</v>
      </c>
      <c r="D70" s="64">
        <f>A125958408C_Latest</f>
        <v>22.425999999999998</v>
      </c>
      <c r="E70" s="64">
        <f>A125980008F_Latest</f>
        <v>11.353</v>
      </c>
      <c r="F70" s="64">
        <f>A125969208R_Latest</f>
        <v>11.074</v>
      </c>
      <c r="G70" s="64">
        <f>A125958409F_Latest</f>
        <v>4.0449999999999999</v>
      </c>
      <c r="H70" s="64">
        <f>A125980009J_Latest</f>
        <v>3.8780000000000001</v>
      </c>
      <c r="I70" s="64">
        <f>A125969209T_Latest</f>
        <v>4.2320000000000002</v>
      </c>
      <c r="J70" s="64">
        <f>A125959608R_Latest</f>
        <v>9.8490000000000002</v>
      </c>
      <c r="K70" s="64">
        <f>A125981208T_Latest</f>
        <v>4.8689999999999998</v>
      </c>
      <c r="L70" s="64">
        <f>A125970408F_Latest</f>
        <v>4.9800000000000004</v>
      </c>
      <c r="M70" s="64">
        <f>A125959609T_Latest</f>
        <v>6.0030000000000001</v>
      </c>
      <c r="N70" s="64">
        <f>A125981209V_Latest</f>
        <v>5.6070000000000002</v>
      </c>
      <c r="O70" s="64">
        <f>A125970409J_Latest</f>
        <v>6.4489999999999998</v>
      </c>
      <c r="P70" s="64">
        <f>A125958808R_Latest</f>
        <v>5.2229999999999999</v>
      </c>
      <c r="Q70" s="64">
        <f>A125980408T_Latest</f>
        <v>2.2970000000000002</v>
      </c>
      <c r="R70" s="64">
        <f>A125969608A_Latest</f>
        <v>2.9260000000000002</v>
      </c>
      <c r="S70" s="64">
        <f>A125958809T_Latest</f>
        <v>3.5110000000000001</v>
      </c>
      <c r="T70" s="64">
        <f>A125980409V_Latest</f>
        <v>2.863</v>
      </c>
      <c r="U70" s="64">
        <f>A125969609C_Latest</f>
        <v>4.2699999999999996</v>
      </c>
      <c r="V70" s="64">
        <f>A125959808J_Latest</f>
        <v>2.6659999999999999</v>
      </c>
      <c r="W70" s="64">
        <f>A125981408K_Latest</f>
        <v>1.53</v>
      </c>
      <c r="X70" s="64">
        <f>A125970608X_Latest</f>
        <v>1.1359999999999999</v>
      </c>
      <c r="Y70" s="64">
        <f>A125959809K_Latest</f>
        <v>2.2570000000000001</v>
      </c>
      <c r="Z70" s="64">
        <f>A125981409L_Latest</f>
        <v>2.4950000000000001</v>
      </c>
      <c r="AA70" s="64">
        <f>A125970609A_Latest</f>
        <v>2</v>
      </c>
      <c r="AB70" s="64">
        <f>A125960008J_Latest</f>
        <v>0.625</v>
      </c>
      <c r="AC70" s="64">
        <f>A125981608C_Latest</f>
        <v>0.37</v>
      </c>
      <c r="AD70" s="64">
        <f>A125970808T_Latest</f>
        <v>0.255</v>
      </c>
      <c r="AE70" s="64">
        <f>A125960009K_Latest</f>
        <v>1.752</v>
      </c>
      <c r="AF70" s="64">
        <f>A125981609F_Latest</f>
        <v>1.998</v>
      </c>
      <c r="AG70" s="64">
        <f>A125970809V_Latest</f>
        <v>1.486</v>
      </c>
      <c r="AH70" s="64">
        <f>A125959008K_Latest</f>
        <v>2.9209999999999998</v>
      </c>
      <c r="AI70" s="64">
        <f>A125980608K_Latest</f>
        <v>1.47</v>
      </c>
      <c r="AJ70" s="64">
        <f>A125969808V_Latest</f>
        <v>1.4510000000000001</v>
      </c>
      <c r="AK70" s="64">
        <f>A125959009L_Latest</f>
        <v>4.8170000000000002</v>
      </c>
      <c r="AL70" s="64">
        <f>A125980609L_Latest</f>
        <v>4.8449999999999998</v>
      </c>
      <c r="AM70" s="64">
        <f>A125969809W_Latest</f>
        <v>4.7889999999999997</v>
      </c>
      <c r="AN70" s="64">
        <f>A125959208C_Latest</f>
        <v>0.51100000000000001</v>
      </c>
      <c r="AO70" s="64">
        <f>A125980808C_Latest</f>
        <v>0.40699999999999997</v>
      </c>
      <c r="AP70" s="64">
        <f>A125970008V_Latest</f>
        <v>0.104</v>
      </c>
      <c r="AQ70" s="64">
        <f>A125959209F_Latest</f>
        <v>4.1710000000000003</v>
      </c>
      <c r="AR70" s="64">
        <f>A125980809F_Latest</f>
        <v>6.0839999999999996</v>
      </c>
      <c r="AS70" s="64">
        <f>A125970009W_Latest</f>
        <v>1.867</v>
      </c>
      <c r="AT70" s="64">
        <f>A125959408W_Latest</f>
        <v>0.14599999999999999</v>
      </c>
      <c r="AU70" s="64">
        <f>A125981008X_Latest</f>
        <v>7.0000000000000007E-2</v>
      </c>
      <c r="AV70" s="64">
        <f>A125970208L_Latest</f>
        <v>7.5999999999999998E-2</v>
      </c>
      <c r="AW70" s="64">
        <f>A125959409X_Latest</f>
        <v>3.84</v>
      </c>
      <c r="AX70" s="64">
        <f>A125981009A_Latest</f>
        <v>3.51</v>
      </c>
      <c r="AY70" s="64">
        <f>A125970209R_Latest</f>
        <v>4.2009999999999996</v>
      </c>
      <c r="AZ70" s="64">
        <f>A125958608W_Latest</f>
        <v>0.48499999999999999</v>
      </c>
      <c r="BA70" s="64">
        <f>A125980208X_Latest</f>
        <v>0.34</v>
      </c>
      <c r="BB70" s="64">
        <f>A125969408J_Latest</f>
        <v>0.14599999999999999</v>
      </c>
      <c r="BC70" s="64">
        <f>A125958609X_Latest</f>
        <v>4.3819999999999997</v>
      </c>
      <c r="BD70" s="64">
        <f>A125980209A_Latest</f>
        <v>4.9960000000000004</v>
      </c>
      <c r="BE70" s="64">
        <f>A125969409K_Latest</f>
        <v>3.4049999999999998</v>
      </c>
    </row>
    <row r="71" spans="1:57" hidden="1">
      <c r="A71" s="45"/>
      <c r="B71" s="50" t="s">
        <v>4169</v>
      </c>
      <c r="C71" s="58">
        <v>5</v>
      </c>
      <c r="D71" s="64">
        <f>A125958336C_Latest</f>
        <v>4.29</v>
      </c>
      <c r="E71" s="64">
        <f>A125979936X_Latest</f>
        <v>1.302</v>
      </c>
      <c r="F71" s="64">
        <f>A125969136R_Latest</f>
        <v>2.9889999999999999</v>
      </c>
      <c r="G71" s="64">
        <f>A125958337F_Latest</f>
        <v>0.77400000000000002</v>
      </c>
      <c r="H71" s="64">
        <f>A125979937A_Latest</f>
        <v>0.44500000000000001</v>
      </c>
      <c r="I71" s="64">
        <f>A125969137T_Latest</f>
        <v>1.1419999999999999</v>
      </c>
      <c r="J71" s="64">
        <f>A125959536R_Latest</f>
        <v>1.2769999999999999</v>
      </c>
      <c r="K71" s="64">
        <f>A125981136T_Latest</f>
        <v>0.61399999999999999</v>
      </c>
      <c r="L71" s="64">
        <f>A125970336F_Latest</f>
        <v>0.66300000000000003</v>
      </c>
      <c r="M71" s="64">
        <f>A125959537T_Latest</f>
        <v>0.77800000000000002</v>
      </c>
      <c r="N71" s="64">
        <f>A125981137V_Latest</f>
        <v>0.70699999999999996</v>
      </c>
      <c r="O71" s="64">
        <f>A125970337J_Latest</f>
        <v>0.85799999999999998</v>
      </c>
      <c r="P71" s="64">
        <f>A125958736R_Latest</f>
        <v>1.379</v>
      </c>
      <c r="Q71" s="64">
        <f>A125980336T_Latest</f>
        <v>0</v>
      </c>
      <c r="R71" s="64">
        <f>A125969536A_Latest</f>
        <v>1.379</v>
      </c>
      <c r="S71" s="64">
        <f>A125958737T_Latest</f>
        <v>0.92700000000000005</v>
      </c>
      <c r="T71" s="64">
        <f>A125980337V_Latest</f>
        <v>0</v>
      </c>
      <c r="U71" s="64">
        <f>A125969537C_Latest</f>
        <v>2.0139999999999998</v>
      </c>
      <c r="V71" s="64">
        <f>A125959736J_Latest</f>
        <v>0</v>
      </c>
      <c r="W71" s="64">
        <f>A125981336K_Latest</f>
        <v>0</v>
      </c>
      <c r="X71" s="64">
        <f>A125970536X_Latest</f>
        <v>0</v>
      </c>
      <c r="Y71" s="64">
        <f>A125959737K_Latest</f>
        <v>0</v>
      </c>
      <c r="Z71" s="64">
        <f>A125981337L_Latest</f>
        <v>0</v>
      </c>
      <c r="AA71" s="64">
        <f>A125970537A_Latest</f>
        <v>0</v>
      </c>
      <c r="AB71" s="64">
        <f>A125959936A_Latest</f>
        <v>0</v>
      </c>
      <c r="AC71" s="64">
        <f>A125981536C_Latest</f>
        <v>0</v>
      </c>
      <c r="AD71" s="64">
        <f>A125970736T_Latest</f>
        <v>0</v>
      </c>
      <c r="AE71" s="64">
        <f>A125959937C_Latest</f>
        <v>0</v>
      </c>
      <c r="AF71" s="64">
        <f>A125981537F_Latest</f>
        <v>0</v>
      </c>
      <c r="AG71" s="64">
        <f>A125970737V_Latest</f>
        <v>0</v>
      </c>
      <c r="AH71" s="64">
        <f>A125958936J_Latest</f>
        <v>1.3</v>
      </c>
      <c r="AI71" s="64">
        <f>A125980536K_Latest</f>
        <v>0.499</v>
      </c>
      <c r="AJ71" s="64">
        <f>A125969736V_Latest</f>
        <v>0.80100000000000005</v>
      </c>
      <c r="AK71" s="64">
        <f>A125958937K_Latest</f>
        <v>2.1440000000000001</v>
      </c>
      <c r="AL71" s="64">
        <f>A125980537L_Latest</f>
        <v>1.6459999999999999</v>
      </c>
      <c r="AM71" s="64">
        <f>A125969737W_Latest</f>
        <v>2.6419999999999999</v>
      </c>
      <c r="AN71" s="64">
        <f>A125959136C_Latest</f>
        <v>0</v>
      </c>
      <c r="AO71" s="64">
        <f>A125980736C_Latest</f>
        <v>0</v>
      </c>
      <c r="AP71" s="64">
        <f>A125969936L_Latest</f>
        <v>0</v>
      </c>
      <c r="AQ71" s="64">
        <f>A125959137F_Latest</f>
        <v>0</v>
      </c>
      <c r="AR71" s="64">
        <f>A125980737F_Latest</f>
        <v>0</v>
      </c>
      <c r="AS71" s="64">
        <f>A125969937R_Latest</f>
        <v>0</v>
      </c>
      <c r="AT71" s="64">
        <f>A125959336W_Latest</f>
        <v>0</v>
      </c>
      <c r="AU71" s="64">
        <f>A125980936W_Latest</f>
        <v>0</v>
      </c>
      <c r="AV71" s="64">
        <f>A125970136L_Latest</f>
        <v>0</v>
      </c>
      <c r="AW71" s="64">
        <f>A125959337X_Latest</f>
        <v>0</v>
      </c>
      <c r="AX71" s="64">
        <f>A125980937X_Latest</f>
        <v>0</v>
      </c>
      <c r="AY71" s="64">
        <f>A125970137R_Latest</f>
        <v>0</v>
      </c>
      <c r="AZ71" s="64">
        <f>A125958536W_Latest</f>
        <v>0.33400000000000002</v>
      </c>
      <c r="BA71" s="64">
        <f>A125980136X_Latest</f>
        <v>0.189</v>
      </c>
      <c r="BB71" s="64">
        <f>A125969336J_Latest</f>
        <v>0.14599999999999999</v>
      </c>
      <c r="BC71" s="64">
        <f>A125958537X_Latest</f>
        <v>3.0179999999999998</v>
      </c>
      <c r="BD71" s="64">
        <f>A125980137A_Latest</f>
        <v>2.774</v>
      </c>
      <c r="BE71" s="64">
        <f>A125969337K_Latest</f>
        <v>3.4049999999999998</v>
      </c>
    </row>
    <row r="72" spans="1:57" hidden="1">
      <c r="A72" s="45"/>
      <c r="B72" s="50" t="s">
        <v>4170</v>
      </c>
      <c r="C72" s="58">
        <v>6</v>
      </c>
      <c r="D72" s="64">
        <f>A125958344C_Latest</f>
        <v>18.135999999999999</v>
      </c>
      <c r="E72" s="64">
        <f>A125979944X_Latest</f>
        <v>10.051</v>
      </c>
      <c r="F72" s="64">
        <f>A125969144R_Latest</f>
        <v>8.0850000000000009</v>
      </c>
      <c r="G72" s="64">
        <f>A125958345F_Latest</f>
        <v>3.2719999999999998</v>
      </c>
      <c r="H72" s="64">
        <f>A125979945A_Latest</f>
        <v>3.4340000000000002</v>
      </c>
      <c r="I72" s="64">
        <f>A125969145T_Latest</f>
        <v>3.09</v>
      </c>
      <c r="J72" s="64">
        <f>A125959544R_Latest</f>
        <v>8.5719999999999992</v>
      </c>
      <c r="K72" s="64">
        <f>A125981144T_Latest</f>
        <v>4.2549999999999999</v>
      </c>
      <c r="L72" s="64">
        <f>A125970344F_Latest</f>
        <v>4.3179999999999996</v>
      </c>
      <c r="M72" s="64">
        <f>A125959545T_Latest</f>
        <v>5.2249999999999996</v>
      </c>
      <c r="N72" s="64">
        <f>A125981145V_Latest</f>
        <v>4.9000000000000004</v>
      </c>
      <c r="O72" s="64">
        <f>A125970345J_Latest</f>
        <v>5.5910000000000002</v>
      </c>
      <c r="P72" s="64">
        <f>A125958744R_Latest</f>
        <v>3.8439999999999999</v>
      </c>
      <c r="Q72" s="64">
        <f>A125980344T_Latest</f>
        <v>2.2970000000000002</v>
      </c>
      <c r="R72" s="64">
        <f>A125969544A_Latest</f>
        <v>1.546</v>
      </c>
      <c r="S72" s="64">
        <f>A125958745T_Latest</f>
        <v>2.5840000000000001</v>
      </c>
      <c r="T72" s="64">
        <f>A125980345V_Latest</f>
        <v>2.863</v>
      </c>
      <c r="U72" s="64">
        <f>A125969545C_Latest</f>
        <v>2.2570000000000001</v>
      </c>
      <c r="V72" s="64">
        <f>A125959744J_Latest</f>
        <v>2.6659999999999999</v>
      </c>
      <c r="W72" s="64">
        <f>A125981344K_Latest</f>
        <v>1.53</v>
      </c>
      <c r="X72" s="64">
        <f>A125970544X_Latest</f>
        <v>1.1359999999999999</v>
      </c>
      <c r="Y72" s="64">
        <f>A125959745K_Latest</f>
        <v>2.2570000000000001</v>
      </c>
      <c r="Z72" s="64">
        <f>A125981345L_Latest</f>
        <v>2.4950000000000001</v>
      </c>
      <c r="AA72" s="64">
        <f>A125970545A_Latest</f>
        <v>2</v>
      </c>
      <c r="AB72" s="64">
        <f>A125959944A_Latest</f>
        <v>0.625</v>
      </c>
      <c r="AC72" s="64">
        <f>A125981544C_Latest</f>
        <v>0.37</v>
      </c>
      <c r="AD72" s="64">
        <f>A125970744T_Latest</f>
        <v>0.255</v>
      </c>
      <c r="AE72" s="64">
        <f>A125959945C_Latest</f>
        <v>1.752</v>
      </c>
      <c r="AF72" s="64">
        <f>A125981545F_Latest</f>
        <v>1.998</v>
      </c>
      <c r="AG72" s="64">
        <f>A125970745V_Latest</f>
        <v>1.486</v>
      </c>
      <c r="AH72" s="64">
        <f>A125958944J_Latest</f>
        <v>1.621</v>
      </c>
      <c r="AI72" s="64">
        <f>A125980544K_Latest</f>
        <v>0.97</v>
      </c>
      <c r="AJ72" s="64">
        <f>A125969744V_Latest</f>
        <v>0.65</v>
      </c>
      <c r="AK72" s="64">
        <f>A125958945K_Latest</f>
        <v>2.673</v>
      </c>
      <c r="AL72" s="64">
        <f>A125980545L_Latest</f>
        <v>3.1989999999999998</v>
      </c>
      <c r="AM72" s="64">
        <f>A125969745W_Latest</f>
        <v>2.1469999999999998</v>
      </c>
      <c r="AN72" s="64">
        <f>A125959144C_Latest</f>
        <v>0.51100000000000001</v>
      </c>
      <c r="AO72" s="64">
        <f>A125980744C_Latest</f>
        <v>0.40699999999999997</v>
      </c>
      <c r="AP72" s="64">
        <f>A125969944L_Latest</f>
        <v>0.104</v>
      </c>
      <c r="AQ72" s="64">
        <f>A125959145F_Latest</f>
        <v>4.1710000000000003</v>
      </c>
      <c r="AR72" s="64">
        <f>A125980745F_Latest</f>
        <v>6.0839999999999996</v>
      </c>
      <c r="AS72" s="64">
        <f>A125969945R_Latest</f>
        <v>1.867</v>
      </c>
      <c r="AT72" s="64">
        <f>A125959344W_Latest</f>
        <v>0.14599999999999999</v>
      </c>
      <c r="AU72" s="64">
        <f>A125980944W_Latest</f>
        <v>7.0000000000000007E-2</v>
      </c>
      <c r="AV72" s="64">
        <f>A125970144L_Latest</f>
        <v>7.5999999999999998E-2</v>
      </c>
      <c r="AW72" s="64">
        <f>A125959345X_Latest</f>
        <v>3.84</v>
      </c>
      <c r="AX72" s="64">
        <f>A125980945X_Latest</f>
        <v>3.51</v>
      </c>
      <c r="AY72" s="64">
        <f>A125970145R_Latest</f>
        <v>4.2009999999999996</v>
      </c>
      <c r="AZ72" s="64">
        <f>A125958544W_Latest</f>
        <v>0.151</v>
      </c>
      <c r="BA72" s="64">
        <f>A125980144X_Latest</f>
        <v>0.151</v>
      </c>
      <c r="BB72" s="64">
        <f>A125969344J_Latest</f>
        <v>0</v>
      </c>
      <c r="BC72" s="64">
        <f>A125958545X_Latest</f>
        <v>1.3640000000000001</v>
      </c>
      <c r="BD72" s="64">
        <f>A125980145A_Latest</f>
        <v>2.222</v>
      </c>
      <c r="BE72" s="64">
        <f>A125969345K_Latest</f>
        <v>0</v>
      </c>
    </row>
    <row r="73" spans="1:57" hidden="1">
      <c r="A73" s="45"/>
      <c r="B73" s="49" t="s">
        <v>4171</v>
      </c>
      <c r="C73" s="58">
        <v>7</v>
      </c>
      <c r="D73" s="64">
        <f>A125958376W_Latest</f>
        <v>59.749000000000002</v>
      </c>
      <c r="E73" s="64">
        <f>A125979976T_Latest</f>
        <v>30.998000000000001</v>
      </c>
      <c r="F73" s="64">
        <f>A125969176J_Latest</f>
        <v>28.751000000000001</v>
      </c>
      <c r="G73" s="64">
        <f>A125958377X_Latest</f>
        <v>10.778</v>
      </c>
      <c r="H73" s="64">
        <f>A125979977V_Latest</f>
        <v>10.59</v>
      </c>
      <c r="I73" s="64">
        <f>A125969177K_Latest</f>
        <v>10.988</v>
      </c>
      <c r="J73" s="64">
        <f>A125959576J_Latest</f>
        <v>14.715999999999999</v>
      </c>
      <c r="K73" s="64">
        <f>A125981176K_Latest</f>
        <v>8.7260000000000009</v>
      </c>
      <c r="L73" s="64">
        <f>A125970376X_Latest</f>
        <v>5.99</v>
      </c>
      <c r="M73" s="64">
        <f>A125959577K_Latest</f>
        <v>8.9700000000000006</v>
      </c>
      <c r="N73" s="64">
        <f>A125981177L_Latest</f>
        <v>10.050000000000001</v>
      </c>
      <c r="O73" s="64">
        <f>A125970377A_Latest</f>
        <v>7.7560000000000002</v>
      </c>
      <c r="P73" s="64">
        <f>A125958776J_Latest</f>
        <v>17.347999999999999</v>
      </c>
      <c r="Q73" s="64">
        <f>A125980376K_Latest</f>
        <v>8.3070000000000004</v>
      </c>
      <c r="R73" s="64">
        <f>A125969576V_Latest</f>
        <v>9.0410000000000004</v>
      </c>
      <c r="S73" s="64">
        <f>A125958777K_Latest</f>
        <v>11.663</v>
      </c>
      <c r="T73" s="64">
        <f>A125980377L_Latest</f>
        <v>10.353</v>
      </c>
      <c r="U73" s="64">
        <f>A125969577W_Latest</f>
        <v>13.196999999999999</v>
      </c>
      <c r="V73" s="64">
        <f>A125959776A_Latest</f>
        <v>11.587999999999999</v>
      </c>
      <c r="W73" s="64">
        <f>A125981376C_Latest</f>
        <v>5.3250000000000002</v>
      </c>
      <c r="X73" s="64">
        <f>A125970576T_Latest</f>
        <v>6.2629999999999999</v>
      </c>
      <c r="Y73" s="64">
        <f>A125959777C_Latest</f>
        <v>9.8119999999999994</v>
      </c>
      <c r="Z73" s="64">
        <f>A125981377F_Latest</f>
        <v>8.6839999999999993</v>
      </c>
      <c r="AA73" s="64">
        <f>A125970577V_Latest</f>
        <v>11.029</v>
      </c>
      <c r="AB73" s="64">
        <f>A125959976V_Latest</f>
        <v>3.359</v>
      </c>
      <c r="AC73" s="64">
        <f>A125981576W_Latest</f>
        <v>1.4750000000000001</v>
      </c>
      <c r="AD73" s="64">
        <f>A125970776K_Latest</f>
        <v>1.8839999999999999</v>
      </c>
      <c r="AE73" s="64">
        <f>A125959977W_Latest</f>
        <v>9.4079999999999995</v>
      </c>
      <c r="AF73" s="64">
        <f>A125981577X_Latest</f>
        <v>7.9640000000000004</v>
      </c>
      <c r="AG73" s="64">
        <f>A125970777L_Latest</f>
        <v>10.965999999999999</v>
      </c>
      <c r="AH73" s="64">
        <f>A125958976A_Latest</f>
        <v>9.8670000000000009</v>
      </c>
      <c r="AI73" s="64">
        <f>A125980576C_Latest</f>
        <v>5.4729999999999999</v>
      </c>
      <c r="AJ73" s="64">
        <f>A125969776L_Latest</f>
        <v>4.3940000000000001</v>
      </c>
      <c r="AK73" s="64">
        <f>A125958977C_Latest</f>
        <v>16.273</v>
      </c>
      <c r="AL73" s="64">
        <f>A125980577F_Latest</f>
        <v>18.045000000000002</v>
      </c>
      <c r="AM73" s="64">
        <f>A125969777R_Latest</f>
        <v>14.499000000000001</v>
      </c>
      <c r="AN73" s="64">
        <f>A125959176W_Latest</f>
        <v>1.2490000000000001</v>
      </c>
      <c r="AO73" s="64">
        <f>A125980776W_Latest</f>
        <v>0.71199999999999997</v>
      </c>
      <c r="AP73" s="64">
        <f>A125969976F_Latest</f>
        <v>0.53700000000000003</v>
      </c>
      <c r="AQ73" s="64">
        <f>A125959177X_Latest</f>
        <v>10.19</v>
      </c>
      <c r="AR73" s="64">
        <f>A125980777X_Latest</f>
        <v>10.63</v>
      </c>
      <c r="AS73" s="64">
        <f>A125969977J_Latest</f>
        <v>9.66</v>
      </c>
      <c r="AT73" s="64">
        <f>A125959376R_Latest</f>
        <v>0.23200000000000001</v>
      </c>
      <c r="AU73" s="64">
        <f>A125980976R_Latest</f>
        <v>0.13100000000000001</v>
      </c>
      <c r="AV73" s="64">
        <f>A125970176F_Latest</f>
        <v>0.10199999999999999</v>
      </c>
      <c r="AW73" s="64">
        <f>A125959377T_Latest</f>
        <v>6.1210000000000004</v>
      </c>
      <c r="AX73" s="64">
        <f>A125980977T_Latest</f>
        <v>6.58</v>
      </c>
      <c r="AY73" s="64">
        <f>A125970177J_Latest</f>
        <v>5.617</v>
      </c>
      <c r="AZ73" s="64">
        <f>A125958576R_Latest</f>
        <v>1.391</v>
      </c>
      <c r="BA73" s="64">
        <f>A125980176T_Latest</f>
        <v>0.85</v>
      </c>
      <c r="BB73" s="64">
        <f>A125969376A_Latest</f>
        <v>0.54100000000000004</v>
      </c>
      <c r="BC73" s="64">
        <f>A125958577T_Latest</f>
        <v>12.554</v>
      </c>
      <c r="BD73" s="64">
        <f>A125980177V_Latest</f>
        <v>12.497</v>
      </c>
      <c r="BE73" s="64">
        <f>A125969377C_Latest</f>
        <v>12.644</v>
      </c>
    </row>
    <row r="74" spans="1:57" hidden="1">
      <c r="A74" s="45"/>
      <c r="B74" s="49" t="s">
        <v>4172</v>
      </c>
      <c r="C74" s="58">
        <v>8</v>
      </c>
      <c r="D74" s="64">
        <f>A125958304K_Latest</f>
        <v>17.847999999999999</v>
      </c>
      <c r="E74" s="64">
        <f>A125979904F_Latest</f>
        <v>8.3529999999999998</v>
      </c>
      <c r="F74" s="64">
        <f>A125969104W_Latest</f>
        <v>9.4949999999999992</v>
      </c>
      <c r="G74" s="64">
        <f>A125958305L_Latest</f>
        <v>3.22</v>
      </c>
      <c r="H74" s="64">
        <f>A125979905J_Latest</f>
        <v>2.8540000000000001</v>
      </c>
      <c r="I74" s="64">
        <f>A125969105X_Latest</f>
        <v>3.629</v>
      </c>
      <c r="J74" s="64">
        <f>A125959504W_Latest</f>
        <v>5.0110000000000001</v>
      </c>
      <c r="K74" s="64">
        <f>A125981104X_Latest</f>
        <v>2.2480000000000002</v>
      </c>
      <c r="L74" s="64">
        <f>A125970304L_Latest</f>
        <v>2.7639999999999998</v>
      </c>
      <c r="M74" s="64">
        <f>A125959505X_Latest</f>
        <v>3.0550000000000002</v>
      </c>
      <c r="N74" s="64">
        <f>A125981105A_Latest</f>
        <v>2.589</v>
      </c>
      <c r="O74" s="64">
        <f>A125970305R_Latest</f>
        <v>3.5790000000000002</v>
      </c>
      <c r="P74" s="64">
        <f>A125958704W_Latest</f>
        <v>5.1970000000000001</v>
      </c>
      <c r="Q74" s="64">
        <f>A125980304X_Latest</f>
        <v>2.4550000000000001</v>
      </c>
      <c r="R74" s="64">
        <f>A125969504J_Latest</f>
        <v>2.742</v>
      </c>
      <c r="S74" s="64">
        <f>A125958705X_Latest</f>
        <v>3.4940000000000002</v>
      </c>
      <c r="T74" s="64">
        <f>A125980305A_Latest</f>
        <v>3.06</v>
      </c>
      <c r="U74" s="64">
        <f>A125969505K_Latest</f>
        <v>4.0030000000000001</v>
      </c>
      <c r="V74" s="64">
        <f>A125959704R_Latest</f>
        <v>4.9800000000000004</v>
      </c>
      <c r="W74" s="64">
        <f>A125981304T_Latest</f>
        <v>2.5680000000000001</v>
      </c>
      <c r="X74" s="64">
        <f>A125970504F_Latest</f>
        <v>2.4119999999999999</v>
      </c>
      <c r="Y74" s="64">
        <f>A125959705T_Latest</f>
        <v>4.2169999999999996</v>
      </c>
      <c r="Z74" s="64">
        <f>A125981305V_Latest</f>
        <v>4.1890000000000001</v>
      </c>
      <c r="AA74" s="64">
        <f>A125970505J_Latest</f>
        <v>4.2469999999999999</v>
      </c>
      <c r="AB74" s="64">
        <f>A125959904J_Latest</f>
        <v>1.5369999999999999</v>
      </c>
      <c r="AC74" s="64">
        <f>A125981504K_Latest</f>
        <v>0.71899999999999997</v>
      </c>
      <c r="AD74" s="64">
        <f>A125970704X_Latest</f>
        <v>0.81799999999999995</v>
      </c>
      <c r="AE74" s="64">
        <f>A125959905K_Latest</f>
        <v>4.306</v>
      </c>
      <c r="AF74" s="64">
        <f>A125981505L_Latest</f>
        <v>3.8809999999999998</v>
      </c>
      <c r="AG74" s="64">
        <f>A125970705A_Latest</f>
        <v>4.7640000000000002</v>
      </c>
      <c r="AH74" s="64">
        <f>A125958904R_Latest</f>
        <v>0.57799999999999996</v>
      </c>
      <c r="AI74" s="64">
        <f>A125980504T_Latest</f>
        <v>0</v>
      </c>
      <c r="AJ74" s="64">
        <f>A125969704A_Latest</f>
        <v>0.57799999999999996</v>
      </c>
      <c r="AK74" s="64">
        <f>A125958905T_Latest</f>
        <v>0.95299999999999996</v>
      </c>
      <c r="AL74" s="64">
        <f>A125980505V_Latest</f>
        <v>0</v>
      </c>
      <c r="AM74" s="64">
        <f>A125969705C_Latest</f>
        <v>1.9059999999999999</v>
      </c>
      <c r="AN74" s="64">
        <f>A125959104K_Latest</f>
        <v>0.28699999999999998</v>
      </c>
      <c r="AO74" s="64">
        <f>A125980704K_Latest</f>
        <v>0.106</v>
      </c>
      <c r="AP74" s="64">
        <f>A125969904V_Latest</f>
        <v>0.18099999999999999</v>
      </c>
      <c r="AQ74" s="64">
        <f>A125959105L_Latest</f>
        <v>2.3439999999999999</v>
      </c>
      <c r="AR74" s="64">
        <f>A125980705L_Latest</f>
        <v>1.58</v>
      </c>
      <c r="AS74" s="64">
        <f>A125969905W_Latest</f>
        <v>3.2639999999999998</v>
      </c>
      <c r="AT74" s="64">
        <f>A125959304C_Latest</f>
        <v>9.4E-2</v>
      </c>
      <c r="AU74" s="64">
        <f>A125980904C_Latest</f>
        <v>9.4E-2</v>
      </c>
      <c r="AV74" s="64">
        <f>A125970104V_Latest</f>
        <v>0</v>
      </c>
      <c r="AW74" s="64">
        <f>A125959305F_Latest</f>
        <v>2.4649999999999999</v>
      </c>
      <c r="AX74" s="64">
        <f>A125980905F_Latest</f>
        <v>4.71</v>
      </c>
      <c r="AY74" s="64">
        <f>A125970105W_Latest</f>
        <v>0</v>
      </c>
      <c r="AZ74" s="64">
        <f>A125958504C_Latest</f>
        <v>0.16400000000000001</v>
      </c>
      <c r="BA74" s="64">
        <f>A125980104F_Latest</f>
        <v>0.16400000000000001</v>
      </c>
      <c r="BB74" s="64">
        <f>A125969304R_Latest</f>
        <v>0</v>
      </c>
      <c r="BC74" s="64">
        <f>A125958505F_Latest</f>
        <v>1.4830000000000001</v>
      </c>
      <c r="BD74" s="64">
        <f>A125980105J_Latest</f>
        <v>2.415</v>
      </c>
      <c r="BE74" s="64">
        <f>A125969305T_Latest</f>
        <v>0</v>
      </c>
    </row>
    <row r="75" spans="1:57" hidden="1">
      <c r="A75" s="45"/>
      <c r="B75" s="49" t="s">
        <v>4173</v>
      </c>
      <c r="C75" s="58">
        <v>9</v>
      </c>
      <c r="D75" s="64">
        <f>A125958416C_Latest</f>
        <v>27.64</v>
      </c>
      <c r="E75" s="64">
        <f>A125980016F_Latest</f>
        <v>15.823</v>
      </c>
      <c r="F75" s="64">
        <f>A125969216R_Latest</f>
        <v>11.817</v>
      </c>
      <c r="G75" s="64">
        <f>A125958417F_Latest</f>
        <v>4.9859999999999998</v>
      </c>
      <c r="H75" s="64">
        <f>A125980017J_Latest</f>
        <v>5.4059999999999997</v>
      </c>
      <c r="I75" s="64">
        <f>A125969217T_Latest</f>
        <v>4.516</v>
      </c>
      <c r="J75" s="64">
        <f>A125959616R_Latest</f>
        <v>10.951000000000001</v>
      </c>
      <c r="K75" s="64">
        <f>A125981216T_Latest</f>
        <v>4.9610000000000003</v>
      </c>
      <c r="L75" s="64">
        <f>A125970416F_Latest</f>
        <v>5.99</v>
      </c>
      <c r="M75" s="64">
        <f>A125959617T_Latest</f>
        <v>6.6749999999999998</v>
      </c>
      <c r="N75" s="64">
        <f>A125981217V_Latest</f>
        <v>5.7140000000000004</v>
      </c>
      <c r="O75" s="64">
        <f>A125970417J_Latest</f>
        <v>7.7560000000000002</v>
      </c>
      <c r="P75" s="64">
        <f>A125958816R_Latest</f>
        <v>8.4350000000000005</v>
      </c>
      <c r="Q75" s="64">
        <f>A125980416T_Latest</f>
        <v>5.3479999999999999</v>
      </c>
      <c r="R75" s="64">
        <f>A125969616A_Latest</f>
        <v>3.0870000000000002</v>
      </c>
      <c r="S75" s="64">
        <f>A125958817T_Latest</f>
        <v>5.6710000000000003</v>
      </c>
      <c r="T75" s="64">
        <f>A125980417V_Latest</f>
        <v>6.6660000000000004</v>
      </c>
      <c r="U75" s="64">
        <f>A125969617C_Latest</f>
        <v>4.5060000000000002</v>
      </c>
      <c r="V75" s="64">
        <f>A125959816J_Latest</f>
        <v>2.3479999999999999</v>
      </c>
      <c r="W75" s="64">
        <f>A125981416K_Latest</f>
        <v>2.3479999999999999</v>
      </c>
      <c r="X75" s="64">
        <f>A125970616X_Latest</f>
        <v>0</v>
      </c>
      <c r="Y75" s="64">
        <f>A125959817K_Latest</f>
        <v>1.988</v>
      </c>
      <c r="Z75" s="64">
        <f>A125981417L_Latest</f>
        <v>3.83</v>
      </c>
      <c r="AA75" s="64">
        <f>A125970617A_Latest</f>
        <v>0</v>
      </c>
      <c r="AB75" s="64">
        <f>A125960016J_Latest</f>
        <v>2.722</v>
      </c>
      <c r="AC75" s="64">
        <f>A125981616C_Latest</f>
        <v>1.536</v>
      </c>
      <c r="AD75" s="64">
        <f>A125970816T_Latest</f>
        <v>1.1870000000000001</v>
      </c>
      <c r="AE75" s="64">
        <f>A125960017K_Latest</f>
        <v>7.6260000000000003</v>
      </c>
      <c r="AF75" s="64">
        <f>A125981617F_Latest</f>
        <v>8.2910000000000004</v>
      </c>
      <c r="AG75" s="64">
        <f>A125970817V_Latest</f>
        <v>6.9080000000000004</v>
      </c>
      <c r="AH75" s="64">
        <f>A125959016K_Latest</f>
        <v>1.39</v>
      </c>
      <c r="AI75" s="64">
        <f>A125980616K_Latest</f>
        <v>0.64500000000000002</v>
      </c>
      <c r="AJ75" s="64">
        <f>A125969816V_Latest</f>
        <v>0.745</v>
      </c>
      <c r="AK75" s="64">
        <f>A125959017L_Latest</f>
        <v>2.2930000000000001</v>
      </c>
      <c r="AL75" s="64">
        <f>A125980617L_Latest</f>
        <v>2.1280000000000001</v>
      </c>
      <c r="AM75" s="64">
        <f>A125969817W_Latest</f>
        <v>2.4580000000000002</v>
      </c>
      <c r="AN75" s="64">
        <f>A125959216C_Latest</f>
        <v>1.17</v>
      </c>
      <c r="AO75" s="64">
        <f>A125980816C_Latest</f>
        <v>0.433</v>
      </c>
      <c r="AP75" s="64">
        <f>A125970016V_Latest</f>
        <v>0.73699999999999999</v>
      </c>
      <c r="AQ75" s="64">
        <f>A125959217F_Latest</f>
        <v>9.5489999999999995</v>
      </c>
      <c r="AR75" s="64">
        <f>A125980817F_Latest</f>
        <v>6.4649999999999999</v>
      </c>
      <c r="AS75" s="64">
        <f>A125970017W_Latest</f>
        <v>13.265000000000001</v>
      </c>
      <c r="AT75" s="64">
        <f>A125959416W_Latest</f>
        <v>0.379</v>
      </c>
      <c r="AU75" s="64">
        <f>A125981016X_Latest</f>
        <v>0.308</v>
      </c>
      <c r="AV75" s="64">
        <f>A125970216L_Latest</f>
        <v>7.0999999999999994E-2</v>
      </c>
      <c r="AW75" s="64">
        <f>A125959417X_Latest</f>
        <v>10.003</v>
      </c>
      <c r="AX75" s="64">
        <f>A125981017A_Latest</f>
        <v>15.53</v>
      </c>
      <c r="AY75" s="64">
        <f>A125970217R_Latest</f>
        <v>3.9359999999999999</v>
      </c>
      <c r="AZ75" s="64">
        <f>A125958616W_Latest</f>
        <v>0.24299999999999999</v>
      </c>
      <c r="BA75" s="64">
        <f>A125980216X_Latest</f>
        <v>0.24299999999999999</v>
      </c>
      <c r="BB75" s="64">
        <f>A125969416J_Latest</f>
        <v>0</v>
      </c>
      <c r="BC75" s="64">
        <f>A125958617X_Latest</f>
        <v>2.194</v>
      </c>
      <c r="BD75" s="64">
        <f>A125980217A_Latest</f>
        <v>3.5739999999999998</v>
      </c>
      <c r="BE75" s="64">
        <f>A125969417K_Latest</f>
        <v>0</v>
      </c>
    </row>
    <row r="76" spans="1:57" hidden="1">
      <c r="A76" s="45"/>
      <c r="B76" s="49" t="s">
        <v>4174</v>
      </c>
      <c r="C76" s="58">
        <v>10</v>
      </c>
      <c r="D76" s="64">
        <f>A125958384W_Latest</f>
        <v>26.649000000000001</v>
      </c>
      <c r="E76" s="64">
        <f>A125979984T_Latest</f>
        <v>14.778</v>
      </c>
      <c r="F76" s="64">
        <f>A125969184J_Latest</f>
        <v>11.871</v>
      </c>
      <c r="G76" s="64">
        <f>A125958385X_Latest</f>
        <v>4.8070000000000004</v>
      </c>
      <c r="H76" s="64">
        <f>A125979985V_Latest</f>
        <v>5.0490000000000004</v>
      </c>
      <c r="I76" s="64">
        <f>A125969185K_Latest</f>
        <v>4.5369999999999999</v>
      </c>
      <c r="J76" s="64">
        <f>A125959584J_Latest</f>
        <v>7.4260000000000002</v>
      </c>
      <c r="K76" s="64">
        <f>A125981184K_Latest</f>
        <v>4.4000000000000004</v>
      </c>
      <c r="L76" s="64">
        <f>A125970384X_Latest</f>
        <v>3.0259999999999998</v>
      </c>
      <c r="M76" s="64">
        <f>A125959585K_Latest</f>
        <v>4.5259999999999998</v>
      </c>
      <c r="N76" s="64">
        <f>A125981185L_Latest</f>
        <v>5.0670000000000002</v>
      </c>
      <c r="O76" s="64">
        <f>A125970385A_Latest</f>
        <v>3.9180000000000001</v>
      </c>
      <c r="P76" s="64">
        <f>A125958784J_Latest</f>
        <v>5.7149999999999999</v>
      </c>
      <c r="Q76" s="64">
        <f>A125980384K_Latest</f>
        <v>4.08</v>
      </c>
      <c r="R76" s="64">
        <f>A125969584V_Latest</f>
        <v>1.635</v>
      </c>
      <c r="S76" s="64">
        <f>A125958785K_Latest</f>
        <v>3.8420000000000001</v>
      </c>
      <c r="T76" s="64">
        <f>A125980385L_Latest</f>
        <v>5.0860000000000003</v>
      </c>
      <c r="U76" s="64">
        <f>A125969585W_Latest</f>
        <v>2.3860000000000001</v>
      </c>
      <c r="V76" s="64">
        <f>A125959784A_Latest</f>
        <v>8.9960000000000004</v>
      </c>
      <c r="W76" s="64">
        <f>A125981384C_Latest</f>
        <v>4.4409999999999998</v>
      </c>
      <c r="X76" s="64">
        <f>A125970584T_Latest</f>
        <v>4.5540000000000003</v>
      </c>
      <c r="Y76" s="64">
        <f>A125959785C_Latest</f>
        <v>7.617</v>
      </c>
      <c r="Z76" s="64">
        <f>A125981385F_Latest</f>
        <v>7.2430000000000003</v>
      </c>
      <c r="AA76" s="64">
        <f>A125970585V_Latest</f>
        <v>8.02</v>
      </c>
      <c r="AB76" s="64">
        <f>A125959984V_Latest</f>
        <v>1.7509999999999999</v>
      </c>
      <c r="AC76" s="64">
        <f>A125981584W_Latest</f>
        <v>0.68100000000000005</v>
      </c>
      <c r="AD76" s="64">
        <f>A125970784K_Latest</f>
        <v>1.07</v>
      </c>
      <c r="AE76" s="64">
        <f>A125959985W_Latest</f>
        <v>4.9050000000000002</v>
      </c>
      <c r="AF76" s="64">
        <f>A125981585X_Latest</f>
        <v>3.677</v>
      </c>
      <c r="AG76" s="64">
        <f>A125970785L_Latest</f>
        <v>6.2290000000000001</v>
      </c>
      <c r="AH76" s="64">
        <f>A125958984A_Latest</f>
        <v>1.3720000000000001</v>
      </c>
      <c r="AI76" s="64">
        <f>A125980584C_Latest</f>
        <v>0.317</v>
      </c>
      <c r="AJ76" s="64">
        <f>A125969784L_Latest</f>
        <v>1.0549999999999999</v>
      </c>
      <c r="AK76" s="64">
        <f>A125958985C_Latest</f>
        <v>2.262</v>
      </c>
      <c r="AL76" s="64">
        <f>A125980585F_Latest</f>
        <v>1.0449999999999999</v>
      </c>
      <c r="AM76" s="64">
        <f>A125969785R_Latest</f>
        <v>3.4809999999999999</v>
      </c>
      <c r="AN76" s="64">
        <f>A125959184W_Latest</f>
        <v>1.0089999999999999</v>
      </c>
      <c r="AO76" s="64">
        <f>A125980784W_Latest</f>
        <v>0.75900000000000001</v>
      </c>
      <c r="AP76" s="64">
        <f>A125969984F_Latest</f>
        <v>0.25</v>
      </c>
      <c r="AQ76" s="64">
        <f>A125959185X_Latest</f>
        <v>8.2360000000000007</v>
      </c>
      <c r="AR76" s="64">
        <f>A125980785X_Latest</f>
        <v>11.333</v>
      </c>
      <c r="AS76" s="64">
        <f>A125969985J_Latest</f>
        <v>4.5049999999999999</v>
      </c>
      <c r="AT76" s="64">
        <f>A125959384R_Latest</f>
        <v>0.1</v>
      </c>
      <c r="AU76" s="64">
        <f>A125980984R_Latest</f>
        <v>0.1</v>
      </c>
      <c r="AV76" s="64">
        <f>A125970184F_Latest</f>
        <v>0</v>
      </c>
      <c r="AW76" s="64">
        <f>A125959385T_Latest</f>
        <v>2.629</v>
      </c>
      <c r="AX76" s="64">
        <f>A125980985T_Latest</f>
        <v>5.024</v>
      </c>
      <c r="AY76" s="64">
        <f>A125970185J_Latest</f>
        <v>0</v>
      </c>
      <c r="AZ76" s="64">
        <f>A125958584R_Latest</f>
        <v>0.28000000000000003</v>
      </c>
      <c r="BA76" s="64">
        <f>A125980184T_Latest</f>
        <v>0</v>
      </c>
      <c r="BB76" s="64">
        <f>A125969384A_Latest</f>
        <v>0.28000000000000003</v>
      </c>
      <c r="BC76" s="64">
        <f>A125958585T_Latest</f>
        <v>2.5299999999999998</v>
      </c>
      <c r="BD76" s="64">
        <f>A125980185V_Latest</f>
        <v>0</v>
      </c>
      <c r="BE76" s="64">
        <f>A125969385C_Latest</f>
        <v>6.5519999999999996</v>
      </c>
    </row>
    <row r="77" spans="1:57" hidden="1">
      <c r="A77" s="45"/>
      <c r="B77" s="49" t="s">
        <v>4175</v>
      </c>
      <c r="C77" s="58">
        <v>11</v>
      </c>
      <c r="D77" s="64">
        <f>A125958440C_Latest</f>
        <v>59.39</v>
      </c>
      <c r="E77" s="64">
        <f>A125980040F_Latest</f>
        <v>34.438000000000002</v>
      </c>
      <c r="F77" s="64">
        <f>A125969240R_Latest</f>
        <v>24.952000000000002</v>
      </c>
      <c r="G77" s="64">
        <f>A125958441F_Latest</f>
        <v>10.712999999999999</v>
      </c>
      <c r="H77" s="64">
        <f>A125980041J_Latest</f>
        <v>11.765000000000001</v>
      </c>
      <c r="I77" s="64">
        <f>A125969241T_Latest</f>
        <v>9.5359999999999996</v>
      </c>
      <c r="J77" s="64">
        <f>A125959640R_Latest</f>
        <v>12.638</v>
      </c>
      <c r="K77" s="64">
        <f>A125981240T_Latest</f>
        <v>10.250999999999999</v>
      </c>
      <c r="L77" s="64">
        <f>A125970440F_Latest</f>
        <v>2.387</v>
      </c>
      <c r="M77" s="64">
        <f>A125959641T_Latest</f>
        <v>7.7030000000000003</v>
      </c>
      <c r="N77" s="64">
        <f>A125981241V_Latest</f>
        <v>11.805</v>
      </c>
      <c r="O77" s="64">
        <f>A125970441J_Latest</f>
        <v>3.0920000000000001</v>
      </c>
      <c r="P77" s="64">
        <f>A125958840R_Latest</f>
        <v>13.634</v>
      </c>
      <c r="Q77" s="64">
        <f>A125980440T_Latest</f>
        <v>8.4130000000000003</v>
      </c>
      <c r="R77" s="64">
        <f>A125969640A_Latest</f>
        <v>5.2210000000000001</v>
      </c>
      <c r="S77" s="64">
        <f>A125958841T_Latest</f>
        <v>9.1660000000000004</v>
      </c>
      <c r="T77" s="64">
        <f>A125980441V_Latest</f>
        <v>10.486000000000001</v>
      </c>
      <c r="U77" s="64">
        <f>A125969641C_Latest</f>
        <v>7.6210000000000004</v>
      </c>
      <c r="V77" s="64">
        <f>A125959840J_Latest</f>
        <v>18.539000000000001</v>
      </c>
      <c r="W77" s="64">
        <f>A125981440K_Latest</f>
        <v>9.1760000000000002</v>
      </c>
      <c r="X77" s="64">
        <f>A125970640X_Latest</f>
        <v>9.3629999999999995</v>
      </c>
      <c r="Y77" s="64">
        <f>A125959841K_Latest</f>
        <v>15.696999999999999</v>
      </c>
      <c r="Z77" s="64">
        <f>A125981441L_Latest</f>
        <v>14.964</v>
      </c>
      <c r="AA77" s="64">
        <f>A125970641A_Latest</f>
        <v>16.486999999999998</v>
      </c>
      <c r="AB77" s="64">
        <f>A125960040J_Latest</f>
        <v>5.484</v>
      </c>
      <c r="AC77" s="64">
        <f>A125981640C_Latest</f>
        <v>1.71</v>
      </c>
      <c r="AD77" s="64">
        <f>A125970840T_Latest</f>
        <v>3.774</v>
      </c>
      <c r="AE77" s="64">
        <f>A125960041K_Latest</f>
        <v>15.363</v>
      </c>
      <c r="AF77" s="64">
        <f>A125981641F_Latest</f>
        <v>9.234</v>
      </c>
      <c r="AG77" s="64">
        <f>A125970841V_Latest</f>
        <v>21.971</v>
      </c>
      <c r="AH77" s="64">
        <f>A125959040K_Latest</f>
        <v>6.25</v>
      </c>
      <c r="AI77" s="64">
        <f>A125980640K_Latest</f>
        <v>3.0369999999999999</v>
      </c>
      <c r="AJ77" s="64">
        <f>A125969840V_Latest</f>
        <v>3.2130000000000001</v>
      </c>
      <c r="AK77" s="64">
        <f>A125959041L_Latest</f>
        <v>10.307</v>
      </c>
      <c r="AL77" s="64">
        <f>A125980641L_Latest</f>
        <v>10.012</v>
      </c>
      <c r="AM77" s="64">
        <f>A125969841W_Latest</f>
        <v>10.603</v>
      </c>
      <c r="AN77" s="64">
        <f>A125959240C_Latest</f>
        <v>1.7809999999999999</v>
      </c>
      <c r="AO77" s="64">
        <f>A125980840C_Latest</f>
        <v>1.2849999999999999</v>
      </c>
      <c r="AP77" s="64">
        <f>A125970040V_Latest</f>
        <v>0.496</v>
      </c>
      <c r="AQ77" s="64">
        <f>A125959241F_Latest</f>
        <v>14.534000000000001</v>
      </c>
      <c r="AR77" s="64">
        <f>A125980841F_Latest</f>
        <v>19.184999999999999</v>
      </c>
      <c r="AS77" s="64">
        <f>A125970041W_Latest</f>
        <v>8.9309999999999992</v>
      </c>
      <c r="AT77" s="64">
        <f>A125959440W_Latest</f>
        <v>0.13600000000000001</v>
      </c>
      <c r="AU77" s="64">
        <f>A125981040X_Latest</f>
        <v>0.13600000000000001</v>
      </c>
      <c r="AV77" s="64">
        <f>A125970240L_Latest</f>
        <v>0</v>
      </c>
      <c r="AW77" s="64">
        <f>A125959441X_Latest</f>
        <v>3.5819999999999999</v>
      </c>
      <c r="AX77" s="64">
        <f>A125981041A_Latest</f>
        <v>6.8440000000000003</v>
      </c>
      <c r="AY77" s="64">
        <f>A125970241R_Latest</f>
        <v>0</v>
      </c>
      <c r="AZ77" s="64">
        <f>A125958640W_Latest</f>
        <v>0.92800000000000005</v>
      </c>
      <c r="BA77" s="64">
        <f>A125980240X_Latest</f>
        <v>0.43099999999999999</v>
      </c>
      <c r="BB77" s="64">
        <f>A125969440J_Latest</f>
        <v>0.497</v>
      </c>
      <c r="BC77" s="64">
        <f>A125958641X_Latest</f>
        <v>8.3800000000000008</v>
      </c>
      <c r="BD77" s="64">
        <f>A125980241A_Latest</f>
        <v>6.3419999999999996</v>
      </c>
      <c r="BE77" s="64">
        <f>A125969441K_Latest</f>
        <v>11.621</v>
      </c>
    </row>
    <row r="78" spans="1:57" hidden="1">
      <c r="A78" s="45"/>
      <c r="B78" s="49" t="s">
        <v>4176</v>
      </c>
      <c r="C78" s="58">
        <v>12</v>
      </c>
      <c r="D78" s="64">
        <f>A125958312K_Latest</f>
        <v>11.327999999999999</v>
      </c>
      <c r="E78" s="64">
        <f>A125979912F_Latest</f>
        <v>5.742</v>
      </c>
      <c r="F78" s="64">
        <f>A125969112W_Latest</f>
        <v>5.5860000000000003</v>
      </c>
      <c r="G78" s="64">
        <f>A125958313L_Latest</f>
        <v>2.0430000000000001</v>
      </c>
      <c r="H78" s="64">
        <f>A125979913J_Latest</f>
        <v>1.962</v>
      </c>
      <c r="I78" s="64">
        <f>A125969113X_Latest</f>
        <v>2.1349999999999998</v>
      </c>
      <c r="J78" s="64">
        <f>A125959512W_Latest</f>
        <v>6.8369999999999997</v>
      </c>
      <c r="K78" s="64">
        <f>A125981112X_Latest</f>
        <v>3.5630000000000002</v>
      </c>
      <c r="L78" s="64">
        <f>A125970312L_Latest</f>
        <v>3.2749999999999999</v>
      </c>
      <c r="M78" s="64">
        <f>A125959513X_Latest</f>
        <v>4.1680000000000001</v>
      </c>
      <c r="N78" s="64">
        <f>A125981113A_Latest</f>
        <v>4.1029999999999998</v>
      </c>
      <c r="O78" s="64">
        <f>A125970313R_Latest</f>
        <v>4.24</v>
      </c>
      <c r="P78" s="64">
        <f>A125958712W_Latest</f>
        <v>1.1679999999999999</v>
      </c>
      <c r="Q78" s="64">
        <f>A125980312X_Latest</f>
        <v>1.1679999999999999</v>
      </c>
      <c r="R78" s="64">
        <f>A125969512J_Latest</f>
        <v>0</v>
      </c>
      <c r="S78" s="64">
        <f>A125958713X_Latest</f>
        <v>0.78500000000000003</v>
      </c>
      <c r="T78" s="64">
        <f>A125980313A_Latest</f>
        <v>1.456</v>
      </c>
      <c r="U78" s="64">
        <f>A125969513K_Latest</f>
        <v>0</v>
      </c>
      <c r="V78" s="64">
        <f>A125959712R_Latest</f>
        <v>2.242</v>
      </c>
      <c r="W78" s="64">
        <f>A125981312T_Latest</f>
        <v>0</v>
      </c>
      <c r="X78" s="64">
        <f>A125970512F_Latest</f>
        <v>2.242</v>
      </c>
      <c r="Y78" s="64">
        <f>A125959713T_Latest</f>
        <v>1.8979999999999999</v>
      </c>
      <c r="Z78" s="64">
        <f>A125981313V_Latest</f>
        <v>0</v>
      </c>
      <c r="AA78" s="64">
        <f>A125970513J_Latest</f>
        <v>3.9470000000000001</v>
      </c>
      <c r="AB78" s="64">
        <f>A125959912J_Latest</f>
        <v>0.32100000000000001</v>
      </c>
      <c r="AC78" s="64">
        <f>A125981512K_Latest</f>
        <v>0.32100000000000001</v>
      </c>
      <c r="AD78" s="64">
        <f>A125970712X_Latest</f>
        <v>0</v>
      </c>
      <c r="AE78" s="64">
        <f>A125959913K_Latest</f>
        <v>0.9</v>
      </c>
      <c r="AF78" s="64">
        <f>A125981513L_Latest</f>
        <v>1.7350000000000001</v>
      </c>
      <c r="AG78" s="64">
        <f>A125970713A_Latest</f>
        <v>0</v>
      </c>
      <c r="AH78" s="64">
        <f>A125958912R_Latest</f>
        <v>0.59699999999999998</v>
      </c>
      <c r="AI78" s="64">
        <f>A125980512T_Latest</f>
        <v>0.59699999999999998</v>
      </c>
      <c r="AJ78" s="64">
        <f>A125969712A_Latest</f>
        <v>0</v>
      </c>
      <c r="AK78" s="64">
        <f>A125958913T_Latest</f>
        <v>0.98399999999999999</v>
      </c>
      <c r="AL78" s="64">
        <f>A125980513V_Latest</f>
        <v>1.968</v>
      </c>
      <c r="AM78" s="64">
        <f>A125969713C_Latest</f>
        <v>0</v>
      </c>
      <c r="AN78" s="64">
        <f>A125959112K_Latest</f>
        <v>0</v>
      </c>
      <c r="AO78" s="64">
        <f>A125980712K_Latest</f>
        <v>0</v>
      </c>
      <c r="AP78" s="64">
        <f>A125969912V_Latest</f>
        <v>0</v>
      </c>
      <c r="AQ78" s="64">
        <f>A125959113L_Latest</f>
        <v>0</v>
      </c>
      <c r="AR78" s="64">
        <f>A125980713L_Latest</f>
        <v>0</v>
      </c>
      <c r="AS78" s="64">
        <f>A125969913W_Latest</f>
        <v>0</v>
      </c>
      <c r="AT78" s="64">
        <f>A125959312C_Latest</f>
        <v>0.16300000000000001</v>
      </c>
      <c r="AU78" s="64">
        <f>A125980912C_Latest</f>
        <v>9.4E-2</v>
      </c>
      <c r="AV78" s="64">
        <f>A125970112V_Latest</f>
        <v>6.9000000000000006E-2</v>
      </c>
      <c r="AW78" s="64">
        <f>A125959313F_Latest</f>
        <v>4.2960000000000003</v>
      </c>
      <c r="AX78" s="64">
        <f>A125980913F_Latest</f>
        <v>4.71</v>
      </c>
      <c r="AY78" s="64">
        <f>A125970113W_Latest</f>
        <v>3.8410000000000002</v>
      </c>
      <c r="AZ78" s="64">
        <f>A125958512C_Latest</f>
        <v>0</v>
      </c>
      <c r="BA78" s="64">
        <f>A125980112F_Latest</f>
        <v>0</v>
      </c>
      <c r="BB78" s="64">
        <f>A125969312R_Latest</f>
        <v>0</v>
      </c>
      <c r="BC78" s="64">
        <f>A125958513F_Latest</f>
        <v>0</v>
      </c>
      <c r="BD78" s="64">
        <f>A125980113J_Latest</f>
        <v>0</v>
      </c>
      <c r="BE78" s="64">
        <f>A125969313T_Latest</f>
        <v>0</v>
      </c>
    </row>
    <row r="79" spans="1:57" hidden="1">
      <c r="A79" s="45"/>
      <c r="B79" s="49" t="s">
        <v>4177</v>
      </c>
      <c r="C79" s="58">
        <v>13</v>
      </c>
      <c r="D79" s="64">
        <f>A125958264C_Latest</f>
        <v>25.411999999999999</v>
      </c>
      <c r="E79" s="64">
        <f>A125979864X_Latest</f>
        <v>6.2629999999999999</v>
      </c>
      <c r="F79" s="64">
        <f>A125969064R_Latest</f>
        <v>19.149000000000001</v>
      </c>
      <c r="G79" s="64">
        <f>A125958265F_Latest</f>
        <v>4.5839999999999996</v>
      </c>
      <c r="H79" s="64">
        <f>A125979865A_Latest</f>
        <v>2.14</v>
      </c>
      <c r="I79" s="64">
        <f>A125969065T_Latest</f>
        <v>7.319</v>
      </c>
      <c r="J79" s="64">
        <f>A125959464R_Latest</f>
        <v>8.8629999999999995</v>
      </c>
      <c r="K79" s="64">
        <f>A125981064T_Latest</f>
        <v>2.75</v>
      </c>
      <c r="L79" s="64">
        <f>A125970264F_Latest</f>
        <v>6.1120000000000001</v>
      </c>
      <c r="M79" s="64">
        <f>A125959465T_Latest</f>
        <v>5.4020000000000001</v>
      </c>
      <c r="N79" s="64">
        <f>A125981065V_Latest</f>
        <v>3.1680000000000001</v>
      </c>
      <c r="O79" s="64">
        <f>A125970265J_Latest</f>
        <v>7.915</v>
      </c>
      <c r="P79" s="64">
        <f>A125958664R_Latest</f>
        <v>4.3689999999999998</v>
      </c>
      <c r="Q79" s="64">
        <f>A125980264T_Latest</f>
        <v>0.54400000000000004</v>
      </c>
      <c r="R79" s="64">
        <f>A125969464A_Latest</f>
        <v>3.8239999999999998</v>
      </c>
      <c r="S79" s="64">
        <f>A125958665T_Latest</f>
        <v>2.9369999999999998</v>
      </c>
      <c r="T79" s="64">
        <f>A125980265V_Latest</f>
        <v>0.67800000000000005</v>
      </c>
      <c r="U79" s="64">
        <f>A125969465C_Latest</f>
        <v>5.5819999999999999</v>
      </c>
      <c r="V79" s="64">
        <f>A125959664J_Latest</f>
        <v>5.2110000000000003</v>
      </c>
      <c r="W79" s="64">
        <f>A125981264K_Latest</f>
        <v>1.427</v>
      </c>
      <c r="X79" s="64">
        <f>A125970464X_Latest</f>
        <v>3.7829999999999999</v>
      </c>
      <c r="Y79" s="64">
        <f>A125959665K_Latest</f>
        <v>4.4119999999999999</v>
      </c>
      <c r="Z79" s="64">
        <f>A125981265L_Latest</f>
        <v>2.3279999999999998</v>
      </c>
      <c r="AA79" s="64">
        <f>A125970465A_Latest</f>
        <v>6.6619999999999999</v>
      </c>
      <c r="AB79" s="64">
        <f>A125959864A_Latest</f>
        <v>1.6819999999999999</v>
      </c>
      <c r="AC79" s="64">
        <f>A125981464C_Latest</f>
        <v>0.73899999999999999</v>
      </c>
      <c r="AD79" s="64">
        <f>A125970664T_Latest</f>
        <v>0.94199999999999995</v>
      </c>
      <c r="AE79" s="64">
        <f>A125959865C_Latest</f>
        <v>4.71</v>
      </c>
      <c r="AF79" s="64">
        <f>A125981465F_Latest</f>
        <v>3.9910000000000001</v>
      </c>
      <c r="AG79" s="64">
        <f>A125970665V_Latest</f>
        <v>5.4859999999999998</v>
      </c>
      <c r="AH79" s="64">
        <f>A125958864J_Latest</f>
        <v>4.3490000000000002</v>
      </c>
      <c r="AI79" s="64">
        <f>A125980464K_Latest</f>
        <v>0.52900000000000003</v>
      </c>
      <c r="AJ79" s="64">
        <f>A125969664V_Latest</f>
        <v>3.82</v>
      </c>
      <c r="AK79" s="64">
        <f>A125958865K_Latest</f>
        <v>7.1719999999999997</v>
      </c>
      <c r="AL79" s="64">
        <f>A125980465L_Latest</f>
        <v>1.7450000000000001</v>
      </c>
      <c r="AM79" s="64">
        <f>A125969665W_Latest</f>
        <v>12.605</v>
      </c>
      <c r="AN79" s="64">
        <f>A125959064C_Latest</f>
        <v>0.14899999999999999</v>
      </c>
      <c r="AO79" s="64">
        <f>A125980664C_Latest</f>
        <v>0</v>
      </c>
      <c r="AP79" s="64">
        <f>A125969864L_Latest</f>
        <v>0.14899999999999999</v>
      </c>
      <c r="AQ79" s="64">
        <f>A125959065F_Latest</f>
        <v>1.212</v>
      </c>
      <c r="AR79" s="64">
        <f>A125980665F_Latest</f>
        <v>0</v>
      </c>
      <c r="AS79" s="64">
        <f>A125969865R_Latest</f>
        <v>2.6720000000000002</v>
      </c>
      <c r="AT79" s="64">
        <f>A125959264W_Latest</f>
        <v>0.248</v>
      </c>
      <c r="AU79" s="64">
        <f>A125980864W_Latest</f>
        <v>4.8000000000000001E-2</v>
      </c>
      <c r="AV79" s="64">
        <f>A125970064L_Latest</f>
        <v>0.2</v>
      </c>
      <c r="AW79" s="64">
        <f>A125959265X_Latest</f>
        <v>6.53</v>
      </c>
      <c r="AX79" s="64">
        <f>A125980865X_Latest</f>
        <v>2.42</v>
      </c>
      <c r="AY79" s="64">
        <f>A125970065R_Latest</f>
        <v>11.042</v>
      </c>
      <c r="AZ79" s="64">
        <f>A125958464W_Latest</f>
        <v>0.54400000000000004</v>
      </c>
      <c r="BA79" s="64">
        <f>A125980064X_Latest</f>
        <v>0.224</v>
      </c>
      <c r="BB79" s="64">
        <f>A125969264J_Latest</f>
        <v>0.31900000000000001</v>
      </c>
      <c r="BC79" s="64">
        <f>A125958465X_Latest</f>
        <v>4.907</v>
      </c>
      <c r="BD79" s="64">
        <f>A125980065A_Latest</f>
        <v>3.3010000000000002</v>
      </c>
      <c r="BE79" s="64">
        <f>A125969265K_Latest</f>
        <v>7.4589999999999996</v>
      </c>
    </row>
    <row r="80" spans="1:57" hidden="1">
      <c r="A80" s="45"/>
      <c r="B80" s="51" t="s">
        <v>4178</v>
      </c>
      <c r="C80" s="58">
        <v>14</v>
      </c>
      <c r="D80" s="64">
        <f>A125958280C_Latest</f>
        <v>16.452000000000002</v>
      </c>
      <c r="E80" s="64">
        <f>A125979880X_Latest</f>
        <v>6.9109999999999996</v>
      </c>
      <c r="F80" s="64">
        <f>A125969080R_Latest</f>
        <v>9.5410000000000004</v>
      </c>
      <c r="G80" s="64">
        <f>A125958281F_Latest</f>
        <v>2.968</v>
      </c>
      <c r="H80" s="64">
        <f>A125979881A_Latest</f>
        <v>2.3610000000000002</v>
      </c>
      <c r="I80" s="64">
        <f>A125969081T_Latest</f>
        <v>3.6469999999999998</v>
      </c>
      <c r="J80" s="64">
        <f>A125959480R_Latest</f>
        <v>5.2030000000000003</v>
      </c>
      <c r="K80" s="64">
        <f>A125981080T_Latest</f>
        <v>1.7729999999999999</v>
      </c>
      <c r="L80" s="64">
        <f>A125970280F_Latest</f>
        <v>3.43</v>
      </c>
      <c r="M80" s="64">
        <f>A125959481T_Latest</f>
        <v>3.1709999999999998</v>
      </c>
      <c r="N80" s="64">
        <f>A125981081V_Latest</f>
        <v>2.0419999999999998</v>
      </c>
      <c r="O80" s="64">
        <f>A125970281J_Latest</f>
        <v>4.4409999999999998</v>
      </c>
      <c r="P80" s="64">
        <f>A125958680R_Latest</f>
        <v>2.4260000000000002</v>
      </c>
      <c r="Q80" s="64">
        <f>A125980280T_Latest</f>
        <v>0.52800000000000002</v>
      </c>
      <c r="R80" s="64">
        <f>A125969480A_Latest</f>
        <v>1.8979999999999999</v>
      </c>
      <c r="S80" s="64">
        <f>A125958681T_Latest</f>
        <v>1.631</v>
      </c>
      <c r="T80" s="64">
        <f>A125980281V_Latest</f>
        <v>0.65800000000000003</v>
      </c>
      <c r="U80" s="64">
        <f>A125969481C_Latest</f>
        <v>2.77</v>
      </c>
      <c r="V80" s="64">
        <f>A125959680J_Latest</f>
        <v>4.9480000000000004</v>
      </c>
      <c r="W80" s="64">
        <f>A125981280K_Latest</f>
        <v>2.8239999999999998</v>
      </c>
      <c r="X80" s="64">
        <f>A125970480X_Latest</f>
        <v>2.1240000000000001</v>
      </c>
      <c r="Y80" s="64">
        <f>A125959681K_Latest</f>
        <v>4.1900000000000004</v>
      </c>
      <c r="Z80" s="64">
        <f>A125981281L_Latest</f>
        <v>4.6059999999999999</v>
      </c>
      <c r="AA80" s="64">
        <f>A125970481A_Latest</f>
        <v>3.74</v>
      </c>
      <c r="AB80" s="64">
        <f>A125959880A_Latest</f>
        <v>0.49099999999999999</v>
      </c>
      <c r="AC80" s="64">
        <f>A125981480C_Latest</f>
        <v>0</v>
      </c>
      <c r="AD80" s="64">
        <f>A125970680T_Latest</f>
        <v>0.49099999999999999</v>
      </c>
      <c r="AE80" s="64">
        <f>A125959881C_Latest</f>
        <v>1.375</v>
      </c>
      <c r="AF80" s="64">
        <f>A125981481F_Latest</f>
        <v>0</v>
      </c>
      <c r="AG80" s="64">
        <f>A125970681V_Latest</f>
        <v>2.8570000000000002</v>
      </c>
      <c r="AH80" s="64">
        <f>A125958880J_Latest</f>
        <v>2.3959999999999999</v>
      </c>
      <c r="AI80" s="64">
        <f>A125980480K_Latest</f>
        <v>1.353</v>
      </c>
      <c r="AJ80" s="64">
        <f>A125969680V_Latest</f>
        <v>1.0429999999999999</v>
      </c>
      <c r="AK80" s="64">
        <f>A125958881K_Latest</f>
        <v>3.952</v>
      </c>
      <c r="AL80" s="64">
        <f>A125980481L_Latest</f>
        <v>4.4619999999999997</v>
      </c>
      <c r="AM80" s="64">
        <f>A125969681W_Latest</f>
        <v>3.4409999999999998</v>
      </c>
      <c r="AN80" s="64">
        <f>A125959080C_Latest</f>
        <v>0.45100000000000001</v>
      </c>
      <c r="AO80" s="64">
        <f>A125980680C_Latest</f>
        <v>0.13</v>
      </c>
      <c r="AP80" s="64">
        <f>A125969880L_Latest</f>
        <v>0.32100000000000001</v>
      </c>
      <c r="AQ80" s="64">
        <f>A125959081F_Latest</f>
        <v>3.6829999999999998</v>
      </c>
      <c r="AR80" s="64">
        <f>A125980681F_Latest</f>
        <v>1.9419999999999999</v>
      </c>
      <c r="AS80" s="64">
        <f>A125969881R_Latest</f>
        <v>5.78</v>
      </c>
      <c r="AT80" s="64">
        <f>A125959280W_Latest</f>
        <v>0.16700000000000001</v>
      </c>
      <c r="AU80" s="64">
        <f>A125980880W_Latest</f>
        <v>7.4999999999999997E-2</v>
      </c>
      <c r="AV80" s="64">
        <f>A125970080L_Latest</f>
        <v>9.1999999999999998E-2</v>
      </c>
      <c r="AW80" s="64">
        <f>A125959281X_Latest</f>
        <v>4.41</v>
      </c>
      <c r="AX80" s="64">
        <f>A125980881X_Latest</f>
        <v>3.794</v>
      </c>
      <c r="AY80" s="64">
        <f>A125970081R_Latest</f>
        <v>5.0860000000000003</v>
      </c>
      <c r="AZ80" s="64">
        <f>A125958480W_Latest</f>
        <v>0.37</v>
      </c>
      <c r="BA80" s="64">
        <f>A125980080X_Latest</f>
        <v>0.22700000000000001</v>
      </c>
      <c r="BB80" s="64">
        <f>A125969280J_Latest</f>
        <v>0.14299999999999999</v>
      </c>
      <c r="BC80" s="64">
        <f>A125958481X_Latest</f>
        <v>3.3420000000000001</v>
      </c>
      <c r="BD80" s="64">
        <f>A125980081A_Latest</f>
        <v>3.3439999999999999</v>
      </c>
      <c r="BE80" s="64">
        <f>A125969281K_Latest</f>
        <v>3.339</v>
      </c>
    </row>
    <row r="81" spans="1:57" hidden="1">
      <c r="A81" s="45"/>
      <c r="B81" s="49" t="s">
        <v>4179</v>
      </c>
      <c r="C81" s="58">
        <v>15</v>
      </c>
      <c r="D81" s="64">
        <f>A125958352C_Latest</f>
        <v>7.2619999999999996</v>
      </c>
      <c r="E81" s="64">
        <f>A125979952X_Latest</f>
        <v>3.81</v>
      </c>
      <c r="F81" s="64">
        <f>A125969152R_Latest</f>
        <v>3.452</v>
      </c>
      <c r="G81" s="64">
        <f>A125958353F_Latest</f>
        <v>1.31</v>
      </c>
      <c r="H81" s="64">
        <f>A125979953A_Latest</f>
        <v>1.302</v>
      </c>
      <c r="I81" s="64">
        <f>A125969153T_Latest</f>
        <v>1.319</v>
      </c>
      <c r="J81" s="64">
        <f>A125959552R_Latest</f>
        <v>1.581</v>
      </c>
      <c r="K81" s="64">
        <f>A125981152T_Latest</f>
        <v>1.0089999999999999</v>
      </c>
      <c r="L81" s="64">
        <f>A125970352F_Latest</f>
        <v>0.57199999999999995</v>
      </c>
      <c r="M81" s="64">
        <f>A125959553T_Latest</f>
        <v>0.96399999999999997</v>
      </c>
      <c r="N81" s="64">
        <f>A125981153V_Latest</f>
        <v>1.1619999999999999</v>
      </c>
      <c r="O81" s="64">
        <f>A125970353J_Latest</f>
        <v>0.74099999999999999</v>
      </c>
      <c r="P81" s="64">
        <f>A125958752R_Latest</f>
        <v>3.0059999999999998</v>
      </c>
      <c r="Q81" s="64">
        <f>A125980352T_Latest</f>
        <v>1.6240000000000001</v>
      </c>
      <c r="R81" s="64">
        <f>A125969552A_Latest</f>
        <v>1.3819999999999999</v>
      </c>
      <c r="S81" s="64">
        <f>A125958753T_Latest</f>
        <v>2.0209999999999999</v>
      </c>
      <c r="T81" s="64">
        <f>A125980353V_Latest</f>
        <v>2.024</v>
      </c>
      <c r="U81" s="64">
        <f>A125969553C_Latest</f>
        <v>2.0169999999999999</v>
      </c>
      <c r="V81" s="64">
        <f>A125959752J_Latest</f>
        <v>1.871</v>
      </c>
      <c r="W81" s="64">
        <f>A125981352K_Latest</f>
        <v>0.373</v>
      </c>
      <c r="X81" s="64">
        <f>A125970552X_Latest</f>
        <v>1.498</v>
      </c>
      <c r="Y81" s="64">
        <f>A125959753K_Latest</f>
        <v>1.5840000000000001</v>
      </c>
      <c r="Z81" s="64">
        <f>A125981353L_Latest</f>
        <v>0.60799999999999998</v>
      </c>
      <c r="AA81" s="64">
        <f>A125970553A_Latest</f>
        <v>2.6379999999999999</v>
      </c>
      <c r="AB81" s="64">
        <f>A125959952A_Latest</f>
        <v>0.66600000000000004</v>
      </c>
      <c r="AC81" s="64">
        <f>A125981552C_Latest</f>
        <v>0.66600000000000004</v>
      </c>
      <c r="AD81" s="64">
        <f>A125970752T_Latest</f>
        <v>0</v>
      </c>
      <c r="AE81" s="64">
        <f>A125959953C_Latest</f>
        <v>1.8660000000000001</v>
      </c>
      <c r="AF81" s="64">
        <f>A125981553F_Latest</f>
        <v>3.597</v>
      </c>
      <c r="AG81" s="64">
        <f>A125970753V_Latest</f>
        <v>0</v>
      </c>
      <c r="AH81" s="64">
        <f>A125958952J_Latest</f>
        <v>0</v>
      </c>
      <c r="AI81" s="64">
        <f>A125980552K_Latest</f>
        <v>0</v>
      </c>
      <c r="AJ81" s="64">
        <f>A125969752V_Latest</f>
        <v>0</v>
      </c>
      <c r="AK81" s="64">
        <f>A125958953K_Latest</f>
        <v>0</v>
      </c>
      <c r="AL81" s="64">
        <f>A125980553L_Latest</f>
        <v>0</v>
      </c>
      <c r="AM81" s="64">
        <f>A125969753W_Latest</f>
        <v>0</v>
      </c>
      <c r="AN81" s="64">
        <f>A125959152C_Latest</f>
        <v>0.13900000000000001</v>
      </c>
      <c r="AO81" s="64">
        <f>A125980752C_Latest</f>
        <v>0.13900000000000001</v>
      </c>
      <c r="AP81" s="64">
        <f>A125969952L_Latest</f>
        <v>0</v>
      </c>
      <c r="AQ81" s="64">
        <f>A125959153F_Latest</f>
        <v>1.1339999999999999</v>
      </c>
      <c r="AR81" s="64">
        <f>A125980753F_Latest</f>
        <v>2.0750000000000002</v>
      </c>
      <c r="AS81" s="64">
        <f>A125969953R_Latest</f>
        <v>0</v>
      </c>
      <c r="AT81" s="64">
        <f>A125959352W_Latest</f>
        <v>0</v>
      </c>
      <c r="AU81" s="64">
        <f>A125980952W_Latest</f>
        <v>0</v>
      </c>
      <c r="AV81" s="64">
        <f>A125970152L_Latest</f>
        <v>0</v>
      </c>
      <c r="AW81" s="64">
        <f>A125959353X_Latest</f>
        <v>0</v>
      </c>
      <c r="AX81" s="64">
        <f>A125980953X_Latest</f>
        <v>0</v>
      </c>
      <c r="AY81" s="64">
        <f>A125970153R_Latest</f>
        <v>0</v>
      </c>
      <c r="AZ81" s="64">
        <f>A125958552W_Latest</f>
        <v>0</v>
      </c>
      <c r="BA81" s="64">
        <f>A125980152X_Latest</f>
        <v>0</v>
      </c>
      <c r="BB81" s="64">
        <f>A125969352J_Latest</f>
        <v>0</v>
      </c>
      <c r="BC81" s="64">
        <f>A125958553X_Latest</f>
        <v>0</v>
      </c>
      <c r="BD81" s="64">
        <f>A125980153A_Latest</f>
        <v>0</v>
      </c>
      <c r="BE81" s="64">
        <f>A125969353K_Latest</f>
        <v>0</v>
      </c>
    </row>
    <row r="82" spans="1:57" hidden="1">
      <c r="A82" s="45"/>
      <c r="B82" s="49" t="s">
        <v>4180</v>
      </c>
      <c r="C82" s="58">
        <v>16</v>
      </c>
      <c r="D82" s="64">
        <f>A125958288W_Latest</f>
        <v>73.680999999999997</v>
      </c>
      <c r="E82" s="64">
        <f>A125979888T_Latest</f>
        <v>41.533000000000001</v>
      </c>
      <c r="F82" s="64">
        <f>A125969088J_Latest</f>
        <v>32.149000000000001</v>
      </c>
      <c r="G82" s="64">
        <f>A125958289X_Latest</f>
        <v>13.291</v>
      </c>
      <c r="H82" s="64">
        <f>A125979889V_Latest</f>
        <v>14.189</v>
      </c>
      <c r="I82" s="64">
        <f>A125969089K_Latest</f>
        <v>12.287000000000001</v>
      </c>
      <c r="J82" s="64">
        <f>A125959488J_Latest</f>
        <v>22.367999999999999</v>
      </c>
      <c r="K82" s="64">
        <f>A125981088K_Latest</f>
        <v>11.429</v>
      </c>
      <c r="L82" s="64">
        <f>A125970288X_Latest</f>
        <v>10.939</v>
      </c>
      <c r="M82" s="64">
        <f>A125959489K_Latest</f>
        <v>13.634</v>
      </c>
      <c r="N82" s="64">
        <f>A125981089L_Latest</f>
        <v>13.162000000000001</v>
      </c>
      <c r="O82" s="64">
        <f>A125970289A_Latest</f>
        <v>14.164999999999999</v>
      </c>
      <c r="P82" s="64">
        <f>A125958688J_Latest</f>
        <v>23.167000000000002</v>
      </c>
      <c r="Q82" s="64">
        <f>A125980288K_Latest</f>
        <v>13.675000000000001</v>
      </c>
      <c r="R82" s="64">
        <f>A125969488V_Latest</f>
        <v>9.4920000000000009</v>
      </c>
      <c r="S82" s="64">
        <f>A125958689K_Latest</f>
        <v>15.574999999999999</v>
      </c>
      <c r="T82" s="64">
        <f>A125980289L_Latest</f>
        <v>17.044</v>
      </c>
      <c r="U82" s="64">
        <f>A125969489W_Latest</f>
        <v>13.855</v>
      </c>
      <c r="V82" s="64">
        <f>A125959688A_Latest</f>
        <v>12.711</v>
      </c>
      <c r="W82" s="64">
        <f>A125981288C_Latest</f>
        <v>7.585</v>
      </c>
      <c r="X82" s="64">
        <f>A125970488T_Latest</f>
        <v>5.1260000000000003</v>
      </c>
      <c r="Y82" s="64">
        <f>A125959689C_Latest</f>
        <v>10.762</v>
      </c>
      <c r="Z82" s="64">
        <f>A125981289F_Latest</f>
        <v>12.37</v>
      </c>
      <c r="AA82" s="64">
        <f>A125970489V_Latest</f>
        <v>9.0269999999999992</v>
      </c>
      <c r="AB82" s="64">
        <f>A125959888V_Latest</f>
        <v>4.798</v>
      </c>
      <c r="AC82" s="64">
        <f>A125981488W_Latest</f>
        <v>2.6019999999999999</v>
      </c>
      <c r="AD82" s="64">
        <f>A125970688K_Latest</f>
        <v>2.1960000000000002</v>
      </c>
      <c r="AE82" s="64">
        <f>A125959889W_Latest</f>
        <v>13.44</v>
      </c>
      <c r="AF82" s="64">
        <f>A125981489X_Latest</f>
        <v>14.048999999999999</v>
      </c>
      <c r="AG82" s="64">
        <f>A125970689L_Latest</f>
        <v>12.782999999999999</v>
      </c>
      <c r="AH82" s="64">
        <f>A125958888A_Latest</f>
        <v>7.1109999999999998</v>
      </c>
      <c r="AI82" s="64">
        <f>A125980488C_Latest</f>
        <v>4.7140000000000004</v>
      </c>
      <c r="AJ82" s="64">
        <f>A125969688L_Latest</f>
        <v>2.3969999999999998</v>
      </c>
      <c r="AK82" s="64">
        <f>A125958889C_Latest</f>
        <v>11.728</v>
      </c>
      <c r="AL82" s="64">
        <f>A125980489F_Latest</f>
        <v>15.544</v>
      </c>
      <c r="AM82" s="64">
        <f>A125969689R_Latest</f>
        <v>7.9089999999999998</v>
      </c>
      <c r="AN82" s="64">
        <f>A125959088W_Latest</f>
        <v>0.49</v>
      </c>
      <c r="AO82" s="64">
        <f>A125980688W_Latest</f>
        <v>0.14899999999999999</v>
      </c>
      <c r="AP82" s="64">
        <f>A125969888F_Latest</f>
        <v>0.34100000000000003</v>
      </c>
      <c r="AQ82" s="64">
        <f>A125959089X_Latest</f>
        <v>4</v>
      </c>
      <c r="AR82" s="64">
        <f>A125980689X_Latest</f>
        <v>2.2309999999999999</v>
      </c>
      <c r="AS82" s="64">
        <f>A125969889J_Latest</f>
        <v>6.1319999999999997</v>
      </c>
      <c r="AT82" s="64">
        <f>A125959288R_Latest</f>
        <v>1.1859999999999999</v>
      </c>
      <c r="AU82" s="64">
        <f>A125980888R_Latest</f>
        <v>0.42399999999999999</v>
      </c>
      <c r="AV82" s="64">
        <f>A125970088F_Latest</f>
        <v>0.76200000000000001</v>
      </c>
      <c r="AW82" s="64">
        <f>A125959289T_Latest</f>
        <v>31.260999999999999</v>
      </c>
      <c r="AX82" s="64">
        <f>A125980889T_Latest</f>
        <v>21.356999999999999</v>
      </c>
      <c r="AY82" s="64">
        <f>A125970089J_Latest</f>
        <v>42.133000000000003</v>
      </c>
      <c r="AZ82" s="64">
        <f>A125958488R_Latest</f>
        <v>1.85</v>
      </c>
      <c r="BA82" s="64">
        <f>A125980088T_Latest</f>
        <v>0.95399999999999996</v>
      </c>
      <c r="BB82" s="64">
        <f>A125969288A_Latest</f>
        <v>0.89600000000000002</v>
      </c>
      <c r="BC82" s="64">
        <f>A125958489T_Latest</f>
        <v>16.702000000000002</v>
      </c>
      <c r="BD82" s="64">
        <f>A125980089V_Latest</f>
        <v>14.026999999999999</v>
      </c>
      <c r="BE82" s="64">
        <f>A125969289C_Latest</f>
        <v>20.954999999999998</v>
      </c>
    </row>
    <row r="83" spans="1:57" hidden="1">
      <c r="A83" s="45"/>
      <c r="B83" s="45" t="s">
        <v>4181</v>
      </c>
      <c r="C83" s="58">
        <v>17</v>
      </c>
      <c r="D83" s="64">
        <f>A125958360C_Latest</f>
        <v>102.127</v>
      </c>
      <c r="E83" s="64">
        <f>A125979960X_Latest</f>
        <v>55.289000000000001</v>
      </c>
      <c r="F83" s="64">
        <f>A125969160R_Latest</f>
        <v>46.838000000000001</v>
      </c>
      <c r="G83" s="64">
        <f>A125958361F_Latest</f>
        <v>18.422000000000001</v>
      </c>
      <c r="H83" s="64">
        <f>A125979961A_Latest</f>
        <v>18.888000000000002</v>
      </c>
      <c r="I83" s="64">
        <f>A125969161T_Latest</f>
        <v>17.901</v>
      </c>
      <c r="J83" s="64">
        <f>A125959560R_Latest</f>
        <v>27.422000000000001</v>
      </c>
      <c r="K83" s="64">
        <f>A125981160T_Latest</f>
        <v>15.564</v>
      </c>
      <c r="L83" s="64">
        <f>A125970360F_Latest</f>
        <v>11.858000000000001</v>
      </c>
      <c r="M83" s="64">
        <f>A125959561T_Latest</f>
        <v>16.715</v>
      </c>
      <c r="N83" s="64">
        <f>A125981161V_Latest</f>
        <v>17.923999999999999</v>
      </c>
      <c r="O83" s="64">
        <f>A125970361J_Latest</f>
        <v>15.355</v>
      </c>
      <c r="P83" s="64">
        <f>A125958760R_Latest</f>
        <v>28.931000000000001</v>
      </c>
      <c r="Q83" s="64">
        <f>A125980360T_Latest</f>
        <v>13.029</v>
      </c>
      <c r="R83" s="64">
        <f>A125969560A_Latest</f>
        <v>15.901999999999999</v>
      </c>
      <c r="S83" s="64">
        <f>A125958761T_Latest</f>
        <v>19.45</v>
      </c>
      <c r="T83" s="64">
        <f>A125980361V_Latest</f>
        <v>16.238</v>
      </c>
      <c r="U83" s="64">
        <f>A125969561C_Latest</f>
        <v>23.212</v>
      </c>
      <c r="V83" s="64">
        <f>A125959760J_Latest</f>
        <v>21.736999999999998</v>
      </c>
      <c r="W83" s="64">
        <f>A125981360K_Latest</f>
        <v>13.416</v>
      </c>
      <c r="X83" s="64">
        <f>A125970560X_Latest</f>
        <v>8.3209999999999997</v>
      </c>
      <c r="Y83" s="64">
        <f>A125959761K_Latest</f>
        <v>18.404</v>
      </c>
      <c r="Z83" s="64">
        <f>A125981361L_Latest</f>
        <v>21.879000000000001</v>
      </c>
      <c r="AA83" s="64">
        <f>A125970561A_Latest</f>
        <v>14.651999999999999</v>
      </c>
      <c r="AB83" s="64">
        <f>A125959960A_Latest</f>
        <v>6.5179999999999998</v>
      </c>
      <c r="AC83" s="64">
        <f>A125981560C_Latest</f>
        <v>3.819</v>
      </c>
      <c r="AD83" s="64">
        <f>A125970760T_Latest</f>
        <v>2.7</v>
      </c>
      <c r="AE83" s="64">
        <f>A125959961C_Latest</f>
        <v>18.259</v>
      </c>
      <c r="AF83" s="64">
        <f>A125981561F_Latest</f>
        <v>20.617000000000001</v>
      </c>
      <c r="AG83" s="64">
        <f>A125970761V_Latest</f>
        <v>15.717000000000001</v>
      </c>
      <c r="AH83" s="64">
        <f>A125958960J_Latest</f>
        <v>11.326000000000001</v>
      </c>
      <c r="AI83" s="64">
        <f>A125980560K_Latest</f>
        <v>5.9119999999999999</v>
      </c>
      <c r="AJ83" s="64">
        <f>A125969760V_Latest</f>
        <v>5.4139999999999997</v>
      </c>
      <c r="AK83" s="64">
        <f>A125958961K_Latest</f>
        <v>18.678999999999998</v>
      </c>
      <c r="AL83" s="64">
        <f>A125980561L_Latest</f>
        <v>19.492000000000001</v>
      </c>
      <c r="AM83" s="64">
        <f>A125969761W_Latest</f>
        <v>17.864999999999998</v>
      </c>
      <c r="AN83" s="64">
        <f>A125959160C_Latest</f>
        <v>2.456</v>
      </c>
      <c r="AO83" s="64">
        <f>A125980760C_Latest</f>
        <v>0.97799999999999998</v>
      </c>
      <c r="AP83" s="64">
        <f>A125969960L_Latest</f>
        <v>1.478</v>
      </c>
      <c r="AQ83" s="64">
        <f>A125959161F_Latest</f>
        <v>20.041</v>
      </c>
      <c r="AR83" s="64">
        <f>A125980761F_Latest</f>
        <v>14.611000000000001</v>
      </c>
      <c r="AS83" s="64">
        <f>A125969961R_Latest</f>
        <v>26.582000000000001</v>
      </c>
      <c r="AT83" s="64">
        <f>A125959360W_Latest</f>
        <v>0.59499999999999997</v>
      </c>
      <c r="AU83" s="64">
        <f>A125980960W_Latest</f>
        <v>0.441</v>
      </c>
      <c r="AV83" s="64">
        <f>A125970160L_Latest</f>
        <v>0.154</v>
      </c>
      <c r="AW83" s="64">
        <f>A125959361X_Latest</f>
        <v>15.682</v>
      </c>
      <c r="AX83" s="64">
        <f>A125980961X_Latest</f>
        <v>22.225999999999999</v>
      </c>
      <c r="AY83" s="64">
        <f>A125970161R_Latest</f>
        <v>8.4979999999999993</v>
      </c>
      <c r="AZ83" s="64">
        <f>A125958560W_Latest</f>
        <v>3.1419999999999999</v>
      </c>
      <c r="BA83" s="64">
        <f>A125980160X_Latest</f>
        <v>2.13</v>
      </c>
      <c r="BB83" s="64">
        <f>A125969360J_Latest</f>
        <v>1.012</v>
      </c>
      <c r="BC83" s="64">
        <f>A125958561X_Latest</f>
        <v>28.364999999999998</v>
      </c>
      <c r="BD83" s="64">
        <f>A125980161A_Latest</f>
        <v>31.327000000000002</v>
      </c>
      <c r="BE83" s="64">
        <f>A125969361K_Latest</f>
        <v>23.655000000000001</v>
      </c>
    </row>
    <row r="84" spans="1:57" hidden="1">
      <c r="A84" s="44" t="s">
        <v>4182</v>
      </c>
      <c r="B84" s="45"/>
      <c r="C84" s="58">
        <v>18</v>
      </c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</row>
    <row r="85" spans="1:57" hidden="1">
      <c r="A85" s="45"/>
      <c r="B85" s="52" t="s">
        <v>4183</v>
      </c>
      <c r="C85" s="58">
        <v>19</v>
      </c>
      <c r="D85" s="64">
        <f>A125958368W_Latest</f>
        <v>350.09</v>
      </c>
      <c r="E85" s="64">
        <f>A125979968T_Latest</f>
        <v>199.815</v>
      </c>
      <c r="F85" s="64">
        <f>A125969168J_Latest</f>
        <v>150.274</v>
      </c>
      <c r="G85" s="64">
        <f>A125958369X_Latest</f>
        <v>63.151000000000003</v>
      </c>
      <c r="H85" s="64">
        <f>A125979969V_Latest</f>
        <v>68.262</v>
      </c>
      <c r="I85" s="64">
        <f>A125969169K_Latest</f>
        <v>57.433999999999997</v>
      </c>
      <c r="J85" s="64">
        <f>A125959568J_Latest</f>
        <v>104.25</v>
      </c>
      <c r="K85" s="64">
        <f>A125981168K_Latest</f>
        <v>57.4</v>
      </c>
      <c r="L85" s="64">
        <f>A125970368X_Latest</f>
        <v>46.85</v>
      </c>
      <c r="M85" s="64">
        <f>A125959569K_Latest</f>
        <v>63.545000000000002</v>
      </c>
      <c r="N85" s="64">
        <f>A125981169L_Latest</f>
        <v>66.105000000000004</v>
      </c>
      <c r="O85" s="64">
        <f>A125970369A_Latest</f>
        <v>60.665999999999997</v>
      </c>
      <c r="P85" s="64">
        <f>A125958768J_Latest</f>
        <v>97.182000000000002</v>
      </c>
      <c r="Q85" s="64">
        <f>A125980368K_Latest</f>
        <v>56.750999999999998</v>
      </c>
      <c r="R85" s="64">
        <f>A125969568V_Latest</f>
        <v>40.43</v>
      </c>
      <c r="S85" s="64">
        <f>A125958769K_Latest</f>
        <v>65.334999999999994</v>
      </c>
      <c r="T85" s="64">
        <f>A125980369L_Latest</f>
        <v>70.731999999999999</v>
      </c>
      <c r="U85" s="64">
        <f>A125969569W_Latest</f>
        <v>59.015000000000001</v>
      </c>
      <c r="V85" s="64">
        <f>A125959768A_Latest</f>
        <v>72.412000000000006</v>
      </c>
      <c r="W85" s="64">
        <f>A125981368C_Latest</f>
        <v>41.87</v>
      </c>
      <c r="X85" s="64">
        <f>A125970568T_Latest</f>
        <v>30.541</v>
      </c>
      <c r="Y85" s="64">
        <f>A125959769C_Latest</f>
        <v>61.31</v>
      </c>
      <c r="Z85" s="64">
        <f>A125981369F_Latest</f>
        <v>68.281999999999996</v>
      </c>
      <c r="AA85" s="64">
        <f>A125970569V_Latest</f>
        <v>53.781999999999996</v>
      </c>
      <c r="AB85" s="64">
        <f>A125959968V_Latest</f>
        <v>21.847000000000001</v>
      </c>
      <c r="AC85" s="64">
        <f>A125981568W_Latest</f>
        <v>11.722</v>
      </c>
      <c r="AD85" s="64">
        <f>A125970768K_Latest</f>
        <v>10.124000000000001</v>
      </c>
      <c r="AE85" s="64">
        <f>A125959969W_Latest</f>
        <v>61.198999999999998</v>
      </c>
      <c r="AF85" s="64">
        <f>A125981569X_Latest</f>
        <v>63.292999999999999</v>
      </c>
      <c r="AG85" s="64">
        <f>A125970769L_Latest</f>
        <v>58.94</v>
      </c>
      <c r="AH85" s="64">
        <f>A125958968A_Latest</f>
        <v>37.356000000000002</v>
      </c>
      <c r="AI85" s="64">
        <f>A125980568C_Latest</f>
        <v>21.388000000000002</v>
      </c>
      <c r="AJ85" s="64">
        <f>A125969768L_Latest</f>
        <v>15.968</v>
      </c>
      <c r="AK85" s="64">
        <f>A125958969C_Latest</f>
        <v>61.61</v>
      </c>
      <c r="AL85" s="64">
        <f>A125980569F_Latest</f>
        <v>70.518000000000001</v>
      </c>
      <c r="AM85" s="64">
        <f>A125969769R_Latest</f>
        <v>52.695</v>
      </c>
      <c r="AN85" s="64">
        <f>A125959168W_Latest</f>
        <v>8.0039999999999996</v>
      </c>
      <c r="AO85" s="64">
        <f>A125980768W_Latest</f>
        <v>4.6349999999999998</v>
      </c>
      <c r="AP85" s="64">
        <f>A125969968F_Latest</f>
        <v>3.3690000000000002</v>
      </c>
      <c r="AQ85" s="64">
        <f>A125959169X_Latest</f>
        <v>65.308999999999997</v>
      </c>
      <c r="AR85" s="64">
        <f>A125980769X_Latest</f>
        <v>69.207999999999998</v>
      </c>
      <c r="AS85" s="64">
        <f>A125969969J_Latest</f>
        <v>60.610999999999997</v>
      </c>
      <c r="AT85" s="64">
        <f>A125959368R_Latest</f>
        <v>2.6469999999999998</v>
      </c>
      <c r="AU85" s="64">
        <f>A125980968R_Latest</f>
        <v>1.1890000000000001</v>
      </c>
      <c r="AV85" s="64">
        <f>A125970168F_Latest</f>
        <v>1.458</v>
      </c>
      <c r="AW85" s="64">
        <f>A125959369T_Latest</f>
        <v>69.777000000000001</v>
      </c>
      <c r="AX85" s="64">
        <f>A125980969T_Latest</f>
        <v>59.872</v>
      </c>
      <c r="AY85" s="64">
        <f>A125970169J_Latest</f>
        <v>80.652000000000001</v>
      </c>
      <c r="AZ85" s="64">
        <f>A125958568R_Latest</f>
        <v>6.3920000000000003</v>
      </c>
      <c r="BA85" s="64">
        <f>A125980168T_Latest</f>
        <v>4.8609999999999998</v>
      </c>
      <c r="BB85" s="64">
        <f>A125969368A_Latest</f>
        <v>1.5309999999999999</v>
      </c>
      <c r="BC85" s="64">
        <f>A125958569T_Latest</f>
        <v>57.707000000000001</v>
      </c>
      <c r="BD85" s="64">
        <f>A125980169V_Latest</f>
        <v>71.483000000000004</v>
      </c>
      <c r="BE85" s="64">
        <f>A125969369C_Latest</f>
        <v>35.805</v>
      </c>
    </row>
    <row r="86" spans="1:57" hidden="1">
      <c r="A86" s="45"/>
      <c r="B86" s="49" t="s">
        <v>4184</v>
      </c>
      <c r="C86" s="58">
        <v>20</v>
      </c>
      <c r="D86" s="64">
        <f>A125958448W_Latest</f>
        <v>262.214</v>
      </c>
      <c r="E86" s="64">
        <f>A125980048X_Latest</f>
        <v>139.572</v>
      </c>
      <c r="F86" s="64">
        <f>A125969248J_Latest</f>
        <v>122.642</v>
      </c>
      <c r="G86" s="64">
        <f>A125958449X_Latest</f>
        <v>47.3</v>
      </c>
      <c r="H86" s="64">
        <f>A125980049A_Latest</f>
        <v>47.682000000000002</v>
      </c>
      <c r="I86" s="64">
        <f>A125969249K_Latest</f>
        <v>46.872999999999998</v>
      </c>
      <c r="J86" s="64">
        <f>A125959648J_Latest</f>
        <v>73.933999999999997</v>
      </c>
      <c r="K86" s="64">
        <f>A125981248K_Latest</f>
        <v>37.348999999999997</v>
      </c>
      <c r="L86" s="64">
        <f>A125970448X_Latest</f>
        <v>36.584000000000003</v>
      </c>
      <c r="M86" s="64">
        <f>A125959649K_Latest</f>
        <v>45.066000000000003</v>
      </c>
      <c r="N86" s="64">
        <f>A125981249L_Latest</f>
        <v>43.014000000000003</v>
      </c>
      <c r="O86" s="64">
        <f>A125970449A_Latest</f>
        <v>47.372999999999998</v>
      </c>
      <c r="P86" s="64">
        <f>A125958848J_Latest</f>
        <v>70.674999999999997</v>
      </c>
      <c r="Q86" s="64">
        <f>A125980448K_Latest</f>
        <v>37.406999999999996</v>
      </c>
      <c r="R86" s="64">
        <f>A125969648V_Latest</f>
        <v>33.268000000000001</v>
      </c>
      <c r="S86" s="64">
        <f>A125958849K_Latest</f>
        <v>47.515000000000001</v>
      </c>
      <c r="T86" s="64">
        <f>A125980449L_Latest</f>
        <v>46.622</v>
      </c>
      <c r="U86" s="64">
        <f>A125969649W_Latest</f>
        <v>48.561</v>
      </c>
      <c r="V86" s="64">
        <f>A125959848A_Latest</f>
        <v>57.713999999999999</v>
      </c>
      <c r="W86" s="64">
        <f>A125981448C_Latest</f>
        <v>31.728000000000002</v>
      </c>
      <c r="X86" s="64">
        <f>A125970648T_Latest</f>
        <v>25.986000000000001</v>
      </c>
      <c r="Y86" s="64">
        <f>A125959849C_Latest</f>
        <v>48.866</v>
      </c>
      <c r="Z86" s="64">
        <f>A125981449F_Latest</f>
        <v>51.741999999999997</v>
      </c>
      <c r="AA86" s="64">
        <f>A125970649V_Latest</f>
        <v>45.761000000000003</v>
      </c>
      <c r="AB86" s="64">
        <f>A125960048A_Latest</f>
        <v>17.760999999999999</v>
      </c>
      <c r="AC86" s="64">
        <f>A125981648W_Latest</f>
        <v>9.2189999999999994</v>
      </c>
      <c r="AD86" s="64">
        <f>A125970848K_Latest</f>
        <v>8.5410000000000004</v>
      </c>
      <c r="AE86" s="64">
        <f>A125960049C_Latest</f>
        <v>49.753</v>
      </c>
      <c r="AF86" s="64">
        <f>A125981649X_Latest</f>
        <v>49.779000000000003</v>
      </c>
      <c r="AG86" s="64">
        <f>A125970849L_Latest</f>
        <v>49.725999999999999</v>
      </c>
      <c r="AH86" s="64">
        <f>A125959048C_Latest</f>
        <v>28.55</v>
      </c>
      <c r="AI86" s="64">
        <f>A125980648C_Latest</f>
        <v>15.515000000000001</v>
      </c>
      <c r="AJ86" s="64">
        <f>A125969848L_Latest</f>
        <v>13.035</v>
      </c>
      <c r="AK86" s="64">
        <f>A125959049F_Latest</f>
        <v>47.085999999999999</v>
      </c>
      <c r="AL86" s="64">
        <f>A125980649F_Latest</f>
        <v>51.155000000000001</v>
      </c>
      <c r="AM86" s="64">
        <f>A125969849R_Latest</f>
        <v>43.014000000000003</v>
      </c>
      <c r="AN86" s="64">
        <f>A125959248W_Latest</f>
        <v>6.367</v>
      </c>
      <c r="AO86" s="64">
        <f>A125980848W_Latest</f>
        <v>3.6890000000000001</v>
      </c>
      <c r="AP86" s="64">
        <f>A125970048L_Latest</f>
        <v>2.6779999999999999</v>
      </c>
      <c r="AQ86" s="64">
        <f>A125959249X_Latest</f>
        <v>51.954999999999998</v>
      </c>
      <c r="AR86" s="64">
        <f>A125980849X_Latest</f>
        <v>55.094000000000001</v>
      </c>
      <c r="AS86" s="64">
        <f>A125970049R_Latest</f>
        <v>48.173000000000002</v>
      </c>
      <c r="AT86" s="64">
        <f>A125959448R_Latest</f>
        <v>2.2130000000000001</v>
      </c>
      <c r="AU86" s="64">
        <f>A125981048T_Latest</f>
        <v>0.755</v>
      </c>
      <c r="AV86" s="64">
        <f>A125970248F_Latest</f>
        <v>1.458</v>
      </c>
      <c r="AW86" s="64">
        <f>A125959449T_Latest</f>
        <v>58.343000000000004</v>
      </c>
      <c r="AX86" s="64">
        <f>A125981049V_Latest</f>
        <v>38.021999999999998</v>
      </c>
      <c r="AY86" s="64">
        <f>A125970249J_Latest</f>
        <v>80.652000000000001</v>
      </c>
      <c r="AZ86" s="64">
        <f>A125958648R_Latest</f>
        <v>4.9989999999999997</v>
      </c>
      <c r="BA86" s="64">
        <f>A125980248T_Latest</f>
        <v>3.9089999999999998</v>
      </c>
      <c r="BB86" s="64">
        <f>A125969448A_Latest</f>
        <v>1.0900000000000001</v>
      </c>
      <c r="BC86" s="64">
        <f>A125958649T_Latest</f>
        <v>45.134</v>
      </c>
      <c r="BD86" s="64">
        <f>A125980249V_Latest</f>
        <v>57.491999999999997</v>
      </c>
      <c r="BE86" s="64">
        <f>A125969449C_Latest</f>
        <v>25.486999999999998</v>
      </c>
    </row>
    <row r="87" spans="1:57" hidden="1">
      <c r="A87" s="45"/>
      <c r="B87" s="49" t="s">
        <v>4185</v>
      </c>
      <c r="C87" s="58">
        <v>21</v>
      </c>
      <c r="D87" s="64">
        <f>A125958272C_Latest</f>
        <v>72.775999999999996</v>
      </c>
      <c r="E87" s="64">
        <f>A125979872X_Latest</f>
        <v>51.081000000000003</v>
      </c>
      <c r="F87" s="64">
        <f>A125969072R_Latest</f>
        <v>21.695</v>
      </c>
      <c r="G87" s="64">
        <f>A125958273F_Latest</f>
        <v>13.128</v>
      </c>
      <c r="H87" s="64">
        <f>A125979873A_Latest</f>
        <v>17.451000000000001</v>
      </c>
      <c r="I87" s="64">
        <f>A125969073T_Latest</f>
        <v>8.2919999999999998</v>
      </c>
      <c r="J87" s="64">
        <f>A125959472R_Latest</f>
        <v>24.097000000000001</v>
      </c>
      <c r="K87" s="64">
        <f>A125981072T_Latest</f>
        <v>15.558</v>
      </c>
      <c r="L87" s="64">
        <f>A125970272F_Latest</f>
        <v>8.5389999999999997</v>
      </c>
      <c r="M87" s="64">
        <f>A125959473T_Latest</f>
        <v>14.688000000000001</v>
      </c>
      <c r="N87" s="64">
        <f>A125981073V_Latest</f>
        <v>17.917000000000002</v>
      </c>
      <c r="O87" s="64">
        <f>A125970273J_Latest</f>
        <v>11.058</v>
      </c>
      <c r="P87" s="64">
        <f>A125958672R_Latest</f>
        <v>23.664999999999999</v>
      </c>
      <c r="Q87" s="64">
        <f>A125980272T_Latest</f>
        <v>18.638999999999999</v>
      </c>
      <c r="R87" s="64">
        <f>A125969472A_Latest</f>
        <v>5.0259999999999998</v>
      </c>
      <c r="S87" s="64">
        <f>A125958673T_Latest</f>
        <v>15.91</v>
      </c>
      <c r="T87" s="64">
        <f>A125980273V_Latest</f>
        <v>23.23</v>
      </c>
      <c r="U87" s="64">
        <f>A125969473C_Latest</f>
        <v>7.3369999999999997</v>
      </c>
      <c r="V87" s="64">
        <f>A125959672J_Latest</f>
        <v>12.106999999999999</v>
      </c>
      <c r="W87" s="64">
        <f>A125981272K_Latest</f>
        <v>8.1869999999999994</v>
      </c>
      <c r="X87" s="64">
        <f>A125970472X_Latest</f>
        <v>3.919</v>
      </c>
      <c r="Y87" s="64">
        <f>A125959673K_Latest</f>
        <v>10.250999999999999</v>
      </c>
      <c r="Z87" s="64">
        <f>A125981273L_Latest</f>
        <v>13.352</v>
      </c>
      <c r="AA87" s="64">
        <f>A125970473A_Latest</f>
        <v>6.9020000000000001</v>
      </c>
      <c r="AB87" s="64">
        <f>A125959872A_Latest</f>
        <v>3.2080000000000002</v>
      </c>
      <c r="AC87" s="64">
        <f>A125981472C_Latest</f>
        <v>2.194</v>
      </c>
      <c r="AD87" s="64">
        <f>A125970672T_Latest</f>
        <v>1.014</v>
      </c>
      <c r="AE87" s="64">
        <f>A125959873C_Latest</f>
        <v>8.9860000000000007</v>
      </c>
      <c r="AF87" s="64">
        <f>A125981473F_Latest</f>
        <v>11.846</v>
      </c>
      <c r="AG87" s="64">
        <f>A125970673V_Latest</f>
        <v>5.9020000000000001</v>
      </c>
      <c r="AH87" s="64">
        <f>A125958872J_Latest</f>
        <v>7.3650000000000002</v>
      </c>
      <c r="AI87" s="64">
        <f>A125980472K_Latest</f>
        <v>4.9080000000000004</v>
      </c>
      <c r="AJ87" s="64">
        <f>A125969672V_Latest</f>
        <v>2.4569999999999999</v>
      </c>
      <c r="AK87" s="64">
        <f>A125958873K_Latest</f>
        <v>12.147</v>
      </c>
      <c r="AL87" s="64">
        <f>A125980473L_Latest</f>
        <v>16.181000000000001</v>
      </c>
      <c r="AM87" s="64">
        <f>A125969673W_Latest</f>
        <v>8.109</v>
      </c>
      <c r="AN87" s="64">
        <f>A125959072C_Latest</f>
        <v>1.3280000000000001</v>
      </c>
      <c r="AO87" s="64">
        <f>A125980672C_Latest</f>
        <v>0.79900000000000004</v>
      </c>
      <c r="AP87" s="64">
        <f>A125969872L_Latest</f>
        <v>0.52900000000000003</v>
      </c>
      <c r="AQ87" s="64">
        <f>A125959073F_Latest</f>
        <v>10.834</v>
      </c>
      <c r="AR87" s="64">
        <f>A125980673F_Latest</f>
        <v>11.925000000000001</v>
      </c>
      <c r="AS87" s="64">
        <f>A125969873R_Latest</f>
        <v>9.5210000000000008</v>
      </c>
      <c r="AT87" s="64">
        <f>A125959272W_Latest</f>
        <v>9.2999999999999999E-2</v>
      </c>
      <c r="AU87" s="64">
        <f>A125980872W_Latest</f>
        <v>9.2999999999999999E-2</v>
      </c>
      <c r="AV87" s="64">
        <f>A125970072L_Latest</f>
        <v>0</v>
      </c>
      <c r="AW87" s="64">
        <f>A125959273X_Latest</f>
        <v>2.4529999999999998</v>
      </c>
      <c r="AX87" s="64">
        <f>A125980873X_Latest</f>
        <v>4.6870000000000003</v>
      </c>
      <c r="AY87" s="64">
        <f>A125970073R_Latest</f>
        <v>0</v>
      </c>
      <c r="AZ87" s="64">
        <f>A125958472W_Latest</f>
        <v>0.91400000000000003</v>
      </c>
      <c r="BA87" s="64">
        <f>A125980072X_Latest</f>
        <v>0.70399999999999996</v>
      </c>
      <c r="BB87" s="64">
        <f>A125969272J_Latest</f>
        <v>0.21</v>
      </c>
      <c r="BC87" s="64">
        <f>A125958473X_Latest</f>
        <v>8.2509999999999994</v>
      </c>
      <c r="BD87" s="64">
        <f>A125980073A_Latest</f>
        <v>10.358000000000001</v>
      </c>
      <c r="BE87" s="64">
        <f>A125969273K_Latest</f>
        <v>4.9009999999999998</v>
      </c>
    </row>
    <row r="88" spans="1:57" hidden="1">
      <c r="A88" s="45"/>
      <c r="B88" s="49" t="s">
        <v>4186</v>
      </c>
      <c r="C88" s="58">
        <v>22</v>
      </c>
      <c r="D88" s="64">
        <f>A125958424C_Latest</f>
        <v>15.099</v>
      </c>
      <c r="E88" s="64">
        <f>A125980024F_Latest</f>
        <v>9.1630000000000003</v>
      </c>
      <c r="F88" s="64">
        <f>A125969224R_Latest</f>
        <v>5.9370000000000003</v>
      </c>
      <c r="G88" s="64">
        <f>A125958425F_Latest</f>
        <v>2.7240000000000002</v>
      </c>
      <c r="H88" s="64">
        <f>A125980025J_Latest</f>
        <v>3.13</v>
      </c>
      <c r="I88" s="64">
        <f>A125969225T_Latest</f>
        <v>2.2690000000000001</v>
      </c>
      <c r="J88" s="64">
        <f>A125959624R_Latest</f>
        <v>6.22</v>
      </c>
      <c r="K88" s="64">
        <f>A125981224T_Latest</f>
        <v>4.4930000000000003</v>
      </c>
      <c r="L88" s="64">
        <f>A125970424F_Latest</f>
        <v>1.7270000000000001</v>
      </c>
      <c r="M88" s="64">
        <f>A125959625T_Latest</f>
        <v>3.7909999999999999</v>
      </c>
      <c r="N88" s="64">
        <f>A125981225V_Latest</f>
        <v>5.1740000000000004</v>
      </c>
      <c r="O88" s="64">
        <f>A125970425J_Latest</f>
        <v>2.2360000000000002</v>
      </c>
      <c r="P88" s="64">
        <f>A125958824R_Latest</f>
        <v>2.8420000000000001</v>
      </c>
      <c r="Q88" s="64">
        <f>A125980424T_Latest</f>
        <v>0.70599999999999996</v>
      </c>
      <c r="R88" s="64">
        <f>A125969624A_Latest</f>
        <v>2.1360000000000001</v>
      </c>
      <c r="S88" s="64">
        <f>A125958825T_Latest</f>
        <v>1.91</v>
      </c>
      <c r="T88" s="64">
        <f>A125980425V_Latest</f>
        <v>0.88</v>
      </c>
      <c r="U88" s="64">
        <f>A125969625C_Latest</f>
        <v>3.117</v>
      </c>
      <c r="V88" s="64">
        <f>A125959824J_Latest</f>
        <v>2.5910000000000002</v>
      </c>
      <c r="W88" s="64">
        <f>A125981424K_Latest</f>
        <v>1.9550000000000001</v>
      </c>
      <c r="X88" s="64">
        <f>A125970624X_Latest</f>
        <v>0.63600000000000001</v>
      </c>
      <c r="Y88" s="64">
        <f>A125959825K_Latest</f>
        <v>2.194</v>
      </c>
      <c r="Z88" s="64">
        <f>A125981425L_Latest</f>
        <v>3.1890000000000001</v>
      </c>
      <c r="AA88" s="64">
        <f>A125970625A_Latest</f>
        <v>1.119</v>
      </c>
      <c r="AB88" s="64">
        <f>A125960024J_Latest</f>
        <v>0.878</v>
      </c>
      <c r="AC88" s="64">
        <f>A125981624C_Latest</f>
        <v>0.309</v>
      </c>
      <c r="AD88" s="64">
        <f>A125970824T_Latest</f>
        <v>0.56899999999999995</v>
      </c>
      <c r="AE88" s="64">
        <f>A125960025K_Latest</f>
        <v>2.4590000000000001</v>
      </c>
      <c r="AF88" s="64">
        <f>A125981625F_Latest</f>
        <v>1.669</v>
      </c>
      <c r="AG88" s="64">
        <f>A125970825V_Latest</f>
        <v>3.3119999999999998</v>
      </c>
      <c r="AH88" s="64">
        <f>A125959024K_Latest</f>
        <v>1.4410000000000001</v>
      </c>
      <c r="AI88" s="64">
        <f>A125980624K_Latest</f>
        <v>0.96499999999999997</v>
      </c>
      <c r="AJ88" s="64">
        <f>A125969824V_Latest</f>
        <v>0.47599999999999998</v>
      </c>
      <c r="AK88" s="64">
        <f>A125959025L_Latest</f>
        <v>2.3769999999999998</v>
      </c>
      <c r="AL88" s="64">
        <f>A125980625L_Latest</f>
        <v>3.181</v>
      </c>
      <c r="AM88" s="64">
        <f>A125969825W_Latest</f>
        <v>1.571</v>
      </c>
      <c r="AN88" s="64">
        <f>A125959224C_Latest</f>
        <v>0.309</v>
      </c>
      <c r="AO88" s="64">
        <f>A125980824C_Latest</f>
        <v>0.14699999999999999</v>
      </c>
      <c r="AP88" s="64">
        <f>A125970024V_Latest</f>
        <v>0.16200000000000001</v>
      </c>
      <c r="AQ88" s="64">
        <f>A125959225F_Latest</f>
        <v>2.52</v>
      </c>
      <c r="AR88" s="64">
        <f>A125980825F_Latest</f>
        <v>2.19</v>
      </c>
      <c r="AS88" s="64">
        <f>A125970025W_Latest</f>
        <v>2.9169999999999998</v>
      </c>
      <c r="AT88" s="64">
        <f>A125959424W_Latest</f>
        <v>0.34100000000000003</v>
      </c>
      <c r="AU88" s="64">
        <f>A125981024X_Latest</f>
        <v>0.34100000000000003</v>
      </c>
      <c r="AV88" s="64">
        <f>A125970224L_Latest</f>
        <v>0</v>
      </c>
      <c r="AW88" s="64">
        <f>A125959425X_Latest</f>
        <v>8.9819999999999993</v>
      </c>
      <c r="AX88" s="64">
        <f>A125981025A_Latest</f>
        <v>17.163</v>
      </c>
      <c r="AY88" s="64">
        <f>A125970225R_Latest</f>
        <v>0</v>
      </c>
      <c r="AZ88" s="64">
        <f>A125958624W_Latest</f>
        <v>0.47899999999999998</v>
      </c>
      <c r="BA88" s="64">
        <f>A125980224X_Latest</f>
        <v>0.247</v>
      </c>
      <c r="BB88" s="64">
        <f>A125969424J_Latest</f>
        <v>0.23200000000000001</v>
      </c>
      <c r="BC88" s="64">
        <f>A125958625X_Latest</f>
        <v>4.3230000000000004</v>
      </c>
      <c r="BD88" s="64">
        <f>A125980225A_Latest</f>
        <v>3.6339999999999999</v>
      </c>
      <c r="BE88" s="64">
        <f>A125969425K_Latest</f>
        <v>5.4180000000000001</v>
      </c>
    </row>
    <row r="89" spans="1:57" hidden="1">
      <c r="A89" s="45"/>
      <c r="B89" s="52" t="s">
        <v>4187</v>
      </c>
      <c r="C89" s="58">
        <v>23</v>
      </c>
      <c r="D89" s="64">
        <f>A125958432C_Latest</f>
        <v>204.27500000000001</v>
      </c>
      <c r="E89" s="64">
        <f>A125980032F_Latest</f>
        <v>92.900999999999996</v>
      </c>
      <c r="F89" s="64">
        <f>A125969232R_Latest</f>
        <v>111.374</v>
      </c>
      <c r="G89" s="64">
        <f>A125958433F_Latest</f>
        <v>36.848999999999997</v>
      </c>
      <c r="H89" s="64">
        <f>A125980033J_Latest</f>
        <v>31.738</v>
      </c>
      <c r="I89" s="64">
        <f>A125969233T_Latest</f>
        <v>42.566000000000003</v>
      </c>
      <c r="J89" s="64">
        <f>A125959632R_Latest</f>
        <v>59.807000000000002</v>
      </c>
      <c r="K89" s="64">
        <f>A125981232T_Latest</f>
        <v>29.431000000000001</v>
      </c>
      <c r="L89" s="64">
        <f>A125970432F_Latest</f>
        <v>30.376000000000001</v>
      </c>
      <c r="M89" s="64">
        <f>A125959633T_Latest</f>
        <v>36.454999999999998</v>
      </c>
      <c r="N89" s="64">
        <f>A125981233V_Latest</f>
        <v>33.895000000000003</v>
      </c>
      <c r="O89" s="64">
        <f>A125970433J_Latest</f>
        <v>39.334000000000003</v>
      </c>
      <c r="P89" s="64">
        <f>A125958832R_Latest</f>
        <v>51.561</v>
      </c>
      <c r="Q89" s="64">
        <f>A125980432T_Latest</f>
        <v>23.483000000000001</v>
      </c>
      <c r="R89" s="64">
        <f>A125969632A_Latest</f>
        <v>28.077999999999999</v>
      </c>
      <c r="S89" s="64">
        <f>A125958833T_Latest</f>
        <v>34.664999999999999</v>
      </c>
      <c r="T89" s="64">
        <f>A125980433V_Latest</f>
        <v>29.268000000000001</v>
      </c>
      <c r="U89" s="64">
        <f>A125969633C_Latest</f>
        <v>40.984999999999999</v>
      </c>
      <c r="V89" s="64">
        <f>A125959832J_Latest</f>
        <v>45.695999999999998</v>
      </c>
      <c r="W89" s="64">
        <f>A125981432K_Latest</f>
        <v>19.449000000000002</v>
      </c>
      <c r="X89" s="64">
        <f>A125970632X_Latest</f>
        <v>26.245999999999999</v>
      </c>
      <c r="Y89" s="64">
        <f>A125959833K_Latest</f>
        <v>38.69</v>
      </c>
      <c r="Z89" s="64">
        <f>A125981433L_Latest</f>
        <v>31.718</v>
      </c>
      <c r="AA89" s="64">
        <f>A125970633A_Latest</f>
        <v>46.218000000000004</v>
      </c>
      <c r="AB89" s="64">
        <f>A125960032J_Latest</f>
        <v>13.851000000000001</v>
      </c>
      <c r="AC89" s="64">
        <f>A125981632C_Latest</f>
        <v>6.7990000000000004</v>
      </c>
      <c r="AD89" s="64">
        <f>A125970832T_Latest</f>
        <v>7.0529999999999999</v>
      </c>
      <c r="AE89" s="64">
        <f>A125960033K_Latest</f>
        <v>38.801000000000002</v>
      </c>
      <c r="AF89" s="64">
        <f>A125981633F_Latest</f>
        <v>36.707000000000001</v>
      </c>
      <c r="AG89" s="64">
        <f>A125970833V_Latest</f>
        <v>41.06</v>
      </c>
      <c r="AH89" s="64">
        <f>A125959032K_Latest</f>
        <v>23.277000000000001</v>
      </c>
      <c r="AI89" s="64">
        <f>A125980632K_Latest</f>
        <v>8.9420000000000002</v>
      </c>
      <c r="AJ89" s="64">
        <f>A125969832V_Latest</f>
        <v>14.335000000000001</v>
      </c>
      <c r="AK89" s="64">
        <f>A125959033L_Latest</f>
        <v>38.39</v>
      </c>
      <c r="AL89" s="64">
        <f>A125980633L_Latest</f>
        <v>29.481999999999999</v>
      </c>
      <c r="AM89" s="64">
        <f>A125969833W_Latest</f>
        <v>47.305</v>
      </c>
      <c r="AN89" s="64">
        <f>A125959232C_Latest</f>
        <v>4.2519999999999998</v>
      </c>
      <c r="AO89" s="64">
        <f>A125980832C_Latest</f>
        <v>2.0619999999999998</v>
      </c>
      <c r="AP89" s="64">
        <f>A125970032V_Latest</f>
        <v>2.19</v>
      </c>
      <c r="AQ89" s="64">
        <f>A125959233F_Latest</f>
        <v>34.691000000000003</v>
      </c>
      <c r="AR89" s="64">
        <f>A125980833F_Latest</f>
        <v>30.792000000000002</v>
      </c>
      <c r="AS89" s="64">
        <f>A125970033W_Latest</f>
        <v>39.389000000000003</v>
      </c>
      <c r="AT89" s="64">
        <f>A125959432W_Latest</f>
        <v>1.147</v>
      </c>
      <c r="AU89" s="64">
        <f>A125981032X_Latest</f>
        <v>0.79700000000000004</v>
      </c>
      <c r="AV89" s="64">
        <f>A125970232L_Latest</f>
        <v>0.35</v>
      </c>
      <c r="AW89" s="64">
        <f>A125959433X_Latest</f>
        <v>30.222999999999999</v>
      </c>
      <c r="AX89" s="64">
        <f>A125981033A_Latest</f>
        <v>40.128</v>
      </c>
      <c r="AY89" s="64">
        <f>A125970233R_Latest</f>
        <v>19.347999999999999</v>
      </c>
      <c r="AZ89" s="64">
        <f>A125958632W_Latest</f>
        <v>4.6849999999999996</v>
      </c>
      <c r="BA89" s="64">
        <f>A125980232X_Latest</f>
        <v>1.9390000000000001</v>
      </c>
      <c r="BB89" s="64">
        <f>A125969432J_Latest</f>
        <v>2.746</v>
      </c>
      <c r="BC89" s="64">
        <f>A125958633X_Latest</f>
        <v>42.292999999999999</v>
      </c>
      <c r="BD89" s="64">
        <f>A125980233A_Latest</f>
        <v>28.516999999999999</v>
      </c>
      <c r="BE89" s="64">
        <f>A125969433K_Latest</f>
        <v>64.194999999999993</v>
      </c>
    </row>
    <row r="90" spans="1:57" hidden="1">
      <c r="A90" s="45"/>
      <c r="B90" s="49" t="s">
        <v>4187</v>
      </c>
      <c r="C90" s="58">
        <v>24</v>
      </c>
      <c r="D90" s="64">
        <f>A125958256C_Latest</f>
        <v>178.86799999999999</v>
      </c>
      <c r="E90" s="64">
        <f>A125979856X_Latest</f>
        <v>80.27</v>
      </c>
      <c r="F90" s="64">
        <f>A125969056R_Latest</f>
        <v>98.597999999999999</v>
      </c>
      <c r="G90" s="64">
        <f>A125958257F_Latest</f>
        <v>32.265000000000001</v>
      </c>
      <c r="H90" s="64">
        <f>A125979857A_Latest</f>
        <v>27.422000000000001</v>
      </c>
      <c r="I90" s="64">
        <f>A125969057T_Latest</f>
        <v>37.683999999999997</v>
      </c>
      <c r="J90" s="64">
        <f>A125959456R_Latest</f>
        <v>53.063000000000002</v>
      </c>
      <c r="K90" s="64">
        <f>A125981056T_Latest</f>
        <v>26.777999999999999</v>
      </c>
      <c r="L90" s="64">
        <f>A125970256F_Latest</f>
        <v>26.285</v>
      </c>
      <c r="M90" s="64">
        <f>A125959457T_Latest</f>
        <v>32.344000000000001</v>
      </c>
      <c r="N90" s="64">
        <f>A125981057V_Latest</f>
        <v>30.838999999999999</v>
      </c>
      <c r="O90" s="64">
        <f>A125970257J_Latest</f>
        <v>34.036999999999999</v>
      </c>
      <c r="P90" s="64">
        <f>A125958656R_Latest</f>
        <v>46.08</v>
      </c>
      <c r="Q90" s="64">
        <f>A125980256T_Latest</f>
        <v>21.344999999999999</v>
      </c>
      <c r="R90" s="64">
        <f>A125969456A_Latest</f>
        <v>24.734999999999999</v>
      </c>
      <c r="S90" s="64">
        <f>A125958657T_Latest</f>
        <v>30.98</v>
      </c>
      <c r="T90" s="64">
        <f>A125980257V_Latest</f>
        <v>26.603999999999999</v>
      </c>
      <c r="U90" s="64">
        <f>A125969457C_Latest</f>
        <v>36.103999999999999</v>
      </c>
      <c r="V90" s="64">
        <f>A125959656J_Latest</f>
        <v>40.164000000000001</v>
      </c>
      <c r="W90" s="64">
        <f>A125981256K_Latest</f>
        <v>16.515000000000001</v>
      </c>
      <c r="X90" s="64">
        <f>A125970456X_Latest</f>
        <v>23.649000000000001</v>
      </c>
      <c r="Y90" s="64">
        <f>A125959657K_Latest</f>
        <v>34.006</v>
      </c>
      <c r="Z90" s="64">
        <f>A125981257L_Latest</f>
        <v>26.931999999999999</v>
      </c>
      <c r="AA90" s="64">
        <f>A125970457A_Latest</f>
        <v>41.645000000000003</v>
      </c>
      <c r="AB90" s="64">
        <f>A125959856A_Latest</f>
        <v>11.87</v>
      </c>
      <c r="AC90" s="64">
        <f>A125981456C_Latest</f>
        <v>5.8609999999999998</v>
      </c>
      <c r="AD90" s="64">
        <f>A125970656T_Latest</f>
        <v>6.0090000000000003</v>
      </c>
      <c r="AE90" s="64">
        <f>A125959857C_Latest</f>
        <v>33.250999999999998</v>
      </c>
      <c r="AF90" s="64">
        <f>A125981457F_Latest</f>
        <v>31.646000000000001</v>
      </c>
      <c r="AG90" s="64">
        <f>A125970657V_Latest</f>
        <v>34.981999999999999</v>
      </c>
      <c r="AH90" s="64">
        <f>A125958856J_Latest</f>
        <v>18.864000000000001</v>
      </c>
      <c r="AI90" s="64">
        <f>A125980456K_Latest</f>
        <v>5.8470000000000004</v>
      </c>
      <c r="AJ90" s="64">
        <f>A125969656V_Latest</f>
        <v>13.016999999999999</v>
      </c>
      <c r="AK90" s="64">
        <f>A125958857K_Latest</f>
        <v>31.111999999999998</v>
      </c>
      <c r="AL90" s="64">
        <f>A125980457L_Latest</f>
        <v>19.279</v>
      </c>
      <c r="AM90" s="64">
        <f>A125969657W_Latest</f>
        <v>42.954999999999998</v>
      </c>
      <c r="AN90" s="64">
        <f>A125959056C_Latest</f>
        <v>3.82</v>
      </c>
      <c r="AO90" s="64">
        <f>A125980656C_Latest</f>
        <v>1.9419999999999999</v>
      </c>
      <c r="AP90" s="64">
        <f>A125969856L_Latest</f>
        <v>1.8779999999999999</v>
      </c>
      <c r="AQ90" s="64">
        <f>A125959057F_Latest</f>
        <v>31.17</v>
      </c>
      <c r="AR90" s="64">
        <f>A125980657F_Latest</f>
        <v>29.006</v>
      </c>
      <c r="AS90" s="64">
        <f>A125969857R_Latest</f>
        <v>33.776000000000003</v>
      </c>
      <c r="AT90" s="64">
        <f>A125959256W_Latest</f>
        <v>1.022</v>
      </c>
      <c r="AU90" s="64">
        <f>A125980856W_Latest</f>
        <v>0.74099999999999999</v>
      </c>
      <c r="AV90" s="64">
        <f>A125970056L_Latest</f>
        <v>0.28000000000000003</v>
      </c>
      <c r="AW90" s="64">
        <f>A125959257X_Latest</f>
        <v>26.934000000000001</v>
      </c>
      <c r="AX90" s="64">
        <f>A125980857X_Latest</f>
        <v>37.343000000000004</v>
      </c>
      <c r="AY90" s="64">
        <f>A125970057R_Latest</f>
        <v>15.507999999999999</v>
      </c>
      <c r="AZ90" s="64">
        <f>A125958456W_Latest</f>
        <v>3.9860000000000002</v>
      </c>
      <c r="BA90" s="64">
        <f>A125980056X_Latest</f>
        <v>1.24</v>
      </c>
      <c r="BB90" s="64">
        <f>A125969256J_Latest</f>
        <v>2.746</v>
      </c>
      <c r="BC90" s="64">
        <f>A125958457X_Latest</f>
        <v>35.981000000000002</v>
      </c>
      <c r="BD90" s="64">
        <f>A125980057A_Latest</f>
        <v>18.234000000000002</v>
      </c>
      <c r="BE90" s="64">
        <f>A125969257K_Latest</f>
        <v>64.194999999999993</v>
      </c>
    </row>
    <row r="91" spans="1:57" hidden="1">
      <c r="A91" s="45"/>
      <c r="B91" s="49" t="s">
        <v>4188</v>
      </c>
      <c r="C91" s="58">
        <v>25</v>
      </c>
      <c r="D91" s="64">
        <f>A125958296W_Latest</f>
        <v>25.407</v>
      </c>
      <c r="E91" s="64">
        <f>A125979896T_Latest</f>
        <v>12.631</v>
      </c>
      <c r="F91" s="64">
        <f>A125969096J_Latest</f>
        <v>12.776</v>
      </c>
      <c r="G91" s="64">
        <f>A125958297X_Latest</f>
        <v>4.5830000000000002</v>
      </c>
      <c r="H91" s="64">
        <f>A125979897V_Latest</f>
        <v>4.3150000000000004</v>
      </c>
      <c r="I91" s="64">
        <f>A125969097K_Latest</f>
        <v>4.883</v>
      </c>
      <c r="J91" s="64">
        <f>A125959496J_Latest</f>
        <v>6.7439999999999998</v>
      </c>
      <c r="K91" s="64">
        <f>A125981096K_Latest</f>
        <v>2.653</v>
      </c>
      <c r="L91" s="64">
        <f>A125970296X_Latest</f>
        <v>4.0910000000000002</v>
      </c>
      <c r="M91" s="64">
        <f>A125959497K_Latest</f>
        <v>4.1109999999999998</v>
      </c>
      <c r="N91" s="64">
        <f>A125981097L_Latest</f>
        <v>3.0550000000000002</v>
      </c>
      <c r="O91" s="64">
        <f>A125970297A_Latest</f>
        <v>5.2969999999999997</v>
      </c>
      <c r="P91" s="64">
        <f>A125958696J_Latest</f>
        <v>5.4809999999999999</v>
      </c>
      <c r="Q91" s="64">
        <f>A125980296K_Latest</f>
        <v>2.137</v>
      </c>
      <c r="R91" s="64">
        <f>A125969496V_Latest</f>
        <v>3.3439999999999999</v>
      </c>
      <c r="S91" s="64">
        <f>A125958697K_Latest</f>
        <v>3.6850000000000001</v>
      </c>
      <c r="T91" s="64">
        <f>A125980297L_Latest</f>
        <v>2.6640000000000001</v>
      </c>
      <c r="U91" s="64">
        <f>A125969497W_Latest</f>
        <v>4.8810000000000002</v>
      </c>
      <c r="V91" s="64">
        <f>A125959696A_Latest</f>
        <v>5.532</v>
      </c>
      <c r="W91" s="64">
        <f>A125981296C_Latest</f>
        <v>2.9350000000000001</v>
      </c>
      <c r="X91" s="64">
        <f>A125970496T_Latest</f>
        <v>2.597</v>
      </c>
      <c r="Y91" s="64">
        <f>A125959697C_Latest</f>
        <v>4.6840000000000002</v>
      </c>
      <c r="Z91" s="64">
        <f>A125981297F_Latest</f>
        <v>4.7859999999999996</v>
      </c>
      <c r="AA91" s="64">
        <f>A125970497V_Latest</f>
        <v>4.5730000000000004</v>
      </c>
      <c r="AB91" s="64">
        <f>A125959896V_Latest</f>
        <v>1.9810000000000001</v>
      </c>
      <c r="AC91" s="64">
        <f>A125981496W_Latest</f>
        <v>0.93700000000000006</v>
      </c>
      <c r="AD91" s="64">
        <f>A125970696K_Latest</f>
        <v>1.044</v>
      </c>
      <c r="AE91" s="64">
        <f>A125959897W_Latest</f>
        <v>5.55</v>
      </c>
      <c r="AF91" s="64">
        <f>A125981497X_Latest</f>
        <v>5.0609999999999999</v>
      </c>
      <c r="AG91" s="64">
        <f>A125970697L_Latest</f>
        <v>6.0780000000000003</v>
      </c>
      <c r="AH91" s="64">
        <f>A125958896A_Latest</f>
        <v>4.4130000000000003</v>
      </c>
      <c r="AI91" s="64">
        <f>A125980496C_Latest</f>
        <v>3.0950000000000002</v>
      </c>
      <c r="AJ91" s="64">
        <f>A125969696L_Latest</f>
        <v>1.3180000000000001</v>
      </c>
      <c r="AK91" s="64">
        <f>A125958897C_Latest</f>
        <v>7.2779999999999996</v>
      </c>
      <c r="AL91" s="64">
        <f>A125980497F_Latest</f>
        <v>10.202999999999999</v>
      </c>
      <c r="AM91" s="64">
        <f>A125969697R_Latest</f>
        <v>4.351</v>
      </c>
      <c r="AN91" s="64">
        <f>A125959096W_Latest</f>
        <v>0.432</v>
      </c>
      <c r="AO91" s="64">
        <f>A125980696W_Latest</f>
        <v>0.12</v>
      </c>
      <c r="AP91" s="64">
        <f>A125969896F_Latest</f>
        <v>0.312</v>
      </c>
      <c r="AQ91" s="64">
        <f>A125959097X_Latest</f>
        <v>3.5219999999999998</v>
      </c>
      <c r="AR91" s="64">
        <f>A125980697X_Latest</f>
        <v>1.786</v>
      </c>
      <c r="AS91" s="64">
        <f>A125969897J_Latest</f>
        <v>5.6130000000000004</v>
      </c>
      <c r="AT91" s="64">
        <f>A125959296R_Latest</f>
        <v>0.125</v>
      </c>
      <c r="AU91" s="64">
        <f>A125980896R_Latest</f>
        <v>5.5E-2</v>
      </c>
      <c r="AV91" s="64">
        <f>A125970096F_Latest</f>
        <v>6.9000000000000006E-2</v>
      </c>
      <c r="AW91" s="64">
        <f>A125959297T_Latest</f>
        <v>3.2879999999999998</v>
      </c>
      <c r="AX91" s="64">
        <f>A125980897T_Latest</f>
        <v>2.7850000000000001</v>
      </c>
      <c r="AY91" s="64">
        <f>A125970097J_Latest</f>
        <v>3.8410000000000002</v>
      </c>
      <c r="AZ91" s="64">
        <f>A125958496R_Latest</f>
        <v>0.69899999999999995</v>
      </c>
      <c r="BA91" s="64">
        <f>A125980096T_Latest</f>
        <v>0.69899999999999995</v>
      </c>
      <c r="BB91" s="64">
        <f>A125969296A_Latest</f>
        <v>0</v>
      </c>
      <c r="BC91" s="64">
        <f>A125958497T_Latest</f>
        <v>6.3120000000000003</v>
      </c>
      <c r="BD91" s="64">
        <f>A125980097V_Latest</f>
        <v>10.282999999999999</v>
      </c>
      <c r="BE91" s="64">
        <f>A125969297C_Latest</f>
        <v>0</v>
      </c>
    </row>
    <row r="92" spans="1:57" hidden="1">
      <c r="A92" s="44" t="s">
        <v>4189</v>
      </c>
      <c r="B92" s="45"/>
      <c r="C92" s="58">
        <v>26</v>
      </c>
      <c r="D92" s="64">
        <f>A125958320K_Latest</f>
        <v>554.36500000000001</v>
      </c>
      <c r="E92" s="64">
        <f>A125979920F_Latest</f>
        <v>292.71699999999998</v>
      </c>
      <c r="F92" s="64">
        <f>A125969120W_Latest</f>
        <v>261.64800000000002</v>
      </c>
      <c r="G92" s="64"/>
      <c r="H92" s="64"/>
      <c r="I92" s="64"/>
      <c r="J92" s="64">
        <f>A125959520W_Latest</f>
        <v>164.05699999999999</v>
      </c>
      <c r="K92" s="64">
        <f>A125981120X_Latest</f>
        <v>86.831000000000003</v>
      </c>
      <c r="L92" s="64">
        <f>A125970320L_Latest</f>
        <v>77.225999999999999</v>
      </c>
      <c r="M92" s="64"/>
      <c r="N92" s="64"/>
      <c r="O92" s="64"/>
      <c r="P92" s="64">
        <f>A125958720W_Latest</f>
        <v>148.74299999999999</v>
      </c>
      <c r="Q92" s="64">
        <f>A125980320X_Latest</f>
        <v>80.233999999999995</v>
      </c>
      <c r="R92" s="64">
        <f>A125969520J_Latest</f>
        <v>68.509</v>
      </c>
      <c r="S92" s="64"/>
      <c r="T92" s="64"/>
      <c r="U92" s="64"/>
      <c r="V92" s="64">
        <f>A125959720R_Latest</f>
        <v>118.107</v>
      </c>
      <c r="W92" s="64">
        <f>A125981320T_Latest</f>
        <v>61.32</v>
      </c>
      <c r="X92" s="64">
        <f>A125970520F_Latest</f>
        <v>56.787999999999997</v>
      </c>
      <c r="Y92" s="64"/>
      <c r="Z92" s="64"/>
      <c r="AA92" s="64"/>
      <c r="AB92" s="64">
        <f>A125959920J_Latest</f>
        <v>35.698</v>
      </c>
      <c r="AC92" s="64">
        <f>A125981520K_Latest</f>
        <v>18.521000000000001</v>
      </c>
      <c r="AD92" s="64">
        <f>A125970720X_Latest</f>
        <v>17.177</v>
      </c>
      <c r="AE92" s="64"/>
      <c r="AF92" s="64"/>
      <c r="AG92" s="64"/>
      <c r="AH92" s="64">
        <f>A125958920R_Latest</f>
        <v>60.633000000000003</v>
      </c>
      <c r="AI92" s="64">
        <f>A125980520T_Latest</f>
        <v>30.329000000000001</v>
      </c>
      <c r="AJ92" s="64">
        <f>A125969720A_Latest</f>
        <v>30.303999999999998</v>
      </c>
      <c r="AK92" s="64"/>
      <c r="AL92" s="64"/>
      <c r="AM92" s="64"/>
      <c r="AN92" s="64">
        <f>A125959120K_Latest</f>
        <v>12.256</v>
      </c>
      <c r="AO92" s="64">
        <f>A125980720K_Latest</f>
        <v>6.6959999999999997</v>
      </c>
      <c r="AP92" s="64">
        <f>A125969920V_Latest</f>
        <v>5.5590000000000002</v>
      </c>
      <c r="AQ92" s="64"/>
      <c r="AR92" s="64"/>
      <c r="AS92" s="64"/>
      <c r="AT92" s="64">
        <f>A125959320C_Latest</f>
        <v>3.794</v>
      </c>
      <c r="AU92" s="64">
        <f>A125980920C_Latest</f>
        <v>1.9850000000000001</v>
      </c>
      <c r="AV92" s="64">
        <f>A125970120V_Latest</f>
        <v>1.8080000000000001</v>
      </c>
      <c r="AW92" s="64"/>
      <c r="AX92" s="64"/>
      <c r="AY92" s="64"/>
      <c r="AZ92" s="64">
        <f>A125958520C_Latest</f>
        <v>11.077</v>
      </c>
      <c r="BA92" s="64">
        <f>A125980120F_Latest</f>
        <v>6.8</v>
      </c>
      <c r="BB92" s="64">
        <f>A125969320R_Latest</f>
        <v>4.2770000000000001</v>
      </c>
      <c r="BC92" s="64"/>
      <c r="BD92" s="64"/>
      <c r="BE92" s="64"/>
    </row>
    <row r="93" spans="1:57" hidden="1">
      <c r="A93" s="67"/>
      <c r="B93" s="68"/>
      <c r="C93" s="58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</row>
    <row r="94" spans="1:57" hidden="1">
      <c r="A94" s="65"/>
      <c r="B94" s="66"/>
      <c r="C94" s="66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</row>
    <row r="95" spans="1:57" hidden="1">
      <c r="A95" s="57"/>
      <c r="B95" s="55"/>
      <c r="C95" s="55"/>
      <c r="D95" s="59">
        <v>1</v>
      </c>
      <c r="E95" s="59">
        <v>2</v>
      </c>
      <c r="F95" s="59">
        <v>3</v>
      </c>
      <c r="G95" s="59">
        <v>4</v>
      </c>
      <c r="H95" s="59">
        <v>5</v>
      </c>
      <c r="I95" s="59">
        <v>6</v>
      </c>
      <c r="J95" s="59">
        <v>7</v>
      </c>
      <c r="K95" s="59">
        <v>8</v>
      </c>
      <c r="L95" s="59">
        <v>9</v>
      </c>
      <c r="M95" s="59">
        <v>10</v>
      </c>
      <c r="N95" s="59">
        <v>11</v>
      </c>
      <c r="O95" s="59">
        <v>12</v>
      </c>
      <c r="P95" s="59">
        <v>13</v>
      </c>
      <c r="Q95" s="59">
        <v>14</v>
      </c>
      <c r="R95" s="59">
        <v>15</v>
      </c>
      <c r="S95" s="59">
        <v>16</v>
      </c>
      <c r="T95" s="59">
        <v>17</v>
      </c>
      <c r="U95" s="59">
        <v>18</v>
      </c>
      <c r="V95" s="59">
        <v>19</v>
      </c>
      <c r="W95" s="59">
        <v>20</v>
      </c>
      <c r="X95" s="59">
        <v>21</v>
      </c>
      <c r="Y95" s="59">
        <v>22</v>
      </c>
      <c r="Z95" s="59">
        <v>23</v>
      </c>
      <c r="AA95" s="59">
        <v>24</v>
      </c>
      <c r="AB95" s="59">
        <v>25</v>
      </c>
      <c r="AC95" s="59">
        <v>26</v>
      </c>
      <c r="AD95" s="59">
        <v>27</v>
      </c>
      <c r="AE95" s="59">
        <v>28</v>
      </c>
      <c r="AF95" s="59">
        <v>29</v>
      </c>
      <c r="AG95" s="59">
        <v>30</v>
      </c>
      <c r="AH95" s="59">
        <v>31</v>
      </c>
      <c r="AI95" s="59">
        <v>32</v>
      </c>
      <c r="AJ95" s="59">
        <v>33</v>
      </c>
      <c r="AK95" s="59">
        <v>34</v>
      </c>
      <c r="AL95" s="59">
        <v>35</v>
      </c>
      <c r="AM95" s="59">
        <v>36</v>
      </c>
      <c r="AN95" s="59">
        <v>37</v>
      </c>
      <c r="AO95" s="59">
        <v>38</v>
      </c>
      <c r="AP95" s="59">
        <v>39</v>
      </c>
      <c r="AQ95" s="59">
        <v>40</v>
      </c>
      <c r="AR95" s="59">
        <v>41</v>
      </c>
      <c r="AS95" s="59">
        <v>42</v>
      </c>
      <c r="AT95" s="59">
        <v>43</v>
      </c>
      <c r="AU95" s="59">
        <v>44</v>
      </c>
      <c r="AV95" s="59">
        <v>45</v>
      </c>
      <c r="AW95" s="59">
        <v>46</v>
      </c>
      <c r="AX95" s="59">
        <v>47</v>
      </c>
      <c r="AY95" s="59">
        <v>48</v>
      </c>
      <c r="AZ95" s="59">
        <v>49</v>
      </c>
      <c r="BA95" s="59">
        <v>50</v>
      </c>
      <c r="BB95" s="59">
        <v>51</v>
      </c>
      <c r="BC95" s="59">
        <v>52</v>
      </c>
      <c r="BD95" s="59">
        <v>53</v>
      </c>
      <c r="BE95" s="59">
        <v>54</v>
      </c>
    </row>
    <row r="96" spans="1:57" ht="15" hidden="1" customHeight="1">
      <c r="A96" s="36"/>
      <c r="B96" s="36"/>
      <c r="C96" s="36"/>
      <c r="D96" s="84" t="s">
        <v>4196</v>
      </c>
      <c r="E96" s="84"/>
      <c r="F96" s="84"/>
      <c r="G96" s="84"/>
      <c r="H96" s="84"/>
      <c r="I96" s="84"/>
      <c r="J96" s="84" t="s">
        <v>4197</v>
      </c>
      <c r="K96" s="84"/>
      <c r="L96" s="84"/>
      <c r="M96" s="84"/>
      <c r="N96" s="84"/>
      <c r="O96" s="84"/>
      <c r="P96" s="84" t="s">
        <v>4198</v>
      </c>
      <c r="Q96" s="84"/>
      <c r="R96" s="84"/>
      <c r="S96" s="84"/>
      <c r="T96" s="84"/>
      <c r="U96" s="84"/>
      <c r="V96" s="84" t="s">
        <v>4199</v>
      </c>
      <c r="W96" s="84"/>
      <c r="X96" s="84"/>
      <c r="Y96" s="84"/>
      <c r="Z96" s="84"/>
      <c r="AA96" s="84"/>
      <c r="AB96" s="84" t="s">
        <v>4200</v>
      </c>
      <c r="AC96" s="84"/>
      <c r="AD96" s="84"/>
      <c r="AE96" s="84"/>
      <c r="AF96" s="84"/>
      <c r="AG96" s="84"/>
      <c r="AH96" s="84" t="s">
        <v>4201</v>
      </c>
      <c r="AI96" s="84"/>
      <c r="AJ96" s="84"/>
      <c r="AK96" s="84"/>
      <c r="AL96" s="84"/>
      <c r="AM96" s="84"/>
      <c r="AN96" s="84" t="s">
        <v>4206</v>
      </c>
      <c r="AO96" s="84"/>
      <c r="AP96" s="84"/>
      <c r="AQ96" s="84"/>
      <c r="AR96" s="84"/>
      <c r="AS96" s="84"/>
      <c r="AT96" s="84" t="s">
        <v>4207</v>
      </c>
      <c r="AU96" s="84"/>
      <c r="AV96" s="84"/>
      <c r="AW96" s="84"/>
      <c r="AX96" s="84"/>
      <c r="AY96" s="84"/>
      <c r="AZ96" s="85" t="s">
        <v>4209</v>
      </c>
      <c r="BA96" s="85"/>
      <c r="BB96" s="85"/>
      <c r="BC96" s="85"/>
      <c r="BD96" s="85"/>
      <c r="BE96" s="85"/>
    </row>
    <row r="97" spans="1:57" ht="15" hidden="1" customHeight="1">
      <c r="A97" s="36"/>
      <c r="B97" s="36"/>
      <c r="C97" s="36"/>
      <c r="D97" s="61"/>
      <c r="E97" s="61"/>
      <c r="F97" s="61"/>
      <c r="G97" s="86" t="s">
        <v>4202</v>
      </c>
      <c r="H97" s="86"/>
      <c r="I97" s="86"/>
      <c r="J97" s="61"/>
      <c r="K97" s="61"/>
      <c r="L97" s="61"/>
      <c r="M97" s="86" t="s">
        <v>4202</v>
      </c>
      <c r="N97" s="86"/>
      <c r="O97" s="86"/>
      <c r="P97" s="61"/>
      <c r="Q97" s="61"/>
      <c r="R97" s="61"/>
      <c r="S97" s="86" t="s">
        <v>4202</v>
      </c>
      <c r="T97" s="86"/>
      <c r="U97" s="86"/>
      <c r="V97" s="61"/>
      <c r="W97" s="61"/>
      <c r="X97" s="61"/>
      <c r="Y97" s="86" t="s">
        <v>4202</v>
      </c>
      <c r="Z97" s="86"/>
      <c r="AA97" s="86"/>
      <c r="AB97" s="61"/>
      <c r="AC97" s="61"/>
      <c r="AD97" s="61"/>
      <c r="AE97" s="86" t="s">
        <v>4202</v>
      </c>
      <c r="AF97" s="86"/>
      <c r="AG97" s="86"/>
      <c r="AH97" s="61"/>
      <c r="AI97" s="61"/>
      <c r="AJ97" s="61"/>
      <c r="AK97" s="86" t="s">
        <v>4202</v>
      </c>
      <c r="AL97" s="86"/>
      <c r="AM97" s="86"/>
      <c r="AN97" s="61"/>
      <c r="AO97" s="61"/>
      <c r="AP97" s="61"/>
      <c r="AQ97" s="86" t="s">
        <v>4202</v>
      </c>
      <c r="AR97" s="86"/>
      <c r="AS97" s="86"/>
      <c r="AT97" s="61"/>
      <c r="AU97" s="61"/>
      <c r="AV97" s="61"/>
      <c r="AW97" s="86" t="s">
        <v>4202</v>
      </c>
      <c r="AX97" s="86"/>
      <c r="AY97" s="86"/>
      <c r="AZ97" s="61"/>
      <c r="BA97" s="61"/>
      <c r="BB97" s="61"/>
      <c r="BC97" s="86" t="s">
        <v>4202</v>
      </c>
      <c r="BD97" s="86"/>
      <c r="BE97" s="86"/>
    </row>
    <row r="98" spans="1:57" hidden="1">
      <c r="A98" s="36"/>
      <c r="B98" s="36"/>
      <c r="C98" s="36"/>
      <c r="D98" s="42" t="s">
        <v>4159</v>
      </c>
      <c r="E98" s="42" t="s">
        <v>4160</v>
      </c>
      <c r="F98" s="42" t="s">
        <v>4161</v>
      </c>
      <c r="G98" s="42" t="s">
        <v>4159</v>
      </c>
      <c r="H98" s="42" t="s">
        <v>4160</v>
      </c>
      <c r="I98" s="42" t="s">
        <v>4161</v>
      </c>
      <c r="J98" s="42" t="s">
        <v>4159</v>
      </c>
      <c r="K98" s="42" t="s">
        <v>4160</v>
      </c>
      <c r="L98" s="42" t="s">
        <v>4161</v>
      </c>
      <c r="M98" s="42" t="s">
        <v>4159</v>
      </c>
      <c r="N98" s="42" t="s">
        <v>4160</v>
      </c>
      <c r="O98" s="42" t="s">
        <v>4161</v>
      </c>
      <c r="P98" s="42" t="s">
        <v>4159</v>
      </c>
      <c r="Q98" s="42" t="s">
        <v>4160</v>
      </c>
      <c r="R98" s="42" t="s">
        <v>4161</v>
      </c>
      <c r="S98" s="42" t="s">
        <v>4159</v>
      </c>
      <c r="T98" s="42" t="s">
        <v>4160</v>
      </c>
      <c r="U98" s="42" t="s">
        <v>4161</v>
      </c>
      <c r="V98" s="42" t="s">
        <v>4159</v>
      </c>
      <c r="W98" s="42" t="s">
        <v>4160</v>
      </c>
      <c r="X98" s="42" t="s">
        <v>4161</v>
      </c>
      <c r="Y98" s="42" t="s">
        <v>4159</v>
      </c>
      <c r="Z98" s="42" t="s">
        <v>4160</v>
      </c>
      <c r="AA98" s="42" t="s">
        <v>4161</v>
      </c>
      <c r="AB98" s="42" t="s">
        <v>4159</v>
      </c>
      <c r="AC98" s="42" t="s">
        <v>4160</v>
      </c>
      <c r="AD98" s="42" t="s">
        <v>4161</v>
      </c>
      <c r="AE98" s="42" t="s">
        <v>4159</v>
      </c>
      <c r="AF98" s="42" t="s">
        <v>4160</v>
      </c>
      <c r="AG98" s="42" t="s">
        <v>4161</v>
      </c>
      <c r="AH98" s="42" t="s">
        <v>4159</v>
      </c>
      <c r="AI98" s="42" t="s">
        <v>4160</v>
      </c>
      <c r="AJ98" s="42" t="s">
        <v>4161</v>
      </c>
      <c r="AK98" s="42" t="s">
        <v>4159</v>
      </c>
      <c r="AL98" s="42" t="s">
        <v>4160</v>
      </c>
      <c r="AM98" s="42" t="s">
        <v>4161</v>
      </c>
      <c r="AN98" s="42" t="s">
        <v>4159</v>
      </c>
      <c r="AO98" s="42" t="s">
        <v>4160</v>
      </c>
      <c r="AP98" s="42" t="s">
        <v>4161</v>
      </c>
      <c r="AQ98" s="42" t="s">
        <v>4159</v>
      </c>
      <c r="AR98" s="42" t="s">
        <v>4160</v>
      </c>
      <c r="AS98" s="42" t="s">
        <v>4161</v>
      </c>
      <c r="AT98" s="42" t="s">
        <v>4159</v>
      </c>
      <c r="AU98" s="42" t="s">
        <v>4160</v>
      </c>
      <c r="AV98" s="42" t="s">
        <v>4161</v>
      </c>
      <c r="AW98" s="42" t="s">
        <v>4159</v>
      </c>
      <c r="AX98" s="42" t="s">
        <v>4160</v>
      </c>
      <c r="AY98" s="42" t="s">
        <v>4161</v>
      </c>
      <c r="AZ98" s="42" t="s">
        <v>4159</v>
      </c>
      <c r="BA98" s="42" t="s">
        <v>4160</v>
      </c>
      <c r="BB98" s="42" t="s">
        <v>4161</v>
      </c>
      <c r="BC98" s="42" t="s">
        <v>4159</v>
      </c>
      <c r="BD98" s="42" t="s">
        <v>4160</v>
      </c>
      <c r="BE98" s="42" t="s">
        <v>4161</v>
      </c>
    </row>
    <row r="99" spans="1:57" hidden="1">
      <c r="A99" s="36"/>
      <c r="B99" s="36"/>
      <c r="C99" s="36"/>
      <c r="D99" s="43" t="s">
        <v>4162</v>
      </c>
      <c r="E99" s="43" t="s">
        <v>4162</v>
      </c>
      <c r="F99" s="43" t="s">
        <v>4162</v>
      </c>
      <c r="G99" s="43" t="s">
        <v>4162</v>
      </c>
      <c r="H99" s="43" t="s">
        <v>4162</v>
      </c>
      <c r="I99" s="43" t="s">
        <v>4203</v>
      </c>
      <c r="J99" s="43" t="s">
        <v>4162</v>
      </c>
      <c r="K99" s="43" t="s">
        <v>4162</v>
      </c>
      <c r="L99" s="43" t="s">
        <v>4162</v>
      </c>
      <c r="M99" s="43" t="s">
        <v>4162</v>
      </c>
      <c r="N99" s="43" t="s">
        <v>4162</v>
      </c>
      <c r="O99" s="43" t="s">
        <v>4203</v>
      </c>
      <c r="P99" s="43" t="s">
        <v>4162</v>
      </c>
      <c r="Q99" s="43" t="s">
        <v>4162</v>
      </c>
      <c r="R99" s="43" t="s">
        <v>4162</v>
      </c>
      <c r="S99" s="43" t="s">
        <v>4162</v>
      </c>
      <c r="T99" s="43" t="s">
        <v>4162</v>
      </c>
      <c r="U99" s="43" t="s">
        <v>4203</v>
      </c>
      <c r="V99" s="43" t="s">
        <v>4162</v>
      </c>
      <c r="W99" s="43" t="s">
        <v>4162</v>
      </c>
      <c r="X99" s="43" t="s">
        <v>4162</v>
      </c>
      <c r="Y99" s="43" t="s">
        <v>4162</v>
      </c>
      <c r="Z99" s="43" t="s">
        <v>4162</v>
      </c>
      <c r="AA99" s="43" t="s">
        <v>4203</v>
      </c>
      <c r="AB99" s="43" t="s">
        <v>4162</v>
      </c>
      <c r="AC99" s="43" t="s">
        <v>4162</v>
      </c>
      <c r="AD99" s="43" t="s">
        <v>4162</v>
      </c>
      <c r="AE99" s="43" t="s">
        <v>4162</v>
      </c>
      <c r="AF99" s="43" t="s">
        <v>4162</v>
      </c>
      <c r="AG99" s="43" t="s">
        <v>4203</v>
      </c>
      <c r="AH99" s="43" t="s">
        <v>4162</v>
      </c>
      <c r="AI99" s="43" t="s">
        <v>4162</v>
      </c>
      <c r="AJ99" s="43" t="s">
        <v>4162</v>
      </c>
      <c r="AK99" s="43" t="s">
        <v>4162</v>
      </c>
      <c r="AL99" s="43" t="s">
        <v>4162</v>
      </c>
      <c r="AM99" s="43" t="s">
        <v>4203</v>
      </c>
      <c r="AN99" s="43" t="s">
        <v>4162</v>
      </c>
      <c r="AO99" s="43" t="s">
        <v>4162</v>
      </c>
      <c r="AP99" s="43" t="s">
        <v>4162</v>
      </c>
      <c r="AQ99" s="43" t="s">
        <v>4162</v>
      </c>
      <c r="AR99" s="43" t="s">
        <v>4162</v>
      </c>
      <c r="AS99" s="43" t="s">
        <v>4203</v>
      </c>
      <c r="AT99" s="43" t="s">
        <v>4162</v>
      </c>
      <c r="AU99" s="43" t="s">
        <v>4162</v>
      </c>
      <c r="AV99" s="43" t="s">
        <v>4162</v>
      </c>
      <c r="AW99" s="43" t="s">
        <v>4162</v>
      </c>
      <c r="AX99" s="43" t="s">
        <v>4162</v>
      </c>
      <c r="AY99" s="43" t="s">
        <v>4203</v>
      </c>
      <c r="AZ99" s="43" t="s">
        <v>4162</v>
      </c>
      <c r="BA99" s="43" t="s">
        <v>4162</v>
      </c>
      <c r="BB99" s="43" t="s">
        <v>4162</v>
      </c>
      <c r="BC99" s="43" t="s">
        <v>4162</v>
      </c>
      <c r="BD99" s="43" t="s">
        <v>4162</v>
      </c>
      <c r="BE99" s="43" t="s">
        <v>4203</v>
      </c>
    </row>
    <row r="100" spans="1:57" hidden="1">
      <c r="A100" s="44" t="s">
        <v>4164</v>
      </c>
      <c r="B100" s="45"/>
      <c r="C100" s="36"/>
      <c r="D100" s="43"/>
      <c r="E100" s="43"/>
      <c r="F100" s="43"/>
      <c r="G100" s="62"/>
      <c r="H100" s="62"/>
      <c r="I100" s="63"/>
      <c r="J100" s="43"/>
      <c r="K100" s="43"/>
      <c r="L100" s="43"/>
      <c r="M100" s="62"/>
      <c r="N100" s="62"/>
      <c r="O100" s="63"/>
      <c r="P100" s="43"/>
      <c r="Q100" s="43"/>
      <c r="R100" s="43"/>
      <c r="S100" s="43"/>
      <c r="T100" s="62"/>
      <c r="U100" s="63"/>
      <c r="V100" s="43"/>
      <c r="W100" s="43"/>
      <c r="X100" s="43"/>
      <c r="Y100" s="43"/>
      <c r="Z100" s="62"/>
      <c r="AA100" s="63"/>
      <c r="AB100" s="43"/>
      <c r="AC100" s="43"/>
      <c r="AD100" s="43"/>
      <c r="AE100" s="43"/>
      <c r="AF100" s="62"/>
      <c r="AG100" s="63"/>
      <c r="AH100" s="43"/>
      <c r="AI100" s="43"/>
      <c r="AJ100" s="43"/>
      <c r="AK100" s="43"/>
      <c r="AL100" s="62"/>
      <c r="AM100" s="63"/>
      <c r="AN100" s="43"/>
      <c r="AO100" s="43"/>
      <c r="AP100" s="43"/>
      <c r="AQ100" s="43"/>
      <c r="AR100" s="62"/>
      <c r="AS100" s="63"/>
      <c r="AT100" s="43"/>
      <c r="AU100" s="43"/>
      <c r="AV100" s="43"/>
      <c r="AW100" s="43"/>
      <c r="AX100" s="62"/>
      <c r="AY100" s="63"/>
      <c r="AZ100" s="43"/>
      <c r="BA100" s="43"/>
      <c r="BB100" s="43"/>
      <c r="BC100" s="62"/>
      <c r="BD100" s="63"/>
    </row>
    <row r="101" spans="1:57" hidden="1">
      <c r="A101" s="45"/>
      <c r="B101" s="45" t="s">
        <v>4165</v>
      </c>
      <c r="C101" s="58">
        <v>1</v>
      </c>
      <c r="D101" s="48" t="s">
        <v>265</v>
      </c>
      <c r="E101" s="48" t="s">
        <v>266</v>
      </c>
      <c r="F101" s="48" t="s">
        <v>267</v>
      </c>
      <c r="G101" s="48" t="s">
        <v>339</v>
      </c>
      <c r="H101" s="48" t="s">
        <v>340</v>
      </c>
      <c r="I101" s="48" t="s">
        <v>341</v>
      </c>
      <c r="J101" s="48" t="s">
        <v>1899</v>
      </c>
      <c r="K101" s="48" t="s">
        <v>1900</v>
      </c>
      <c r="L101" s="48" t="s">
        <v>1901</v>
      </c>
      <c r="M101" s="48" t="s">
        <v>1971</v>
      </c>
      <c r="N101" s="48" t="s">
        <v>1972</v>
      </c>
      <c r="O101" s="48" t="s">
        <v>1973</v>
      </c>
      <c r="P101" s="48" t="s">
        <v>2296</v>
      </c>
      <c r="Q101" s="48" t="s">
        <v>2297</v>
      </c>
      <c r="R101" s="48" t="s">
        <v>2298</v>
      </c>
      <c r="S101" s="48" t="s">
        <v>2368</v>
      </c>
      <c r="T101" s="48" t="s">
        <v>2369</v>
      </c>
      <c r="U101" s="48" t="s">
        <v>2370</v>
      </c>
      <c r="V101" s="48" t="s">
        <v>2443</v>
      </c>
      <c r="W101" s="48" t="s">
        <v>2444</v>
      </c>
      <c r="X101" s="48" t="s">
        <v>2445</v>
      </c>
      <c r="Y101" s="48" t="s">
        <v>2765</v>
      </c>
      <c r="Z101" s="48" t="s">
        <v>2766</v>
      </c>
      <c r="AA101" s="48" t="s">
        <v>2767</v>
      </c>
      <c r="AB101" s="48" t="s">
        <v>2840</v>
      </c>
      <c r="AC101" s="48" t="s">
        <v>2841</v>
      </c>
      <c r="AD101" s="48" t="s">
        <v>2842</v>
      </c>
      <c r="AE101" s="48" t="s">
        <v>2912</v>
      </c>
      <c r="AF101" s="48" t="s">
        <v>2913</v>
      </c>
      <c r="AG101" s="48" t="s">
        <v>2914</v>
      </c>
      <c r="AH101" s="48" t="s">
        <v>2987</v>
      </c>
      <c r="AI101" s="48" t="s">
        <v>2988</v>
      </c>
      <c r="AJ101" s="48" t="s">
        <v>2989</v>
      </c>
      <c r="AK101" s="48" t="s">
        <v>3309</v>
      </c>
      <c r="AL101" s="48" t="s">
        <v>3310</v>
      </c>
      <c r="AM101" s="48" t="s">
        <v>3311</v>
      </c>
      <c r="AN101" s="48" t="s">
        <v>3384</v>
      </c>
      <c r="AO101" s="48" t="s">
        <v>3385</v>
      </c>
      <c r="AP101" s="48" t="s">
        <v>3386</v>
      </c>
      <c r="AQ101" s="48" t="s">
        <v>3456</v>
      </c>
      <c r="AR101" s="48" t="s">
        <v>3457</v>
      </c>
      <c r="AS101" s="48" t="s">
        <v>3458</v>
      </c>
      <c r="AT101" s="48" t="s">
        <v>3781</v>
      </c>
      <c r="AU101" s="48" t="s">
        <v>3782</v>
      </c>
      <c r="AV101" s="48" t="s">
        <v>3783</v>
      </c>
      <c r="AW101" s="48" t="s">
        <v>3853</v>
      </c>
      <c r="AX101" s="48" t="s">
        <v>3854</v>
      </c>
      <c r="AY101" s="48" t="s">
        <v>3855</v>
      </c>
      <c r="AZ101" s="48" t="s">
        <v>3928</v>
      </c>
      <c r="BA101" s="48" t="s">
        <v>3929</v>
      </c>
      <c r="BB101" s="48" t="s">
        <v>3930</v>
      </c>
      <c r="BC101" s="48" t="s">
        <v>4000</v>
      </c>
      <c r="BD101" s="48" t="s">
        <v>4001</v>
      </c>
      <c r="BE101" s="48" t="s">
        <v>4002</v>
      </c>
    </row>
    <row r="102" spans="1:57" hidden="1">
      <c r="A102" s="45"/>
      <c r="B102" s="49" t="s">
        <v>4166</v>
      </c>
      <c r="C102" s="58">
        <v>2</v>
      </c>
      <c r="D102" s="48" t="s">
        <v>268</v>
      </c>
      <c r="E102" s="48" t="s">
        <v>269</v>
      </c>
      <c r="F102" s="48" t="s">
        <v>270</v>
      </c>
      <c r="G102" s="48" t="s">
        <v>342</v>
      </c>
      <c r="H102" s="48" t="s">
        <v>343</v>
      </c>
      <c r="I102" s="48" t="s">
        <v>344</v>
      </c>
      <c r="J102" s="48" t="s">
        <v>1902</v>
      </c>
      <c r="K102" s="48" t="s">
        <v>1903</v>
      </c>
      <c r="L102" s="48" t="s">
        <v>1904</v>
      </c>
      <c r="M102" s="48" t="s">
        <v>1974</v>
      </c>
      <c r="N102" s="48" t="s">
        <v>1975</v>
      </c>
      <c r="O102" s="48" t="s">
        <v>1976</v>
      </c>
      <c r="P102" s="48" t="s">
        <v>2299</v>
      </c>
      <c r="Q102" s="48" t="s">
        <v>2300</v>
      </c>
      <c r="R102" s="48" t="s">
        <v>2301</v>
      </c>
      <c r="S102" s="48" t="s">
        <v>2371</v>
      </c>
      <c r="T102" s="48" t="s">
        <v>2372</v>
      </c>
      <c r="U102" s="48" t="s">
        <v>2373</v>
      </c>
      <c r="V102" s="48" t="s">
        <v>2446</v>
      </c>
      <c r="W102" s="48" t="s">
        <v>2447</v>
      </c>
      <c r="X102" s="48" t="s">
        <v>2448</v>
      </c>
      <c r="Y102" s="48" t="s">
        <v>2768</v>
      </c>
      <c r="Z102" s="48" t="s">
        <v>2769</v>
      </c>
      <c r="AA102" s="48" t="s">
        <v>2770</v>
      </c>
      <c r="AB102" s="48" t="s">
        <v>2843</v>
      </c>
      <c r="AC102" s="48" t="s">
        <v>2844</v>
      </c>
      <c r="AD102" s="48" t="s">
        <v>2845</v>
      </c>
      <c r="AE102" s="48" t="s">
        <v>2915</v>
      </c>
      <c r="AF102" s="48" t="s">
        <v>2916</v>
      </c>
      <c r="AG102" s="48" t="s">
        <v>2917</v>
      </c>
      <c r="AH102" s="48" t="s">
        <v>2990</v>
      </c>
      <c r="AI102" s="48" t="s">
        <v>2991</v>
      </c>
      <c r="AJ102" s="48" t="s">
        <v>2992</v>
      </c>
      <c r="AK102" s="48" t="s">
        <v>3312</v>
      </c>
      <c r="AL102" s="48" t="s">
        <v>3313</v>
      </c>
      <c r="AM102" s="48" t="s">
        <v>3314</v>
      </c>
      <c r="AN102" s="48" t="s">
        <v>3387</v>
      </c>
      <c r="AO102" s="48" t="s">
        <v>3388</v>
      </c>
      <c r="AP102" s="48" t="s">
        <v>3389</v>
      </c>
      <c r="AQ102" s="48" t="s">
        <v>3459</v>
      </c>
      <c r="AR102" s="48" t="s">
        <v>3460</v>
      </c>
      <c r="AS102" s="48" t="s">
        <v>3461</v>
      </c>
      <c r="AT102" s="48" t="s">
        <v>3784</v>
      </c>
      <c r="AU102" s="48" t="s">
        <v>3785</v>
      </c>
      <c r="AV102" s="48" t="s">
        <v>3786</v>
      </c>
      <c r="AW102" s="48" t="s">
        <v>3856</v>
      </c>
      <c r="AX102" s="48" t="s">
        <v>3857</v>
      </c>
      <c r="AY102" s="48" t="s">
        <v>3858</v>
      </c>
      <c r="AZ102" s="48" t="s">
        <v>3931</v>
      </c>
      <c r="BA102" s="48" t="s">
        <v>3932</v>
      </c>
      <c r="BB102" s="48" t="s">
        <v>3933</v>
      </c>
      <c r="BC102" s="48" t="s">
        <v>4003</v>
      </c>
      <c r="BD102" s="48" t="s">
        <v>4004</v>
      </c>
      <c r="BE102" s="48" t="s">
        <v>4005</v>
      </c>
    </row>
    <row r="103" spans="1:57" hidden="1">
      <c r="A103" s="45"/>
      <c r="B103" s="49" t="s">
        <v>4167</v>
      </c>
      <c r="C103" s="58">
        <v>3</v>
      </c>
      <c r="D103" s="48" t="s">
        <v>271</v>
      </c>
      <c r="E103" s="48" t="s">
        <v>272</v>
      </c>
      <c r="F103" s="48" t="s">
        <v>273</v>
      </c>
      <c r="G103" s="48" t="s">
        <v>345</v>
      </c>
      <c r="H103" s="48" t="s">
        <v>346</v>
      </c>
      <c r="I103" s="48" t="s">
        <v>347</v>
      </c>
      <c r="J103" s="48" t="s">
        <v>1905</v>
      </c>
      <c r="K103" s="48" t="s">
        <v>1906</v>
      </c>
      <c r="L103" s="48" t="s">
        <v>1907</v>
      </c>
      <c r="M103" s="48" t="s">
        <v>1977</v>
      </c>
      <c r="N103" s="48" t="s">
        <v>1978</v>
      </c>
      <c r="O103" s="48" t="s">
        <v>1979</v>
      </c>
      <c r="P103" s="48" t="s">
        <v>2302</v>
      </c>
      <c r="Q103" s="48" t="s">
        <v>2303</v>
      </c>
      <c r="R103" s="48" t="s">
        <v>2304</v>
      </c>
      <c r="S103" s="48" t="s">
        <v>2374</v>
      </c>
      <c r="T103" s="48" t="s">
        <v>2375</v>
      </c>
      <c r="U103" s="48" t="s">
        <v>2376</v>
      </c>
      <c r="V103" s="48" t="s">
        <v>2449</v>
      </c>
      <c r="W103" s="48" t="s">
        <v>2450</v>
      </c>
      <c r="X103" s="48" t="s">
        <v>2451</v>
      </c>
      <c r="Y103" s="48" t="s">
        <v>2771</v>
      </c>
      <c r="Z103" s="48" t="s">
        <v>2772</v>
      </c>
      <c r="AA103" s="48" t="s">
        <v>2773</v>
      </c>
      <c r="AB103" s="48" t="s">
        <v>2846</v>
      </c>
      <c r="AC103" s="48" t="s">
        <v>2847</v>
      </c>
      <c r="AD103" s="48" t="s">
        <v>2848</v>
      </c>
      <c r="AE103" s="48" t="s">
        <v>2918</v>
      </c>
      <c r="AF103" s="48" t="s">
        <v>2919</v>
      </c>
      <c r="AG103" s="48" t="s">
        <v>2920</v>
      </c>
      <c r="AH103" s="48" t="s">
        <v>2993</v>
      </c>
      <c r="AI103" s="48" t="s">
        <v>2994</v>
      </c>
      <c r="AJ103" s="48" t="s">
        <v>2995</v>
      </c>
      <c r="AK103" s="48" t="s">
        <v>3315</v>
      </c>
      <c r="AL103" s="48" t="s">
        <v>3316</v>
      </c>
      <c r="AM103" s="48" t="s">
        <v>3317</v>
      </c>
      <c r="AN103" s="48" t="s">
        <v>3390</v>
      </c>
      <c r="AO103" s="48" t="s">
        <v>3391</v>
      </c>
      <c r="AP103" s="48" t="s">
        <v>3392</v>
      </c>
      <c r="AQ103" s="48" t="s">
        <v>3462</v>
      </c>
      <c r="AR103" s="48" t="s">
        <v>3463</v>
      </c>
      <c r="AS103" s="48" t="s">
        <v>3464</v>
      </c>
      <c r="AT103" s="48" t="s">
        <v>3787</v>
      </c>
      <c r="AU103" s="48" t="s">
        <v>3788</v>
      </c>
      <c r="AV103" s="48" t="s">
        <v>3789</v>
      </c>
      <c r="AW103" s="48" t="s">
        <v>3859</v>
      </c>
      <c r="AX103" s="48" t="s">
        <v>3860</v>
      </c>
      <c r="AY103" s="48" t="s">
        <v>3861</v>
      </c>
      <c r="AZ103" s="48" t="s">
        <v>3934</v>
      </c>
      <c r="BA103" s="48" t="s">
        <v>3935</v>
      </c>
      <c r="BB103" s="48" t="s">
        <v>3936</v>
      </c>
      <c r="BC103" s="48" t="s">
        <v>4006</v>
      </c>
      <c r="BD103" s="48" t="s">
        <v>4007</v>
      </c>
      <c r="BE103" s="48" t="s">
        <v>4008</v>
      </c>
    </row>
    <row r="104" spans="1:57" hidden="1">
      <c r="A104" s="45"/>
      <c r="B104" s="49" t="s">
        <v>4168</v>
      </c>
      <c r="C104" s="58">
        <v>4</v>
      </c>
      <c r="D104" s="48" t="s">
        <v>274</v>
      </c>
      <c r="E104" s="48" t="s">
        <v>275</v>
      </c>
      <c r="F104" s="48" t="s">
        <v>276</v>
      </c>
      <c r="G104" s="48" t="s">
        <v>348</v>
      </c>
      <c r="H104" s="48" t="s">
        <v>349</v>
      </c>
      <c r="I104" s="48" t="s">
        <v>350</v>
      </c>
      <c r="J104" s="48" t="s">
        <v>1908</v>
      </c>
      <c r="K104" s="48" t="s">
        <v>1909</v>
      </c>
      <c r="L104" s="48" t="s">
        <v>1910</v>
      </c>
      <c r="M104" s="48" t="s">
        <v>1980</v>
      </c>
      <c r="N104" s="48" t="s">
        <v>1981</v>
      </c>
      <c r="O104" s="48" t="s">
        <v>1982</v>
      </c>
      <c r="P104" s="48" t="s">
        <v>2305</v>
      </c>
      <c r="Q104" s="48" t="s">
        <v>2306</v>
      </c>
      <c r="R104" s="48" t="s">
        <v>2307</v>
      </c>
      <c r="S104" s="48" t="s">
        <v>2377</v>
      </c>
      <c r="T104" s="48" t="s">
        <v>2378</v>
      </c>
      <c r="U104" s="48" t="s">
        <v>2379</v>
      </c>
      <c r="V104" s="48" t="s">
        <v>2452</v>
      </c>
      <c r="W104" s="48" t="s">
        <v>2453</v>
      </c>
      <c r="X104" s="48" t="s">
        <v>2454</v>
      </c>
      <c r="Y104" s="48" t="s">
        <v>2774</v>
      </c>
      <c r="Z104" s="48" t="s">
        <v>2775</v>
      </c>
      <c r="AA104" s="48" t="s">
        <v>2776</v>
      </c>
      <c r="AB104" s="48" t="s">
        <v>2849</v>
      </c>
      <c r="AC104" s="48" t="s">
        <v>2850</v>
      </c>
      <c r="AD104" s="48" t="s">
        <v>2851</v>
      </c>
      <c r="AE104" s="48" t="s">
        <v>2921</v>
      </c>
      <c r="AF104" s="48" t="s">
        <v>2922</v>
      </c>
      <c r="AG104" s="48" t="s">
        <v>2923</v>
      </c>
      <c r="AH104" s="48" t="s">
        <v>2996</v>
      </c>
      <c r="AI104" s="48" t="s">
        <v>2997</v>
      </c>
      <c r="AJ104" s="48" t="s">
        <v>2998</v>
      </c>
      <c r="AK104" s="48" t="s">
        <v>3318</v>
      </c>
      <c r="AL104" s="48" t="s">
        <v>3319</v>
      </c>
      <c r="AM104" s="48" t="s">
        <v>3320</v>
      </c>
      <c r="AN104" s="48" t="s">
        <v>3393</v>
      </c>
      <c r="AO104" s="48" t="s">
        <v>3394</v>
      </c>
      <c r="AP104" s="48" t="s">
        <v>3395</v>
      </c>
      <c r="AQ104" s="48" t="s">
        <v>3465</v>
      </c>
      <c r="AR104" s="48" t="s">
        <v>3466</v>
      </c>
      <c r="AS104" s="48" t="s">
        <v>3467</v>
      </c>
      <c r="AT104" s="48" t="s">
        <v>3790</v>
      </c>
      <c r="AU104" s="48" t="s">
        <v>3791</v>
      </c>
      <c r="AV104" s="48" t="s">
        <v>3792</v>
      </c>
      <c r="AW104" s="48" t="s">
        <v>3862</v>
      </c>
      <c r="AX104" s="48" t="s">
        <v>3863</v>
      </c>
      <c r="AY104" s="48" t="s">
        <v>3864</v>
      </c>
      <c r="AZ104" s="48" t="s">
        <v>3937</v>
      </c>
      <c r="BA104" s="48" t="s">
        <v>3938</v>
      </c>
      <c r="BB104" s="48" t="s">
        <v>3939</v>
      </c>
      <c r="BC104" s="48" t="s">
        <v>4009</v>
      </c>
      <c r="BD104" s="48" t="s">
        <v>4010</v>
      </c>
      <c r="BE104" s="48" t="s">
        <v>4011</v>
      </c>
    </row>
    <row r="105" spans="1:57" hidden="1">
      <c r="A105" s="45"/>
      <c r="B105" s="50" t="s">
        <v>4169</v>
      </c>
      <c r="C105" s="58">
        <v>5</v>
      </c>
      <c r="D105" s="48" t="s">
        <v>277</v>
      </c>
      <c r="E105" s="48" t="s">
        <v>278</v>
      </c>
      <c r="F105" s="48" t="s">
        <v>279</v>
      </c>
      <c r="G105" s="48" t="s">
        <v>351</v>
      </c>
      <c r="H105" s="48" t="s">
        <v>352</v>
      </c>
      <c r="I105" s="48" t="s">
        <v>353</v>
      </c>
      <c r="J105" s="48" t="s">
        <v>1911</v>
      </c>
      <c r="K105" s="48" t="s">
        <v>1912</v>
      </c>
      <c r="L105" s="48" t="s">
        <v>1913</v>
      </c>
      <c r="M105" s="48" t="s">
        <v>1983</v>
      </c>
      <c r="N105" s="48" t="s">
        <v>1984</v>
      </c>
      <c r="O105" s="48" t="s">
        <v>1985</v>
      </c>
      <c r="P105" s="48" t="s">
        <v>2308</v>
      </c>
      <c r="Q105" s="48" t="s">
        <v>2309</v>
      </c>
      <c r="R105" s="48" t="s">
        <v>2310</v>
      </c>
      <c r="S105" s="48" t="s">
        <v>2380</v>
      </c>
      <c r="T105" s="48" t="s">
        <v>2381</v>
      </c>
      <c r="U105" s="48" t="s">
        <v>2382</v>
      </c>
      <c r="V105" s="48" t="s">
        <v>2455</v>
      </c>
      <c r="W105" s="48" t="s">
        <v>2456</v>
      </c>
      <c r="X105" s="48" t="s">
        <v>2457</v>
      </c>
      <c r="Y105" s="48" t="s">
        <v>2777</v>
      </c>
      <c r="Z105" s="48" t="s">
        <v>2778</v>
      </c>
      <c r="AA105" s="48" t="s">
        <v>2779</v>
      </c>
      <c r="AB105" s="48" t="s">
        <v>2852</v>
      </c>
      <c r="AC105" s="48" t="s">
        <v>2853</v>
      </c>
      <c r="AD105" s="48" t="s">
        <v>2854</v>
      </c>
      <c r="AE105" s="48" t="s">
        <v>2924</v>
      </c>
      <c r="AF105" s="48" t="s">
        <v>2925</v>
      </c>
      <c r="AG105" s="48" t="s">
        <v>2926</v>
      </c>
      <c r="AH105" s="48" t="s">
        <v>2999</v>
      </c>
      <c r="AI105" s="48" t="s">
        <v>3000</v>
      </c>
      <c r="AJ105" s="48" t="s">
        <v>3001</v>
      </c>
      <c r="AK105" s="48" t="s">
        <v>3321</v>
      </c>
      <c r="AL105" s="48" t="s">
        <v>3322</v>
      </c>
      <c r="AM105" s="48" t="s">
        <v>3323</v>
      </c>
      <c r="AN105" s="48" t="s">
        <v>3396</v>
      </c>
      <c r="AO105" s="48" t="s">
        <v>3397</v>
      </c>
      <c r="AP105" s="48" t="s">
        <v>3398</v>
      </c>
      <c r="AQ105" s="48" t="s">
        <v>3468</v>
      </c>
      <c r="AR105" s="48" t="s">
        <v>3469</v>
      </c>
      <c r="AS105" s="48" t="s">
        <v>3470</v>
      </c>
      <c r="AT105" s="48" t="s">
        <v>3793</v>
      </c>
      <c r="AU105" s="48" t="s">
        <v>3794</v>
      </c>
      <c r="AV105" s="48" t="s">
        <v>3795</v>
      </c>
      <c r="AW105" s="48" t="s">
        <v>3865</v>
      </c>
      <c r="AX105" s="48" t="s">
        <v>3866</v>
      </c>
      <c r="AY105" s="48" t="s">
        <v>3867</v>
      </c>
      <c r="AZ105" s="48" t="s">
        <v>3940</v>
      </c>
      <c r="BA105" s="48" t="s">
        <v>3941</v>
      </c>
      <c r="BB105" s="48" t="s">
        <v>3942</v>
      </c>
      <c r="BC105" s="48" t="s">
        <v>4012</v>
      </c>
      <c r="BD105" s="48" t="s">
        <v>4013</v>
      </c>
      <c r="BE105" s="48" t="s">
        <v>4072</v>
      </c>
    </row>
    <row r="106" spans="1:57" hidden="1">
      <c r="A106" s="45"/>
      <c r="B106" s="50" t="s">
        <v>4170</v>
      </c>
      <c r="C106" s="58">
        <v>6</v>
      </c>
      <c r="D106" s="48" t="s">
        <v>280</v>
      </c>
      <c r="E106" s="48" t="s">
        <v>281</v>
      </c>
      <c r="F106" s="48" t="s">
        <v>282</v>
      </c>
      <c r="G106" s="48" t="s">
        <v>354</v>
      </c>
      <c r="H106" s="48" t="s">
        <v>355</v>
      </c>
      <c r="I106" s="48" t="s">
        <v>356</v>
      </c>
      <c r="J106" s="48" t="s">
        <v>1914</v>
      </c>
      <c r="K106" s="48" t="s">
        <v>1915</v>
      </c>
      <c r="L106" s="48" t="s">
        <v>1916</v>
      </c>
      <c r="M106" s="48" t="s">
        <v>1986</v>
      </c>
      <c r="N106" s="48" t="s">
        <v>1987</v>
      </c>
      <c r="O106" s="48" t="s">
        <v>1988</v>
      </c>
      <c r="P106" s="48" t="s">
        <v>2311</v>
      </c>
      <c r="Q106" s="48" t="s">
        <v>2312</v>
      </c>
      <c r="R106" s="48" t="s">
        <v>2313</v>
      </c>
      <c r="S106" s="48" t="s">
        <v>2383</v>
      </c>
      <c r="T106" s="48" t="s">
        <v>2384</v>
      </c>
      <c r="U106" s="48" t="s">
        <v>2385</v>
      </c>
      <c r="V106" s="48" t="s">
        <v>2458</v>
      </c>
      <c r="W106" s="48" t="s">
        <v>2459</v>
      </c>
      <c r="X106" s="48" t="s">
        <v>2460</v>
      </c>
      <c r="Y106" s="48" t="s">
        <v>2780</v>
      </c>
      <c r="Z106" s="48" t="s">
        <v>2781</v>
      </c>
      <c r="AA106" s="48" t="s">
        <v>2782</v>
      </c>
      <c r="AB106" s="48" t="s">
        <v>2855</v>
      </c>
      <c r="AC106" s="48" t="s">
        <v>2856</v>
      </c>
      <c r="AD106" s="48" t="s">
        <v>2857</v>
      </c>
      <c r="AE106" s="48" t="s">
        <v>2927</v>
      </c>
      <c r="AF106" s="48" t="s">
        <v>2928</v>
      </c>
      <c r="AG106" s="48" t="s">
        <v>2929</v>
      </c>
      <c r="AH106" s="48" t="s">
        <v>3002</v>
      </c>
      <c r="AI106" s="48" t="s">
        <v>3003</v>
      </c>
      <c r="AJ106" s="48" t="s">
        <v>3004</v>
      </c>
      <c r="AK106" s="48" t="s">
        <v>3324</v>
      </c>
      <c r="AL106" s="48" t="s">
        <v>3325</v>
      </c>
      <c r="AM106" s="48" t="s">
        <v>3326</v>
      </c>
      <c r="AN106" s="48" t="s">
        <v>3399</v>
      </c>
      <c r="AO106" s="48" t="s">
        <v>3400</v>
      </c>
      <c r="AP106" s="48" t="s">
        <v>3401</v>
      </c>
      <c r="AQ106" s="48" t="s">
        <v>3471</v>
      </c>
      <c r="AR106" s="48" t="s">
        <v>3472</v>
      </c>
      <c r="AS106" s="48" t="s">
        <v>3473</v>
      </c>
      <c r="AT106" s="48" t="s">
        <v>3796</v>
      </c>
      <c r="AU106" s="48" t="s">
        <v>3797</v>
      </c>
      <c r="AV106" s="48" t="s">
        <v>3798</v>
      </c>
      <c r="AW106" s="48" t="s">
        <v>3868</v>
      </c>
      <c r="AX106" s="48" t="s">
        <v>3869</v>
      </c>
      <c r="AY106" s="48" t="s">
        <v>3870</v>
      </c>
      <c r="AZ106" s="48" t="s">
        <v>3943</v>
      </c>
      <c r="BA106" s="48" t="s">
        <v>3944</v>
      </c>
      <c r="BB106" s="48" t="s">
        <v>3945</v>
      </c>
      <c r="BC106" s="48" t="s">
        <v>4073</v>
      </c>
      <c r="BD106" s="48" t="s">
        <v>4074</v>
      </c>
      <c r="BE106" s="48" t="s">
        <v>4075</v>
      </c>
    </row>
    <row r="107" spans="1:57" hidden="1">
      <c r="A107" s="45"/>
      <c r="B107" s="49" t="s">
        <v>4171</v>
      </c>
      <c r="C107" s="58">
        <v>7</v>
      </c>
      <c r="D107" s="48" t="s">
        <v>283</v>
      </c>
      <c r="E107" s="48" t="s">
        <v>284</v>
      </c>
      <c r="F107" s="48" t="s">
        <v>285</v>
      </c>
      <c r="G107" s="48" t="s">
        <v>357</v>
      </c>
      <c r="H107" s="48" t="s">
        <v>358</v>
      </c>
      <c r="I107" s="48" t="s">
        <v>359</v>
      </c>
      <c r="J107" s="48" t="s">
        <v>1917</v>
      </c>
      <c r="K107" s="48" t="s">
        <v>1918</v>
      </c>
      <c r="L107" s="48" t="s">
        <v>1919</v>
      </c>
      <c r="M107" s="48" t="s">
        <v>1989</v>
      </c>
      <c r="N107" s="48" t="s">
        <v>1990</v>
      </c>
      <c r="O107" s="48" t="s">
        <v>1991</v>
      </c>
      <c r="P107" s="48" t="s">
        <v>2314</v>
      </c>
      <c r="Q107" s="48" t="s">
        <v>2315</v>
      </c>
      <c r="R107" s="48" t="s">
        <v>2316</v>
      </c>
      <c r="S107" s="48" t="s">
        <v>2386</v>
      </c>
      <c r="T107" s="48" t="s">
        <v>2387</v>
      </c>
      <c r="U107" s="48" t="s">
        <v>2388</v>
      </c>
      <c r="V107" s="48" t="s">
        <v>2461</v>
      </c>
      <c r="W107" s="48" t="s">
        <v>2462</v>
      </c>
      <c r="X107" s="48" t="s">
        <v>2463</v>
      </c>
      <c r="Y107" s="48" t="s">
        <v>2783</v>
      </c>
      <c r="Z107" s="48" t="s">
        <v>2784</v>
      </c>
      <c r="AA107" s="48" t="s">
        <v>2785</v>
      </c>
      <c r="AB107" s="48" t="s">
        <v>2858</v>
      </c>
      <c r="AC107" s="48" t="s">
        <v>2859</v>
      </c>
      <c r="AD107" s="48" t="s">
        <v>2860</v>
      </c>
      <c r="AE107" s="48" t="s">
        <v>2930</v>
      </c>
      <c r="AF107" s="48" t="s">
        <v>2931</v>
      </c>
      <c r="AG107" s="48" t="s">
        <v>2932</v>
      </c>
      <c r="AH107" s="48" t="s">
        <v>3005</v>
      </c>
      <c r="AI107" s="48" t="s">
        <v>3006</v>
      </c>
      <c r="AJ107" s="48" t="s">
        <v>3007</v>
      </c>
      <c r="AK107" s="48" t="s">
        <v>3327</v>
      </c>
      <c r="AL107" s="48" t="s">
        <v>3328</v>
      </c>
      <c r="AM107" s="48" t="s">
        <v>3329</v>
      </c>
      <c r="AN107" s="48" t="s">
        <v>3402</v>
      </c>
      <c r="AO107" s="48" t="s">
        <v>3403</v>
      </c>
      <c r="AP107" s="48" t="s">
        <v>3404</v>
      </c>
      <c r="AQ107" s="48" t="s">
        <v>3474</v>
      </c>
      <c r="AR107" s="48" t="s">
        <v>3475</v>
      </c>
      <c r="AS107" s="48" t="s">
        <v>3476</v>
      </c>
      <c r="AT107" s="48" t="s">
        <v>3799</v>
      </c>
      <c r="AU107" s="48" t="s">
        <v>3800</v>
      </c>
      <c r="AV107" s="48" t="s">
        <v>3801</v>
      </c>
      <c r="AW107" s="48" t="s">
        <v>3871</v>
      </c>
      <c r="AX107" s="48" t="s">
        <v>3872</v>
      </c>
      <c r="AY107" s="48" t="s">
        <v>3873</v>
      </c>
      <c r="AZ107" s="48" t="s">
        <v>3946</v>
      </c>
      <c r="BA107" s="48" t="s">
        <v>3947</v>
      </c>
      <c r="BB107" s="48" t="s">
        <v>3948</v>
      </c>
      <c r="BC107" s="48" t="s">
        <v>4076</v>
      </c>
      <c r="BD107" s="48" t="s">
        <v>4077</v>
      </c>
      <c r="BE107" s="48" t="s">
        <v>4078</v>
      </c>
    </row>
    <row r="108" spans="1:57" hidden="1">
      <c r="A108" s="45"/>
      <c r="B108" s="49" t="s">
        <v>4172</v>
      </c>
      <c r="C108" s="58">
        <v>8</v>
      </c>
      <c r="D108" s="48" t="s">
        <v>286</v>
      </c>
      <c r="E108" s="48" t="s">
        <v>287</v>
      </c>
      <c r="F108" s="48" t="s">
        <v>288</v>
      </c>
      <c r="G108" s="48" t="s">
        <v>360</v>
      </c>
      <c r="H108" s="48" t="s">
        <v>361</v>
      </c>
      <c r="I108" s="48" t="s">
        <v>362</v>
      </c>
      <c r="J108" s="48" t="s">
        <v>1920</v>
      </c>
      <c r="K108" s="48" t="s">
        <v>1921</v>
      </c>
      <c r="L108" s="48" t="s">
        <v>1922</v>
      </c>
      <c r="M108" s="48" t="s">
        <v>1992</v>
      </c>
      <c r="N108" s="48" t="s">
        <v>1993</v>
      </c>
      <c r="O108" s="48" t="s">
        <v>1994</v>
      </c>
      <c r="P108" s="48" t="s">
        <v>2317</v>
      </c>
      <c r="Q108" s="48" t="s">
        <v>2318</v>
      </c>
      <c r="R108" s="48" t="s">
        <v>2319</v>
      </c>
      <c r="S108" s="48" t="s">
        <v>2389</v>
      </c>
      <c r="T108" s="48" t="s">
        <v>2390</v>
      </c>
      <c r="U108" s="48" t="s">
        <v>2391</v>
      </c>
      <c r="V108" s="48" t="s">
        <v>2464</v>
      </c>
      <c r="W108" s="48" t="s">
        <v>2465</v>
      </c>
      <c r="X108" s="48" t="s">
        <v>2466</v>
      </c>
      <c r="Y108" s="48" t="s">
        <v>2786</v>
      </c>
      <c r="Z108" s="48" t="s">
        <v>2787</v>
      </c>
      <c r="AA108" s="48" t="s">
        <v>2788</v>
      </c>
      <c r="AB108" s="48" t="s">
        <v>2861</v>
      </c>
      <c r="AC108" s="48" t="s">
        <v>2862</v>
      </c>
      <c r="AD108" s="48" t="s">
        <v>2863</v>
      </c>
      <c r="AE108" s="48" t="s">
        <v>2933</v>
      </c>
      <c r="AF108" s="48" t="s">
        <v>2934</v>
      </c>
      <c r="AG108" s="48" t="s">
        <v>2935</v>
      </c>
      <c r="AH108" s="48" t="s">
        <v>3008</v>
      </c>
      <c r="AI108" s="48" t="s">
        <v>3009</v>
      </c>
      <c r="AJ108" s="48" t="s">
        <v>3010</v>
      </c>
      <c r="AK108" s="48" t="s">
        <v>3330</v>
      </c>
      <c r="AL108" s="48" t="s">
        <v>3331</v>
      </c>
      <c r="AM108" s="48" t="s">
        <v>3332</v>
      </c>
      <c r="AN108" s="48" t="s">
        <v>3405</v>
      </c>
      <c r="AO108" s="48" t="s">
        <v>3406</v>
      </c>
      <c r="AP108" s="48" t="s">
        <v>3407</v>
      </c>
      <c r="AQ108" s="48" t="s">
        <v>3477</v>
      </c>
      <c r="AR108" s="48" t="s">
        <v>3478</v>
      </c>
      <c r="AS108" s="48" t="s">
        <v>3479</v>
      </c>
      <c r="AT108" s="48" t="s">
        <v>3802</v>
      </c>
      <c r="AU108" s="48" t="s">
        <v>3803</v>
      </c>
      <c r="AV108" s="48" t="s">
        <v>3804</v>
      </c>
      <c r="AW108" s="48" t="s">
        <v>3874</v>
      </c>
      <c r="AX108" s="48" t="s">
        <v>3875</v>
      </c>
      <c r="AY108" s="48" t="s">
        <v>3876</v>
      </c>
      <c r="AZ108" s="48" t="s">
        <v>3949</v>
      </c>
      <c r="BA108" s="48" t="s">
        <v>3950</v>
      </c>
      <c r="BB108" s="48" t="s">
        <v>3951</v>
      </c>
      <c r="BC108" s="48" t="s">
        <v>4079</v>
      </c>
      <c r="BD108" s="48" t="s">
        <v>4080</v>
      </c>
      <c r="BE108" s="48" t="s">
        <v>4081</v>
      </c>
    </row>
    <row r="109" spans="1:57" hidden="1">
      <c r="A109" s="45"/>
      <c r="B109" s="49" t="s">
        <v>4173</v>
      </c>
      <c r="C109" s="58">
        <v>9</v>
      </c>
      <c r="D109" s="48" t="s">
        <v>289</v>
      </c>
      <c r="E109" s="48" t="s">
        <v>290</v>
      </c>
      <c r="F109" s="48" t="s">
        <v>291</v>
      </c>
      <c r="G109" s="48" t="s">
        <v>363</v>
      </c>
      <c r="H109" s="48" t="s">
        <v>364</v>
      </c>
      <c r="I109" s="48" t="s">
        <v>365</v>
      </c>
      <c r="J109" s="48" t="s">
        <v>1923</v>
      </c>
      <c r="K109" s="48" t="s">
        <v>1924</v>
      </c>
      <c r="L109" s="48" t="s">
        <v>1925</v>
      </c>
      <c r="M109" s="48" t="s">
        <v>1995</v>
      </c>
      <c r="N109" s="48" t="s">
        <v>1996</v>
      </c>
      <c r="O109" s="48" t="s">
        <v>1997</v>
      </c>
      <c r="P109" s="48" t="s">
        <v>2320</v>
      </c>
      <c r="Q109" s="48" t="s">
        <v>2321</v>
      </c>
      <c r="R109" s="48" t="s">
        <v>2322</v>
      </c>
      <c r="S109" s="48" t="s">
        <v>2392</v>
      </c>
      <c r="T109" s="48" t="s">
        <v>2393</v>
      </c>
      <c r="U109" s="48" t="s">
        <v>2394</v>
      </c>
      <c r="V109" s="48" t="s">
        <v>2467</v>
      </c>
      <c r="W109" s="48" t="s">
        <v>2468</v>
      </c>
      <c r="X109" s="48" t="s">
        <v>2469</v>
      </c>
      <c r="Y109" s="48" t="s">
        <v>2789</v>
      </c>
      <c r="Z109" s="48" t="s">
        <v>2790</v>
      </c>
      <c r="AA109" s="48" t="s">
        <v>2791</v>
      </c>
      <c r="AB109" s="48" t="s">
        <v>2864</v>
      </c>
      <c r="AC109" s="48" t="s">
        <v>2865</v>
      </c>
      <c r="AD109" s="48" t="s">
        <v>2866</v>
      </c>
      <c r="AE109" s="48" t="s">
        <v>2936</v>
      </c>
      <c r="AF109" s="48" t="s">
        <v>2937</v>
      </c>
      <c r="AG109" s="48" t="s">
        <v>2938</v>
      </c>
      <c r="AH109" s="48" t="s">
        <v>3011</v>
      </c>
      <c r="AI109" s="48" t="s">
        <v>3012</v>
      </c>
      <c r="AJ109" s="48" t="s">
        <v>3013</v>
      </c>
      <c r="AK109" s="48" t="s">
        <v>3333</v>
      </c>
      <c r="AL109" s="48" t="s">
        <v>3334</v>
      </c>
      <c r="AM109" s="48" t="s">
        <v>3335</v>
      </c>
      <c r="AN109" s="48" t="s">
        <v>3408</v>
      </c>
      <c r="AO109" s="48" t="s">
        <v>3409</v>
      </c>
      <c r="AP109" s="48" t="s">
        <v>3410</v>
      </c>
      <c r="AQ109" s="48" t="s">
        <v>3480</v>
      </c>
      <c r="AR109" s="48" t="s">
        <v>3481</v>
      </c>
      <c r="AS109" s="48" t="s">
        <v>3482</v>
      </c>
      <c r="AT109" s="48" t="s">
        <v>3805</v>
      </c>
      <c r="AU109" s="48" t="s">
        <v>3806</v>
      </c>
      <c r="AV109" s="48" t="s">
        <v>3807</v>
      </c>
      <c r="AW109" s="48" t="s">
        <v>3877</v>
      </c>
      <c r="AX109" s="48" t="s">
        <v>3878</v>
      </c>
      <c r="AY109" s="48" t="s">
        <v>3879</v>
      </c>
      <c r="AZ109" s="48" t="s">
        <v>3952</v>
      </c>
      <c r="BA109" s="48" t="s">
        <v>3953</v>
      </c>
      <c r="BB109" s="48" t="s">
        <v>3954</v>
      </c>
      <c r="BC109" s="48" t="s">
        <v>4082</v>
      </c>
      <c r="BD109" s="48" t="s">
        <v>4083</v>
      </c>
      <c r="BE109" s="48" t="s">
        <v>4084</v>
      </c>
    </row>
    <row r="110" spans="1:57" hidden="1">
      <c r="A110" s="45"/>
      <c r="B110" s="49" t="s">
        <v>4174</v>
      </c>
      <c r="C110" s="58">
        <v>10</v>
      </c>
      <c r="D110" s="48" t="s">
        <v>292</v>
      </c>
      <c r="E110" s="48" t="s">
        <v>293</v>
      </c>
      <c r="F110" s="48" t="s">
        <v>294</v>
      </c>
      <c r="G110" s="48" t="s">
        <v>366</v>
      </c>
      <c r="H110" s="48" t="s">
        <v>367</v>
      </c>
      <c r="I110" s="48" t="s">
        <v>368</v>
      </c>
      <c r="J110" s="48" t="s">
        <v>1926</v>
      </c>
      <c r="K110" s="48" t="s">
        <v>1927</v>
      </c>
      <c r="L110" s="48" t="s">
        <v>1928</v>
      </c>
      <c r="M110" s="48" t="s">
        <v>1998</v>
      </c>
      <c r="N110" s="48" t="s">
        <v>1999</v>
      </c>
      <c r="O110" s="48" t="s">
        <v>2000</v>
      </c>
      <c r="P110" s="48" t="s">
        <v>2323</v>
      </c>
      <c r="Q110" s="48" t="s">
        <v>2324</v>
      </c>
      <c r="R110" s="48" t="s">
        <v>2325</v>
      </c>
      <c r="S110" s="48" t="s">
        <v>2395</v>
      </c>
      <c r="T110" s="48" t="s">
        <v>2396</v>
      </c>
      <c r="U110" s="48" t="s">
        <v>2397</v>
      </c>
      <c r="V110" s="48" t="s">
        <v>2470</v>
      </c>
      <c r="W110" s="48" t="s">
        <v>2471</v>
      </c>
      <c r="X110" s="48" t="s">
        <v>2472</v>
      </c>
      <c r="Y110" s="48" t="s">
        <v>2792</v>
      </c>
      <c r="Z110" s="48" t="s">
        <v>2793</v>
      </c>
      <c r="AA110" s="48" t="s">
        <v>2794</v>
      </c>
      <c r="AB110" s="48" t="s">
        <v>2867</v>
      </c>
      <c r="AC110" s="48" t="s">
        <v>2868</v>
      </c>
      <c r="AD110" s="48" t="s">
        <v>2869</v>
      </c>
      <c r="AE110" s="48" t="s">
        <v>2939</v>
      </c>
      <c r="AF110" s="48" t="s">
        <v>2940</v>
      </c>
      <c r="AG110" s="48" t="s">
        <v>2941</v>
      </c>
      <c r="AH110" s="48" t="s">
        <v>3264</v>
      </c>
      <c r="AI110" s="48" t="s">
        <v>3265</v>
      </c>
      <c r="AJ110" s="48" t="s">
        <v>3266</v>
      </c>
      <c r="AK110" s="48" t="s">
        <v>3336</v>
      </c>
      <c r="AL110" s="48" t="s">
        <v>3337</v>
      </c>
      <c r="AM110" s="48" t="s">
        <v>3338</v>
      </c>
      <c r="AN110" s="48" t="s">
        <v>3411</v>
      </c>
      <c r="AO110" s="48" t="s">
        <v>3412</v>
      </c>
      <c r="AP110" s="48" t="s">
        <v>3413</v>
      </c>
      <c r="AQ110" s="48" t="s">
        <v>3483</v>
      </c>
      <c r="AR110" s="48" t="s">
        <v>3484</v>
      </c>
      <c r="AS110" s="48" t="s">
        <v>3485</v>
      </c>
      <c r="AT110" s="48" t="s">
        <v>3808</v>
      </c>
      <c r="AU110" s="48" t="s">
        <v>3809</v>
      </c>
      <c r="AV110" s="48" t="s">
        <v>3810</v>
      </c>
      <c r="AW110" s="48" t="s">
        <v>3880</v>
      </c>
      <c r="AX110" s="48" t="s">
        <v>3881</v>
      </c>
      <c r="AY110" s="48" t="s">
        <v>3882</v>
      </c>
      <c r="AZ110" s="48" t="s">
        <v>3955</v>
      </c>
      <c r="BA110" s="48" t="s">
        <v>3956</v>
      </c>
      <c r="BB110" s="48" t="s">
        <v>3957</v>
      </c>
      <c r="BC110" s="48" t="s">
        <v>4085</v>
      </c>
      <c r="BD110" s="48" t="s">
        <v>4086</v>
      </c>
      <c r="BE110" s="48" t="s">
        <v>4087</v>
      </c>
    </row>
    <row r="111" spans="1:57" hidden="1">
      <c r="A111" s="45"/>
      <c r="B111" s="49" t="s">
        <v>4175</v>
      </c>
      <c r="C111" s="58">
        <v>11</v>
      </c>
      <c r="D111" s="48" t="s">
        <v>295</v>
      </c>
      <c r="E111" s="48" t="s">
        <v>296</v>
      </c>
      <c r="F111" s="48" t="s">
        <v>297</v>
      </c>
      <c r="G111" s="48" t="s">
        <v>369</v>
      </c>
      <c r="H111" s="48" t="s">
        <v>370</v>
      </c>
      <c r="I111" s="48" t="s">
        <v>371</v>
      </c>
      <c r="J111" s="48" t="s">
        <v>1929</v>
      </c>
      <c r="K111" s="48" t="s">
        <v>1930</v>
      </c>
      <c r="L111" s="48" t="s">
        <v>1931</v>
      </c>
      <c r="M111" s="48" t="s">
        <v>2001</v>
      </c>
      <c r="N111" s="48" t="s">
        <v>2002</v>
      </c>
      <c r="O111" s="48" t="s">
        <v>2003</v>
      </c>
      <c r="P111" s="48" t="s">
        <v>2326</v>
      </c>
      <c r="Q111" s="48" t="s">
        <v>2327</v>
      </c>
      <c r="R111" s="48" t="s">
        <v>2328</v>
      </c>
      <c r="S111" s="48" t="s">
        <v>2398</v>
      </c>
      <c r="T111" s="48" t="s">
        <v>2399</v>
      </c>
      <c r="U111" s="48" t="s">
        <v>2400</v>
      </c>
      <c r="V111" s="48" t="s">
        <v>2473</v>
      </c>
      <c r="W111" s="48" t="s">
        <v>2474</v>
      </c>
      <c r="X111" s="48" t="s">
        <v>2475</v>
      </c>
      <c r="Y111" s="48" t="s">
        <v>2795</v>
      </c>
      <c r="Z111" s="48" t="s">
        <v>2796</v>
      </c>
      <c r="AA111" s="48" t="s">
        <v>2797</v>
      </c>
      <c r="AB111" s="48" t="s">
        <v>2870</v>
      </c>
      <c r="AC111" s="48" t="s">
        <v>2871</v>
      </c>
      <c r="AD111" s="48" t="s">
        <v>2872</v>
      </c>
      <c r="AE111" s="48" t="s">
        <v>2942</v>
      </c>
      <c r="AF111" s="48" t="s">
        <v>2943</v>
      </c>
      <c r="AG111" s="48" t="s">
        <v>2944</v>
      </c>
      <c r="AH111" s="48" t="s">
        <v>3267</v>
      </c>
      <c r="AI111" s="48" t="s">
        <v>3268</v>
      </c>
      <c r="AJ111" s="48" t="s">
        <v>3269</v>
      </c>
      <c r="AK111" s="48" t="s">
        <v>3339</v>
      </c>
      <c r="AL111" s="48" t="s">
        <v>3340</v>
      </c>
      <c r="AM111" s="48" t="s">
        <v>3341</v>
      </c>
      <c r="AN111" s="48" t="s">
        <v>3414</v>
      </c>
      <c r="AO111" s="48" t="s">
        <v>3415</v>
      </c>
      <c r="AP111" s="48" t="s">
        <v>3416</v>
      </c>
      <c r="AQ111" s="48" t="s">
        <v>3486</v>
      </c>
      <c r="AR111" s="48" t="s">
        <v>3487</v>
      </c>
      <c r="AS111" s="48" t="s">
        <v>3488</v>
      </c>
      <c r="AT111" s="48" t="s">
        <v>3811</v>
      </c>
      <c r="AU111" s="48" t="s">
        <v>3812</v>
      </c>
      <c r="AV111" s="48" t="s">
        <v>3813</v>
      </c>
      <c r="AW111" s="48" t="s">
        <v>3883</v>
      </c>
      <c r="AX111" s="48" t="s">
        <v>3884</v>
      </c>
      <c r="AY111" s="48" t="s">
        <v>3885</v>
      </c>
      <c r="AZ111" s="48" t="s">
        <v>3958</v>
      </c>
      <c r="BA111" s="48" t="s">
        <v>3959</v>
      </c>
      <c r="BB111" s="48" t="s">
        <v>3960</v>
      </c>
      <c r="BC111" s="48" t="s">
        <v>4088</v>
      </c>
      <c r="BD111" s="48" t="s">
        <v>4089</v>
      </c>
      <c r="BE111" s="48" t="s">
        <v>4090</v>
      </c>
    </row>
    <row r="112" spans="1:57" hidden="1">
      <c r="A112" s="45"/>
      <c r="B112" s="49" t="s">
        <v>4176</v>
      </c>
      <c r="C112" s="58">
        <v>12</v>
      </c>
      <c r="D112" s="48" t="s">
        <v>298</v>
      </c>
      <c r="E112" s="48" t="s">
        <v>299</v>
      </c>
      <c r="F112" s="48" t="s">
        <v>300</v>
      </c>
      <c r="G112" s="48" t="s">
        <v>372</v>
      </c>
      <c r="H112" s="48" t="s">
        <v>373</v>
      </c>
      <c r="I112" s="48" t="s">
        <v>374</v>
      </c>
      <c r="J112" s="48" t="s">
        <v>1932</v>
      </c>
      <c r="K112" s="48" t="s">
        <v>1933</v>
      </c>
      <c r="L112" s="48" t="s">
        <v>1934</v>
      </c>
      <c r="M112" s="48" t="s">
        <v>2004</v>
      </c>
      <c r="N112" s="48" t="s">
        <v>2005</v>
      </c>
      <c r="O112" s="48" t="s">
        <v>2006</v>
      </c>
      <c r="P112" s="48" t="s">
        <v>2329</v>
      </c>
      <c r="Q112" s="48" t="s">
        <v>2330</v>
      </c>
      <c r="R112" s="48" t="s">
        <v>2331</v>
      </c>
      <c r="S112" s="48" t="s">
        <v>2401</v>
      </c>
      <c r="T112" s="48" t="s">
        <v>2402</v>
      </c>
      <c r="U112" s="48" t="s">
        <v>2403</v>
      </c>
      <c r="V112" s="48" t="s">
        <v>2476</v>
      </c>
      <c r="W112" s="48" t="s">
        <v>2477</v>
      </c>
      <c r="X112" s="48" t="s">
        <v>2478</v>
      </c>
      <c r="Y112" s="48" t="s">
        <v>2798</v>
      </c>
      <c r="Z112" s="48" t="s">
        <v>2799</v>
      </c>
      <c r="AA112" s="48" t="s">
        <v>2800</v>
      </c>
      <c r="AB112" s="48" t="s">
        <v>2873</v>
      </c>
      <c r="AC112" s="48" t="s">
        <v>2874</v>
      </c>
      <c r="AD112" s="48" t="s">
        <v>2875</v>
      </c>
      <c r="AE112" s="48" t="s">
        <v>2945</v>
      </c>
      <c r="AF112" s="48" t="s">
        <v>2946</v>
      </c>
      <c r="AG112" s="48" t="s">
        <v>2947</v>
      </c>
      <c r="AH112" s="48" t="s">
        <v>3270</v>
      </c>
      <c r="AI112" s="48" t="s">
        <v>3271</v>
      </c>
      <c r="AJ112" s="48" t="s">
        <v>3272</v>
      </c>
      <c r="AK112" s="48" t="s">
        <v>3342</v>
      </c>
      <c r="AL112" s="48" t="s">
        <v>3343</v>
      </c>
      <c r="AM112" s="48" t="s">
        <v>3344</v>
      </c>
      <c r="AN112" s="48" t="s">
        <v>3417</v>
      </c>
      <c r="AO112" s="48" t="s">
        <v>3418</v>
      </c>
      <c r="AP112" s="48" t="s">
        <v>3419</v>
      </c>
      <c r="AQ112" s="48" t="s">
        <v>3489</v>
      </c>
      <c r="AR112" s="48" t="s">
        <v>3490</v>
      </c>
      <c r="AS112" s="48" t="s">
        <v>3491</v>
      </c>
      <c r="AT112" s="48" t="s">
        <v>3814</v>
      </c>
      <c r="AU112" s="48" t="s">
        <v>3815</v>
      </c>
      <c r="AV112" s="48" t="s">
        <v>3816</v>
      </c>
      <c r="AW112" s="48" t="s">
        <v>3886</v>
      </c>
      <c r="AX112" s="48" t="s">
        <v>3887</v>
      </c>
      <c r="AY112" s="48" t="s">
        <v>3888</v>
      </c>
      <c r="AZ112" s="48" t="s">
        <v>3961</v>
      </c>
      <c r="BA112" s="48" t="s">
        <v>3962</v>
      </c>
      <c r="BB112" s="48" t="s">
        <v>3963</v>
      </c>
      <c r="BC112" s="48" t="s">
        <v>4091</v>
      </c>
      <c r="BD112" s="48" t="s">
        <v>4092</v>
      </c>
      <c r="BE112" s="48" t="s">
        <v>4093</v>
      </c>
    </row>
    <row r="113" spans="1:57" hidden="1">
      <c r="A113" s="45"/>
      <c r="B113" s="49" t="s">
        <v>4177</v>
      </c>
      <c r="C113" s="58">
        <v>13</v>
      </c>
      <c r="D113" s="48" t="s">
        <v>301</v>
      </c>
      <c r="E113" s="48" t="s">
        <v>302</v>
      </c>
      <c r="F113" s="48" t="s">
        <v>303</v>
      </c>
      <c r="G113" s="48" t="s">
        <v>375</v>
      </c>
      <c r="H113" s="48" t="s">
        <v>376</v>
      </c>
      <c r="I113" s="48" t="s">
        <v>377</v>
      </c>
      <c r="J113" s="48" t="s">
        <v>1935</v>
      </c>
      <c r="K113" s="48" t="s">
        <v>1936</v>
      </c>
      <c r="L113" s="48" t="s">
        <v>1937</v>
      </c>
      <c r="M113" s="48" t="s">
        <v>2007</v>
      </c>
      <c r="N113" s="48" t="s">
        <v>2008</v>
      </c>
      <c r="O113" s="48" t="s">
        <v>2009</v>
      </c>
      <c r="P113" s="48" t="s">
        <v>2332</v>
      </c>
      <c r="Q113" s="48" t="s">
        <v>2333</v>
      </c>
      <c r="R113" s="48" t="s">
        <v>2334</v>
      </c>
      <c r="S113" s="48" t="s">
        <v>2404</v>
      </c>
      <c r="T113" s="48" t="s">
        <v>2405</v>
      </c>
      <c r="U113" s="48" t="s">
        <v>2406</v>
      </c>
      <c r="V113" s="48" t="s">
        <v>2479</v>
      </c>
      <c r="W113" s="48" t="s">
        <v>2480</v>
      </c>
      <c r="X113" s="48" t="s">
        <v>2481</v>
      </c>
      <c r="Y113" s="48" t="s">
        <v>2801</v>
      </c>
      <c r="Z113" s="48" t="s">
        <v>2802</v>
      </c>
      <c r="AA113" s="48" t="s">
        <v>2803</v>
      </c>
      <c r="AB113" s="48" t="s">
        <v>2876</v>
      </c>
      <c r="AC113" s="48" t="s">
        <v>2877</v>
      </c>
      <c r="AD113" s="48" t="s">
        <v>2878</v>
      </c>
      <c r="AE113" s="48" t="s">
        <v>2948</v>
      </c>
      <c r="AF113" s="48" t="s">
        <v>2949</v>
      </c>
      <c r="AG113" s="48" t="s">
        <v>2950</v>
      </c>
      <c r="AH113" s="48" t="s">
        <v>3273</v>
      </c>
      <c r="AI113" s="48" t="s">
        <v>3274</v>
      </c>
      <c r="AJ113" s="48" t="s">
        <v>3275</v>
      </c>
      <c r="AK113" s="48" t="s">
        <v>3345</v>
      </c>
      <c r="AL113" s="48" t="s">
        <v>3346</v>
      </c>
      <c r="AM113" s="48" t="s">
        <v>3347</v>
      </c>
      <c r="AN113" s="48" t="s">
        <v>3420</v>
      </c>
      <c r="AO113" s="48" t="s">
        <v>3421</v>
      </c>
      <c r="AP113" s="48" t="s">
        <v>3422</v>
      </c>
      <c r="AQ113" s="48" t="s">
        <v>3492</v>
      </c>
      <c r="AR113" s="48" t="s">
        <v>3493</v>
      </c>
      <c r="AS113" s="48" t="s">
        <v>3494</v>
      </c>
      <c r="AT113" s="48" t="s">
        <v>3817</v>
      </c>
      <c r="AU113" s="48" t="s">
        <v>3818</v>
      </c>
      <c r="AV113" s="48" t="s">
        <v>3819</v>
      </c>
      <c r="AW113" s="48" t="s">
        <v>3889</v>
      </c>
      <c r="AX113" s="48" t="s">
        <v>3890</v>
      </c>
      <c r="AY113" s="48" t="s">
        <v>3891</v>
      </c>
      <c r="AZ113" s="48" t="s">
        <v>3964</v>
      </c>
      <c r="BA113" s="48" t="s">
        <v>3965</v>
      </c>
      <c r="BB113" s="48" t="s">
        <v>3966</v>
      </c>
      <c r="BC113" s="48" t="s">
        <v>4094</v>
      </c>
      <c r="BD113" s="48" t="s">
        <v>4095</v>
      </c>
      <c r="BE113" s="48" t="s">
        <v>4096</v>
      </c>
    </row>
    <row r="114" spans="1:57" hidden="1">
      <c r="A114" s="45"/>
      <c r="B114" s="51" t="s">
        <v>4178</v>
      </c>
      <c r="C114" s="58">
        <v>14</v>
      </c>
      <c r="D114" s="48" t="s">
        <v>304</v>
      </c>
      <c r="E114" s="48" t="s">
        <v>305</v>
      </c>
      <c r="F114" s="48" t="s">
        <v>306</v>
      </c>
      <c r="G114" s="48" t="s">
        <v>378</v>
      </c>
      <c r="H114" s="48" t="s">
        <v>379</v>
      </c>
      <c r="I114" s="48" t="s">
        <v>380</v>
      </c>
      <c r="J114" s="48" t="s">
        <v>1938</v>
      </c>
      <c r="K114" s="48" t="s">
        <v>1939</v>
      </c>
      <c r="L114" s="48" t="s">
        <v>1940</v>
      </c>
      <c r="M114" s="48" t="s">
        <v>2010</v>
      </c>
      <c r="N114" s="48" t="s">
        <v>2011</v>
      </c>
      <c r="O114" s="48" t="s">
        <v>2012</v>
      </c>
      <c r="P114" s="48" t="s">
        <v>2335</v>
      </c>
      <c r="Q114" s="48" t="s">
        <v>2336</v>
      </c>
      <c r="R114" s="48" t="s">
        <v>2337</v>
      </c>
      <c r="S114" s="48" t="s">
        <v>2407</v>
      </c>
      <c r="T114" s="48" t="s">
        <v>2408</v>
      </c>
      <c r="U114" s="48" t="s">
        <v>2409</v>
      </c>
      <c r="V114" s="48" t="s">
        <v>2482</v>
      </c>
      <c r="W114" s="48" t="s">
        <v>2483</v>
      </c>
      <c r="X114" s="48" t="s">
        <v>2484</v>
      </c>
      <c r="Y114" s="48" t="s">
        <v>2804</v>
      </c>
      <c r="Z114" s="48" t="s">
        <v>2805</v>
      </c>
      <c r="AA114" s="48" t="s">
        <v>2806</v>
      </c>
      <c r="AB114" s="48" t="s">
        <v>2879</v>
      </c>
      <c r="AC114" s="48" t="s">
        <v>2880</v>
      </c>
      <c r="AD114" s="48" t="s">
        <v>2881</v>
      </c>
      <c r="AE114" s="48" t="s">
        <v>2951</v>
      </c>
      <c r="AF114" s="48" t="s">
        <v>2952</v>
      </c>
      <c r="AG114" s="48" t="s">
        <v>2953</v>
      </c>
      <c r="AH114" s="48" t="s">
        <v>3276</v>
      </c>
      <c r="AI114" s="48" t="s">
        <v>3277</v>
      </c>
      <c r="AJ114" s="48" t="s">
        <v>3278</v>
      </c>
      <c r="AK114" s="48" t="s">
        <v>3348</v>
      </c>
      <c r="AL114" s="48" t="s">
        <v>3349</v>
      </c>
      <c r="AM114" s="48" t="s">
        <v>3350</v>
      </c>
      <c r="AN114" s="48" t="s">
        <v>3423</v>
      </c>
      <c r="AO114" s="48" t="s">
        <v>3424</v>
      </c>
      <c r="AP114" s="48" t="s">
        <v>3425</v>
      </c>
      <c r="AQ114" s="48" t="s">
        <v>3495</v>
      </c>
      <c r="AR114" s="48" t="s">
        <v>3496</v>
      </c>
      <c r="AS114" s="48" t="s">
        <v>3497</v>
      </c>
      <c r="AT114" s="48" t="s">
        <v>3820</v>
      </c>
      <c r="AU114" s="48" t="s">
        <v>3821</v>
      </c>
      <c r="AV114" s="48" t="s">
        <v>3822</v>
      </c>
      <c r="AW114" s="48" t="s">
        <v>3892</v>
      </c>
      <c r="AX114" s="48" t="s">
        <v>3893</v>
      </c>
      <c r="AY114" s="48" t="s">
        <v>3894</v>
      </c>
      <c r="AZ114" s="48" t="s">
        <v>3967</v>
      </c>
      <c r="BA114" s="48" t="s">
        <v>3968</v>
      </c>
      <c r="BB114" s="48" t="s">
        <v>3969</v>
      </c>
      <c r="BC114" s="48" t="s">
        <v>4097</v>
      </c>
      <c r="BD114" s="48" t="s">
        <v>4098</v>
      </c>
      <c r="BE114" s="48" t="s">
        <v>4099</v>
      </c>
    </row>
    <row r="115" spans="1:57" hidden="1">
      <c r="A115" s="45"/>
      <c r="B115" s="49" t="s">
        <v>4179</v>
      </c>
      <c r="C115" s="58">
        <v>15</v>
      </c>
      <c r="D115" s="48" t="s">
        <v>307</v>
      </c>
      <c r="E115" s="48" t="s">
        <v>308</v>
      </c>
      <c r="F115" s="48" t="s">
        <v>309</v>
      </c>
      <c r="G115" s="48" t="s">
        <v>381</v>
      </c>
      <c r="H115" s="48" t="s">
        <v>382</v>
      </c>
      <c r="I115" s="48" t="s">
        <v>383</v>
      </c>
      <c r="J115" s="48" t="s">
        <v>1941</v>
      </c>
      <c r="K115" s="48" t="s">
        <v>1942</v>
      </c>
      <c r="L115" s="48" t="s">
        <v>1943</v>
      </c>
      <c r="M115" s="48" t="s">
        <v>2013</v>
      </c>
      <c r="N115" s="48" t="s">
        <v>2264</v>
      </c>
      <c r="O115" s="48" t="s">
        <v>2265</v>
      </c>
      <c r="P115" s="48" t="s">
        <v>2338</v>
      </c>
      <c r="Q115" s="48" t="s">
        <v>2339</v>
      </c>
      <c r="R115" s="48" t="s">
        <v>2340</v>
      </c>
      <c r="S115" s="48" t="s">
        <v>2410</v>
      </c>
      <c r="T115" s="48" t="s">
        <v>2411</v>
      </c>
      <c r="U115" s="48" t="s">
        <v>2412</v>
      </c>
      <c r="V115" s="48" t="s">
        <v>2485</v>
      </c>
      <c r="W115" s="48" t="s">
        <v>2486</v>
      </c>
      <c r="X115" s="48" t="s">
        <v>2487</v>
      </c>
      <c r="Y115" s="48" t="s">
        <v>2807</v>
      </c>
      <c r="Z115" s="48" t="s">
        <v>2808</v>
      </c>
      <c r="AA115" s="48" t="s">
        <v>2809</v>
      </c>
      <c r="AB115" s="48" t="s">
        <v>2882</v>
      </c>
      <c r="AC115" s="48" t="s">
        <v>2883</v>
      </c>
      <c r="AD115" s="48" t="s">
        <v>2884</v>
      </c>
      <c r="AE115" s="48" t="s">
        <v>2954</v>
      </c>
      <c r="AF115" s="48" t="s">
        <v>2955</v>
      </c>
      <c r="AG115" s="48" t="s">
        <v>2956</v>
      </c>
      <c r="AH115" s="48" t="s">
        <v>3279</v>
      </c>
      <c r="AI115" s="48" t="s">
        <v>3280</v>
      </c>
      <c r="AJ115" s="48" t="s">
        <v>3281</v>
      </c>
      <c r="AK115" s="48" t="s">
        <v>3351</v>
      </c>
      <c r="AL115" s="48" t="s">
        <v>3352</v>
      </c>
      <c r="AM115" s="48" t="s">
        <v>3353</v>
      </c>
      <c r="AN115" s="48" t="s">
        <v>3426</v>
      </c>
      <c r="AO115" s="48" t="s">
        <v>3427</v>
      </c>
      <c r="AP115" s="48" t="s">
        <v>3428</v>
      </c>
      <c r="AQ115" s="48" t="s">
        <v>3498</v>
      </c>
      <c r="AR115" s="48" t="s">
        <v>3499</v>
      </c>
      <c r="AS115" s="48" t="s">
        <v>3500</v>
      </c>
      <c r="AT115" s="48" t="s">
        <v>3823</v>
      </c>
      <c r="AU115" s="48" t="s">
        <v>3824</v>
      </c>
      <c r="AV115" s="48" t="s">
        <v>3825</v>
      </c>
      <c r="AW115" s="48" t="s">
        <v>3895</v>
      </c>
      <c r="AX115" s="48" t="s">
        <v>3896</v>
      </c>
      <c r="AY115" s="48" t="s">
        <v>3897</v>
      </c>
      <c r="AZ115" s="48" t="s">
        <v>3970</v>
      </c>
      <c r="BA115" s="48" t="s">
        <v>3971</v>
      </c>
      <c r="BB115" s="48" t="s">
        <v>3972</v>
      </c>
      <c r="BC115" s="48" t="s">
        <v>4100</v>
      </c>
      <c r="BD115" s="48" t="s">
        <v>4101</v>
      </c>
      <c r="BE115" s="48" t="s">
        <v>4102</v>
      </c>
    </row>
    <row r="116" spans="1:57" hidden="1">
      <c r="A116" s="45"/>
      <c r="B116" s="49" t="s">
        <v>4180</v>
      </c>
      <c r="C116" s="58">
        <v>16</v>
      </c>
      <c r="D116" s="48" t="s">
        <v>310</v>
      </c>
      <c r="E116" s="48" t="s">
        <v>311</v>
      </c>
      <c r="F116" s="48" t="s">
        <v>312</v>
      </c>
      <c r="G116" s="48" t="s">
        <v>384</v>
      </c>
      <c r="H116" s="48" t="s">
        <v>385</v>
      </c>
      <c r="I116" s="48" t="s">
        <v>386</v>
      </c>
      <c r="J116" s="48" t="s">
        <v>1944</v>
      </c>
      <c r="K116" s="48" t="s">
        <v>1945</v>
      </c>
      <c r="L116" s="48" t="s">
        <v>1946</v>
      </c>
      <c r="M116" s="48" t="s">
        <v>2266</v>
      </c>
      <c r="N116" s="48" t="s">
        <v>2267</v>
      </c>
      <c r="O116" s="48" t="s">
        <v>2268</v>
      </c>
      <c r="P116" s="48" t="s">
        <v>2341</v>
      </c>
      <c r="Q116" s="48" t="s">
        <v>2342</v>
      </c>
      <c r="R116" s="48" t="s">
        <v>2343</v>
      </c>
      <c r="S116" s="48" t="s">
        <v>2413</v>
      </c>
      <c r="T116" s="48" t="s">
        <v>2414</v>
      </c>
      <c r="U116" s="48" t="s">
        <v>2415</v>
      </c>
      <c r="V116" s="48" t="s">
        <v>2488</v>
      </c>
      <c r="W116" s="48" t="s">
        <v>2489</v>
      </c>
      <c r="X116" s="48" t="s">
        <v>2490</v>
      </c>
      <c r="Y116" s="48" t="s">
        <v>2810</v>
      </c>
      <c r="Z116" s="48" t="s">
        <v>2811</v>
      </c>
      <c r="AA116" s="48" t="s">
        <v>2812</v>
      </c>
      <c r="AB116" s="48" t="s">
        <v>2885</v>
      </c>
      <c r="AC116" s="48" t="s">
        <v>2886</v>
      </c>
      <c r="AD116" s="48" t="s">
        <v>2887</v>
      </c>
      <c r="AE116" s="48" t="s">
        <v>2957</v>
      </c>
      <c r="AF116" s="48" t="s">
        <v>2958</v>
      </c>
      <c r="AG116" s="48" t="s">
        <v>2959</v>
      </c>
      <c r="AH116" s="48" t="s">
        <v>3282</v>
      </c>
      <c r="AI116" s="48" t="s">
        <v>3283</v>
      </c>
      <c r="AJ116" s="48" t="s">
        <v>3284</v>
      </c>
      <c r="AK116" s="48" t="s">
        <v>3354</v>
      </c>
      <c r="AL116" s="48" t="s">
        <v>3355</v>
      </c>
      <c r="AM116" s="48" t="s">
        <v>3356</v>
      </c>
      <c r="AN116" s="48" t="s">
        <v>3429</v>
      </c>
      <c r="AO116" s="48" t="s">
        <v>3430</v>
      </c>
      <c r="AP116" s="48" t="s">
        <v>3431</v>
      </c>
      <c r="AQ116" s="48" t="s">
        <v>3501</v>
      </c>
      <c r="AR116" s="48" t="s">
        <v>3502</v>
      </c>
      <c r="AS116" s="48" t="s">
        <v>3503</v>
      </c>
      <c r="AT116" s="48" t="s">
        <v>3826</v>
      </c>
      <c r="AU116" s="48" t="s">
        <v>3827</v>
      </c>
      <c r="AV116" s="48" t="s">
        <v>3828</v>
      </c>
      <c r="AW116" s="48" t="s">
        <v>3898</v>
      </c>
      <c r="AX116" s="48" t="s">
        <v>3899</v>
      </c>
      <c r="AY116" s="48" t="s">
        <v>3900</v>
      </c>
      <c r="AZ116" s="48" t="s">
        <v>3973</v>
      </c>
      <c r="BA116" s="48" t="s">
        <v>3974</v>
      </c>
      <c r="BB116" s="48" t="s">
        <v>3975</v>
      </c>
      <c r="BC116" s="48" t="s">
        <v>4103</v>
      </c>
      <c r="BD116" s="48" t="s">
        <v>4104</v>
      </c>
      <c r="BE116" s="48" t="s">
        <v>4105</v>
      </c>
    </row>
    <row r="117" spans="1:57" hidden="1">
      <c r="A117" s="45"/>
      <c r="B117" s="45" t="s">
        <v>4181</v>
      </c>
      <c r="C117" s="58">
        <v>17</v>
      </c>
      <c r="D117" s="48" t="s">
        <v>313</v>
      </c>
      <c r="E117" s="48" t="s">
        <v>314</v>
      </c>
      <c r="F117" s="48" t="s">
        <v>315</v>
      </c>
      <c r="G117" s="48" t="s">
        <v>387</v>
      </c>
      <c r="H117" s="48" t="s">
        <v>388</v>
      </c>
      <c r="I117" s="48" t="s">
        <v>389</v>
      </c>
      <c r="J117" s="48" t="s">
        <v>1947</v>
      </c>
      <c r="K117" s="48" t="s">
        <v>1948</v>
      </c>
      <c r="L117" s="48" t="s">
        <v>1949</v>
      </c>
      <c r="M117" s="48" t="s">
        <v>2269</v>
      </c>
      <c r="N117" s="48" t="s">
        <v>2270</v>
      </c>
      <c r="O117" s="48" t="s">
        <v>2271</v>
      </c>
      <c r="P117" s="48" t="s">
        <v>2344</v>
      </c>
      <c r="Q117" s="48" t="s">
        <v>2345</v>
      </c>
      <c r="R117" s="48" t="s">
        <v>2346</v>
      </c>
      <c r="S117" s="48" t="s">
        <v>2416</v>
      </c>
      <c r="T117" s="48" t="s">
        <v>2417</v>
      </c>
      <c r="U117" s="48" t="s">
        <v>2418</v>
      </c>
      <c r="V117" s="48" t="s">
        <v>2491</v>
      </c>
      <c r="W117" s="48" t="s">
        <v>2492</v>
      </c>
      <c r="X117" s="48" t="s">
        <v>2493</v>
      </c>
      <c r="Y117" s="48" t="s">
        <v>2813</v>
      </c>
      <c r="Z117" s="48" t="s">
        <v>2814</v>
      </c>
      <c r="AA117" s="48" t="s">
        <v>2815</v>
      </c>
      <c r="AB117" s="48" t="s">
        <v>2888</v>
      </c>
      <c r="AC117" s="48" t="s">
        <v>2889</v>
      </c>
      <c r="AD117" s="48" t="s">
        <v>2890</v>
      </c>
      <c r="AE117" s="48" t="s">
        <v>2960</v>
      </c>
      <c r="AF117" s="48" t="s">
        <v>2961</v>
      </c>
      <c r="AG117" s="48" t="s">
        <v>2962</v>
      </c>
      <c r="AH117" s="48" t="s">
        <v>3285</v>
      </c>
      <c r="AI117" s="48" t="s">
        <v>3286</v>
      </c>
      <c r="AJ117" s="48" t="s">
        <v>3287</v>
      </c>
      <c r="AK117" s="48" t="s">
        <v>3357</v>
      </c>
      <c r="AL117" s="48" t="s">
        <v>3358</v>
      </c>
      <c r="AM117" s="48" t="s">
        <v>3359</v>
      </c>
      <c r="AN117" s="48" t="s">
        <v>3432</v>
      </c>
      <c r="AO117" s="48" t="s">
        <v>3433</v>
      </c>
      <c r="AP117" s="48" t="s">
        <v>3434</v>
      </c>
      <c r="AQ117" s="48" t="s">
        <v>3504</v>
      </c>
      <c r="AR117" s="48" t="s">
        <v>3505</v>
      </c>
      <c r="AS117" s="48" t="s">
        <v>3506</v>
      </c>
      <c r="AT117" s="48" t="s">
        <v>3829</v>
      </c>
      <c r="AU117" s="48" t="s">
        <v>3830</v>
      </c>
      <c r="AV117" s="48" t="s">
        <v>3831</v>
      </c>
      <c r="AW117" s="48" t="s">
        <v>3901</v>
      </c>
      <c r="AX117" s="48" t="s">
        <v>3902</v>
      </c>
      <c r="AY117" s="48" t="s">
        <v>3903</v>
      </c>
      <c r="AZ117" s="48" t="s">
        <v>3976</v>
      </c>
      <c r="BA117" s="48" t="s">
        <v>3977</v>
      </c>
      <c r="BB117" s="48" t="s">
        <v>3978</v>
      </c>
      <c r="BC117" s="48" t="s">
        <v>4106</v>
      </c>
      <c r="BD117" s="48" t="s">
        <v>4107</v>
      </c>
      <c r="BE117" s="48" t="s">
        <v>4108</v>
      </c>
    </row>
    <row r="118" spans="1:57" hidden="1">
      <c r="A118" s="44" t="s">
        <v>4182</v>
      </c>
      <c r="B118" s="45"/>
      <c r="C118" s="58">
        <v>18</v>
      </c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</row>
    <row r="119" spans="1:57" hidden="1">
      <c r="A119" s="45"/>
      <c r="B119" s="52" t="s">
        <v>4183</v>
      </c>
      <c r="C119" s="58">
        <v>19</v>
      </c>
      <c r="D119" s="48" t="s">
        <v>316</v>
      </c>
      <c r="E119" s="48" t="s">
        <v>317</v>
      </c>
      <c r="F119" s="48" t="s">
        <v>318</v>
      </c>
      <c r="G119" s="48" t="s">
        <v>390</v>
      </c>
      <c r="H119" s="48" t="s">
        <v>391</v>
      </c>
      <c r="I119" s="48" t="s">
        <v>392</v>
      </c>
      <c r="J119" s="48" t="s">
        <v>1950</v>
      </c>
      <c r="K119" s="48" t="s">
        <v>1951</v>
      </c>
      <c r="L119" s="48" t="s">
        <v>1952</v>
      </c>
      <c r="M119" s="48" t="s">
        <v>2272</v>
      </c>
      <c r="N119" s="48" t="s">
        <v>2273</v>
      </c>
      <c r="O119" s="48" t="s">
        <v>2274</v>
      </c>
      <c r="P119" s="48" t="s">
        <v>2347</v>
      </c>
      <c r="Q119" s="48" t="s">
        <v>2348</v>
      </c>
      <c r="R119" s="48" t="s">
        <v>2349</v>
      </c>
      <c r="S119" s="48" t="s">
        <v>2419</v>
      </c>
      <c r="T119" s="48" t="s">
        <v>2420</v>
      </c>
      <c r="U119" s="48" t="s">
        <v>2421</v>
      </c>
      <c r="V119" s="48" t="s">
        <v>2494</v>
      </c>
      <c r="W119" s="48" t="s">
        <v>2495</v>
      </c>
      <c r="X119" s="48" t="s">
        <v>2496</v>
      </c>
      <c r="Y119" s="48" t="s">
        <v>2816</v>
      </c>
      <c r="Z119" s="48" t="s">
        <v>2817</v>
      </c>
      <c r="AA119" s="48" t="s">
        <v>2818</v>
      </c>
      <c r="AB119" s="48" t="s">
        <v>2891</v>
      </c>
      <c r="AC119" s="48" t="s">
        <v>2892</v>
      </c>
      <c r="AD119" s="48" t="s">
        <v>2893</v>
      </c>
      <c r="AE119" s="48" t="s">
        <v>2963</v>
      </c>
      <c r="AF119" s="48" t="s">
        <v>2964</v>
      </c>
      <c r="AG119" s="48" t="s">
        <v>2965</v>
      </c>
      <c r="AH119" s="48" t="s">
        <v>3288</v>
      </c>
      <c r="AI119" s="48" t="s">
        <v>3289</v>
      </c>
      <c r="AJ119" s="48" t="s">
        <v>3290</v>
      </c>
      <c r="AK119" s="48" t="s">
        <v>3360</v>
      </c>
      <c r="AL119" s="48" t="s">
        <v>3361</v>
      </c>
      <c r="AM119" s="48" t="s">
        <v>3362</v>
      </c>
      <c r="AN119" s="48" t="s">
        <v>3435</v>
      </c>
      <c r="AO119" s="48" t="s">
        <v>3436</v>
      </c>
      <c r="AP119" s="48" t="s">
        <v>3437</v>
      </c>
      <c r="AQ119" s="48" t="s">
        <v>3507</v>
      </c>
      <c r="AR119" s="48" t="s">
        <v>3508</v>
      </c>
      <c r="AS119" s="48" t="s">
        <v>3509</v>
      </c>
      <c r="AT119" s="48" t="s">
        <v>3832</v>
      </c>
      <c r="AU119" s="48" t="s">
        <v>3833</v>
      </c>
      <c r="AV119" s="48" t="s">
        <v>3834</v>
      </c>
      <c r="AW119" s="48" t="s">
        <v>3904</v>
      </c>
      <c r="AX119" s="48" t="s">
        <v>3905</v>
      </c>
      <c r="AY119" s="48" t="s">
        <v>3906</v>
      </c>
      <c r="AZ119" s="48" t="s">
        <v>3979</v>
      </c>
      <c r="BA119" s="48" t="s">
        <v>3980</v>
      </c>
      <c r="BB119" s="48" t="s">
        <v>3981</v>
      </c>
      <c r="BC119" s="48" t="s">
        <v>4109</v>
      </c>
      <c r="BD119" s="48" t="s">
        <v>4110</v>
      </c>
      <c r="BE119" s="48" t="s">
        <v>4111</v>
      </c>
    </row>
    <row r="120" spans="1:57" ht="15" hidden="1" customHeight="1">
      <c r="A120" s="45"/>
      <c r="B120" s="49" t="s">
        <v>4184</v>
      </c>
      <c r="C120" s="58">
        <v>20</v>
      </c>
      <c r="D120" s="48" t="s">
        <v>319</v>
      </c>
      <c r="E120" s="48" t="s">
        <v>320</v>
      </c>
      <c r="F120" s="48" t="s">
        <v>321</v>
      </c>
      <c r="G120" s="48" t="s">
        <v>393</v>
      </c>
      <c r="H120" s="48" t="s">
        <v>394</v>
      </c>
      <c r="I120" s="48" t="s">
        <v>395</v>
      </c>
      <c r="J120" s="48" t="s">
        <v>1953</v>
      </c>
      <c r="K120" s="48" t="s">
        <v>1954</v>
      </c>
      <c r="L120" s="48" t="s">
        <v>1955</v>
      </c>
      <c r="M120" s="48" t="s">
        <v>2275</v>
      </c>
      <c r="N120" s="48" t="s">
        <v>2276</v>
      </c>
      <c r="O120" s="48" t="s">
        <v>2277</v>
      </c>
      <c r="P120" s="48" t="s">
        <v>2350</v>
      </c>
      <c r="Q120" s="48" t="s">
        <v>2351</v>
      </c>
      <c r="R120" s="48" t="s">
        <v>2352</v>
      </c>
      <c r="S120" s="48" t="s">
        <v>2422</v>
      </c>
      <c r="T120" s="48" t="s">
        <v>2423</v>
      </c>
      <c r="U120" s="48" t="s">
        <v>2424</v>
      </c>
      <c r="V120" s="48" t="s">
        <v>2497</v>
      </c>
      <c r="W120" s="48" t="s">
        <v>2498</v>
      </c>
      <c r="X120" s="48" t="s">
        <v>2499</v>
      </c>
      <c r="Y120" s="48" t="s">
        <v>2819</v>
      </c>
      <c r="Z120" s="48" t="s">
        <v>2820</v>
      </c>
      <c r="AA120" s="48" t="s">
        <v>2821</v>
      </c>
      <c r="AB120" s="48" t="s">
        <v>2894</v>
      </c>
      <c r="AC120" s="48" t="s">
        <v>2895</v>
      </c>
      <c r="AD120" s="48" t="s">
        <v>2896</v>
      </c>
      <c r="AE120" s="48" t="s">
        <v>2966</v>
      </c>
      <c r="AF120" s="48" t="s">
        <v>2967</v>
      </c>
      <c r="AG120" s="48" t="s">
        <v>2968</v>
      </c>
      <c r="AH120" s="48" t="s">
        <v>3291</v>
      </c>
      <c r="AI120" s="48" t="s">
        <v>3292</v>
      </c>
      <c r="AJ120" s="48" t="s">
        <v>3293</v>
      </c>
      <c r="AK120" s="48" t="s">
        <v>3363</v>
      </c>
      <c r="AL120" s="48" t="s">
        <v>3364</v>
      </c>
      <c r="AM120" s="48" t="s">
        <v>3365</v>
      </c>
      <c r="AN120" s="48" t="s">
        <v>3438</v>
      </c>
      <c r="AO120" s="48" t="s">
        <v>3439</v>
      </c>
      <c r="AP120" s="48" t="s">
        <v>3440</v>
      </c>
      <c r="AQ120" s="48" t="s">
        <v>3510</v>
      </c>
      <c r="AR120" s="48" t="s">
        <v>3511</v>
      </c>
      <c r="AS120" s="48" t="s">
        <v>3512</v>
      </c>
      <c r="AT120" s="48" t="s">
        <v>3835</v>
      </c>
      <c r="AU120" s="48" t="s">
        <v>3836</v>
      </c>
      <c r="AV120" s="48" t="s">
        <v>3837</v>
      </c>
      <c r="AW120" s="48" t="s">
        <v>3907</v>
      </c>
      <c r="AX120" s="48" t="s">
        <v>3908</v>
      </c>
      <c r="AY120" s="48" t="s">
        <v>3909</v>
      </c>
      <c r="AZ120" s="48" t="s">
        <v>3982</v>
      </c>
      <c r="BA120" s="48" t="s">
        <v>3983</v>
      </c>
      <c r="BB120" s="48" t="s">
        <v>3984</v>
      </c>
      <c r="BC120" s="48" t="s">
        <v>4112</v>
      </c>
      <c r="BD120" s="48" t="s">
        <v>4113</v>
      </c>
      <c r="BE120" s="48" t="s">
        <v>4114</v>
      </c>
    </row>
    <row r="121" spans="1:57" ht="15" hidden="1" customHeight="1">
      <c r="A121" s="45"/>
      <c r="B121" s="49" t="s">
        <v>4185</v>
      </c>
      <c r="C121" s="58">
        <v>21</v>
      </c>
      <c r="D121" s="48" t="s">
        <v>322</v>
      </c>
      <c r="E121" s="48" t="s">
        <v>323</v>
      </c>
      <c r="F121" s="48" t="s">
        <v>324</v>
      </c>
      <c r="G121" s="48" t="s">
        <v>396</v>
      </c>
      <c r="H121" s="48" t="s">
        <v>397</v>
      </c>
      <c r="I121" s="48" t="s">
        <v>398</v>
      </c>
      <c r="J121" s="48" t="s">
        <v>1956</v>
      </c>
      <c r="K121" s="48" t="s">
        <v>1957</v>
      </c>
      <c r="L121" s="48" t="s">
        <v>1958</v>
      </c>
      <c r="M121" s="48" t="s">
        <v>2278</v>
      </c>
      <c r="N121" s="48" t="s">
        <v>2279</v>
      </c>
      <c r="O121" s="48" t="s">
        <v>2280</v>
      </c>
      <c r="P121" s="48" t="s">
        <v>2353</v>
      </c>
      <c r="Q121" s="48" t="s">
        <v>2354</v>
      </c>
      <c r="R121" s="48" t="s">
        <v>2355</v>
      </c>
      <c r="S121" s="48" t="s">
        <v>2425</v>
      </c>
      <c r="T121" s="48" t="s">
        <v>2426</v>
      </c>
      <c r="U121" s="48" t="s">
        <v>2427</v>
      </c>
      <c r="V121" s="48" t="s">
        <v>2500</v>
      </c>
      <c r="W121" s="48" t="s">
        <v>2501</v>
      </c>
      <c r="X121" s="48" t="s">
        <v>2502</v>
      </c>
      <c r="Y121" s="48" t="s">
        <v>2822</v>
      </c>
      <c r="Z121" s="48" t="s">
        <v>2823</v>
      </c>
      <c r="AA121" s="48" t="s">
        <v>2824</v>
      </c>
      <c r="AB121" s="48" t="s">
        <v>2897</v>
      </c>
      <c r="AC121" s="48" t="s">
        <v>2898</v>
      </c>
      <c r="AD121" s="48" t="s">
        <v>2899</v>
      </c>
      <c r="AE121" s="48" t="s">
        <v>2969</v>
      </c>
      <c r="AF121" s="48" t="s">
        <v>2970</v>
      </c>
      <c r="AG121" s="48" t="s">
        <v>2971</v>
      </c>
      <c r="AH121" s="48" t="s">
        <v>3294</v>
      </c>
      <c r="AI121" s="48" t="s">
        <v>3295</v>
      </c>
      <c r="AJ121" s="48" t="s">
        <v>3296</v>
      </c>
      <c r="AK121" s="48" t="s">
        <v>3366</v>
      </c>
      <c r="AL121" s="48" t="s">
        <v>3367</v>
      </c>
      <c r="AM121" s="48" t="s">
        <v>3368</v>
      </c>
      <c r="AN121" s="48" t="s">
        <v>3441</v>
      </c>
      <c r="AO121" s="48" t="s">
        <v>3442</v>
      </c>
      <c r="AP121" s="48" t="s">
        <v>3443</v>
      </c>
      <c r="AQ121" s="48" t="s">
        <v>3513</v>
      </c>
      <c r="AR121" s="48" t="s">
        <v>3764</v>
      </c>
      <c r="AS121" s="48" t="s">
        <v>3765</v>
      </c>
      <c r="AT121" s="48" t="s">
        <v>3838</v>
      </c>
      <c r="AU121" s="48" t="s">
        <v>3839</v>
      </c>
      <c r="AV121" s="48" t="s">
        <v>3840</v>
      </c>
      <c r="AW121" s="48" t="s">
        <v>3910</v>
      </c>
      <c r="AX121" s="48" t="s">
        <v>3911</v>
      </c>
      <c r="AY121" s="48" t="s">
        <v>3912</v>
      </c>
      <c r="AZ121" s="48" t="s">
        <v>3985</v>
      </c>
      <c r="BA121" s="48" t="s">
        <v>3986</v>
      </c>
      <c r="BB121" s="48" t="s">
        <v>3987</v>
      </c>
      <c r="BC121" s="48" t="s">
        <v>4115</v>
      </c>
      <c r="BD121" s="48" t="s">
        <v>4116</v>
      </c>
      <c r="BE121" s="48" t="s">
        <v>4117</v>
      </c>
    </row>
    <row r="122" spans="1:57" ht="15" hidden="1" customHeight="1">
      <c r="A122" s="45"/>
      <c r="B122" s="49" t="s">
        <v>4186</v>
      </c>
      <c r="C122" s="58">
        <v>22</v>
      </c>
      <c r="D122" s="48" t="s">
        <v>325</v>
      </c>
      <c r="E122" s="48" t="s">
        <v>326</v>
      </c>
      <c r="F122" s="48" t="s">
        <v>327</v>
      </c>
      <c r="G122" s="48" t="s">
        <v>399</v>
      </c>
      <c r="H122" s="48" t="s">
        <v>400</v>
      </c>
      <c r="I122" s="48" t="s">
        <v>401</v>
      </c>
      <c r="J122" s="48" t="s">
        <v>1959</v>
      </c>
      <c r="K122" s="48" t="s">
        <v>1960</v>
      </c>
      <c r="L122" s="48" t="s">
        <v>1961</v>
      </c>
      <c r="M122" s="48" t="s">
        <v>2281</v>
      </c>
      <c r="N122" s="48" t="s">
        <v>2282</v>
      </c>
      <c r="O122" s="48" t="s">
        <v>2283</v>
      </c>
      <c r="P122" s="48" t="s">
        <v>2356</v>
      </c>
      <c r="Q122" s="48" t="s">
        <v>2357</v>
      </c>
      <c r="R122" s="48" t="s">
        <v>2358</v>
      </c>
      <c r="S122" s="48" t="s">
        <v>2428</v>
      </c>
      <c r="T122" s="48" t="s">
        <v>2429</v>
      </c>
      <c r="U122" s="48" t="s">
        <v>2430</v>
      </c>
      <c r="V122" s="48" t="s">
        <v>2503</v>
      </c>
      <c r="W122" s="48" t="s">
        <v>2504</v>
      </c>
      <c r="X122" s="48" t="s">
        <v>2505</v>
      </c>
      <c r="Y122" s="48" t="s">
        <v>2825</v>
      </c>
      <c r="Z122" s="48" t="s">
        <v>2826</v>
      </c>
      <c r="AA122" s="48" t="s">
        <v>2827</v>
      </c>
      <c r="AB122" s="48" t="s">
        <v>2900</v>
      </c>
      <c r="AC122" s="48" t="s">
        <v>2901</v>
      </c>
      <c r="AD122" s="48" t="s">
        <v>2902</v>
      </c>
      <c r="AE122" s="48" t="s">
        <v>2972</v>
      </c>
      <c r="AF122" s="48" t="s">
        <v>2973</v>
      </c>
      <c r="AG122" s="48" t="s">
        <v>2974</v>
      </c>
      <c r="AH122" s="48" t="s">
        <v>3297</v>
      </c>
      <c r="AI122" s="48" t="s">
        <v>3298</v>
      </c>
      <c r="AJ122" s="48" t="s">
        <v>3299</v>
      </c>
      <c r="AK122" s="48" t="s">
        <v>3369</v>
      </c>
      <c r="AL122" s="48" t="s">
        <v>3370</v>
      </c>
      <c r="AM122" s="48" t="s">
        <v>3371</v>
      </c>
      <c r="AN122" s="48" t="s">
        <v>3444</v>
      </c>
      <c r="AO122" s="48" t="s">
        <v>3445</v>
      </c>
      <c r="AP122" s="48" t="s">
        <v>3446</v>
      </c>
      <c r="AQ122" s="48" t="s">
        <v>3766</v>
      </c>
      <c r="AR122" s="48" t="s">
        <v>3767</v>
      </c>
      <c r="AS122" s="48" t="s">
        <v>3768</v>
      </c>
      <c r="AT122" s="48" t="s">
        <v>3841</v>
      </c>
      <c r="AU122" s="48" t="s">
        <v>3842</v>
      </c>
      <c r="AV122" s="48" t="s">
        <v>3843</v>
      </c>
      <c r="AW122" s="48" t="s">
        <v>3913</v>
      </c>
      <c r="AX122" s="48" t="s">
        <v>3914</v>
      </c>
      <c r="AY122" s="48" t="s">
        <v>3915</v>
      </c>
      <c r="AZ122" s="48" t="s">
        <v>3988</v>
      </c>
      <c r="BA122" s="48" t="s">
        <v>3989</v>
      </c>
      <c r="BB122" s="48" t="s">
        <v>3990</v>
      </c>
      <c r="BC122" s="48" t="s">
        <v>4118</v>
      </c>
      <c r="BD122" s="48" t="s">
        <v>4119</v>
      </c>
      <c r="BE122" s="48" t="s">
        <v>4120</v>
      </c>
    </row>
    <row r="123" spans="1:57" ht="15" hidden="1" customHeight="1">
      <c r="A123" s="45"/>
      <c r="B123" s="52" t="s">
        <v>4187</v>
      </c>
      <c r="C123" s="58">
        <v>23</v>
      </c>
      <c r="D123" s="48" t="s">
        <v>328</v>
      </c>
      <c r="E123" s="48" t="s">
        <v>329</v>
      </c>
      <c r="F123" s="48" t="s">
        <v>330</v>
      </c>
      <c r="G123" s="48" t="s">
        <v>402</v>
      </c>
      <c r="H123" s="48" t="s">
        <v>403</v>
      </c>
      <c r="I123" s="48" t="s">
        <v>404</v>
      </c>
      <c r="J123" s="48" t="s">
        <v>1962</v>
      </c>
      <c r="K123" s="48" t="s">
        <v>1963</v>
      </c>
      <c r="L123" s="48" t="s">
        <v>1964</v>
      </c>
      <c r="M123" s="48" t="s">
        <v>2284</v>
      </c>
      <c r="N123" s="48" t="s">
        <v>2285</v>
      </c>
      <c r="O123" s="48" t="s">
        <v>2286</v>
      </c>
      <c r="P123" s="48" t="s">
        <v>2359</v>
      </c>
      <c r="Q123" s="48" t="s">
        <v>2360</v>
      </c>
      <c r="R123" s="48" t="s">
        <v>2361</v>
      </c>
      <c r="S123" s="48" t="s">
        <v>2431</v>
      </c>
      <c r="T123" s="48" t="s">
        <v>2432</v>
      </c>
      <c r="U123" s="48" t="s">
        <v>2433</v>
      </c>
      <c r="V123" s="48" t="s">
        <v>2506</v>
      </c>
      <c r="W123" s="48" t="s">
        <v>2507</v>
      </c>
      <c r="X123" s="48" t="s">
        <v>2508</v>
      </c>
      <c r="Y123" s="48" t="s">
        <v>2828</v>
      </c>
      <c r="Z123" s="48" t="s">
        <v>2829</v>
      </c>
      <c r="AA123" s="48" t="s">
        <v>2830</v>
      </c>
      <c r="AB123" s="48" t="s">
        <v>2903</v>
      </c>
      <c r="AC123" s="48" t="s">
        <v>2904</v>
      </c>
      <c r="AD123" s="48" t="s">
        <v>2905</v>
      </c>
      <c r="AE123" s="48" t="s">
        <v>2975</v>
      </c>
      <c r="AF123" s="48" t="s">
        <v>2976</v>
      </c>
      <c r="AG123" s="48" t="s">
        <v>2977</v>
      </c>
      <c r="AH123" s="48" t="s">
        <v>3300</v>
      </c>
      <c r="AI123" s="48" t="s">
        <v>3301</v>
      </c>
      <c r="AJ123" s="48" t="s">
        <v>3302</v>
      </c>
      <c r="AK123" s="48" t="s">
        <v>3372</v>
      </c>
      <c r="AL123" s="48" t="s">
        <v>3373</v>
      </c>
      <c r="AM123" s="48" t="s">
        <v>3374</v>
      </c>
      <c r="AN123" s="48" t="s">
        <v>3447</v>
      </c>
      <c r="AO123" s="48" t="s">
        <v>3448</v>
      </c>
      <c r="AP123" s="48" t="s">
        <v>3449</v>
      </c>
      <c r="AQ123" s="48" t="s">
        <v>3769</v>
      </c>
      <c r="AR123" s="48" t="s">
        <v>3770</v>
      </c>
      <c r="AS123" s="48" t="s">
        <v>3771</v>
      </c>
      <c r="AT123" s="48" t="s">
        <v>3844</v>
      </c>
      <c r="AU123" s="48" t="s">
        <v>3845</v>
      </c>
      <c r="AV123" s="48" t="s">
        <v>3846</v>
      </c>
      <c r="AW123" s="48" t="s">
        <v>3916</v>
      </c>
      <c r="AX123" s="48" t="s">
        <v>3917</v>
      </c>
      <c r="AY123" s="48" t="s">
        <v>3918</v>
      </c>
      <c r="AZ123" s="48" t="s">
        <v>3991</v>
      </c>
      <c r="BA123" s="48" t="s">
        <v>3992</v>
      </c>
      <c r="BB123" s="48" t="s">
        <v>3993</v>
      </c>
      <c r="BC123" s="48" t="s">
        <v>4121</v>
      </c>
      <c r="BD123" s="48" t="s">
        <v>4122</v>
      </c>
      <c r="BE123" s="48" t="s">
        <v>4123</v>
      </c>
    </row>
    <row r="124" spans="1:57" ht="15" hidden="1" customHeight="1">
      <c r="A124" s="45"/>
      <c r="B124" s="49" t="s">
        <v>4187</v>
      </c>
      <c r="C124" s="58">
        <v>24</v>
      </c>
      <c r="D124" s="48" t="s">
        <v>331</v>
      </c>
      <c r="E124" s="48" t="s">
        <v>332</v>
      </c>
      <c r="F124" s="48" t="s">
        <v>333</v>
      </c>
      <c r="G124" s="48" t="s">
        <v>405</v>
      </c>
      <c r="H124" s="48" t="s">
        <v>406</v>
      </c>
      <c r="I124" s="48" t="s">
        <v>407</v>
      </c>
      <c r="J124" s="48" t="s">
        <v>1965</v>
      </c>
      <c r="K124" s="48" t="s">
        <v>1966</v>
      </c>
      <c r="L124" s="48" t="s">
        <v>1967</v>
      </c>
      <c r="M124" s="48" t="s">
        <v>2287</v>
      </c>
      <c r="N124" s="48" t="s">
        <v>2288</v>
      </c>
      <c r="O124" s="48" t="s">
        <v>2289</v>
      </c>
      <c r="P124" s="48" t="s">
        <v>2362</v>
      </c>
      <c r="Q124" s="48" t="s">
        <v>2363</v>
      </c>
      <c r="R124" s="48" t="s">
        <v>2364</v>
      </c>
      <c r="S124" s="48" t="s">
        <v>2434</v>
      </c>
      <c r="T124" s="48" t="s">
        <v>2435</v>
      </c>
      <c r="U124" s="48" t="s">
        <v>2436</v>
      </c>
      <c r="V124" s="48" t="s">
        <v>2509</v>
      </c>
      <c r="W124" s="48" t="s">
        <v>2510</v>
      </c>
      <c r="X124" s="48" t="s">
        <v>2511</v>
      </c>
      <c r="Y124" s="48" t="s">
        <v>2831</v>
      </c>
      <c r="Z124" s="48" t="s">
        <v>2832</v>
      </c>
      <c r="AA124" s="48" t="s">
        <v>2833</v>
      </c>
      <c r="AB124" s="48" t="s">
        <v>2906</v>
      </c>
      <c r="AC124" s="48" t="s">
        <v>2907</v>
      </c>
      <c r="AD124" s="48" t="s">
        <v>2908</v>
      </c>
      <c r="AE124" s="48" t="s">
        <v>2978</v>
      </c>
      <c r="AF124" s="48" t="s">
        <v>2979</v>
      </c>
      <c r="AG124" s="48" t="s">
        <v>2980</v>
      </c>
      <c r="AH124" s="48" t="s">
        <v>3303</v>
      </c>
      <c r="AI124" s="48" t="s">
        <v>3304</v>
      </c>
      <c r="AJ124" s="48" t="s">
        <v>3305</v>
      </c>
      <c r="AK124" s="48" t="s">
        <v>3375</v>
      </c>
      <c r="AL124" s="48" t="s">
        <v>3376</v>
      </c>
      <c r="AM124" s="48" t="s">
        <v>3377</v>
      </c>
      <c r="AN124" s="48" t="s">
        <v>3450</v>
      </c>
      <c r="AO124" s="48" t="s">
        <v>3451</v>
      </c>
      <c r="AP124" s="48" t="s">
        <v>3452</v>
      </c>
      <c r="AQ124" s="48" t="s">
        <v>3772</v>
      </c>
      <c r="AR124" s="48" t="s">
        <v>3773</v>
      </c>
      <c r="AS124" s="48" t="s">
        <v>3774</v>
      </c>
      <c r="AT124" s="48" t="s">
        <v>3847</v>
      </c>
      <c r="AU124" s="48" t="s">
        <v>3848</v>
      </c>
      <c r="AV124" s="48" t="s">
        <v>3849</v>
      </c>
      <c r="AW124" s="48" t="s">
        <v>3919</v>
      </c>
      <c r="AX124" s="48" t="s">
        <v>3920</v>
      </c>
      <c r="AY124" s="48" t="s">
        <v>3921</v>
      </c>
      <c r="AZ124" s="48" t="s">
        <v>3994</v>
      </c>
      <c r="BA124" s="48" t="s">
        <v>3995</v>
      </c>
      <c r="BB124" s="48" t="s">
        <v>3996</v>
      </c>
      <c r="BC124" s="48" t="s">
        <v>4124</v>
      </c>
      <c r="BD124" s="48" t="s">
        <v>4125</v>
      </c>
      <c r="BE124" s="48" t="s">
        <v>4126</v>
      </c>
    </row>
    <row r="125" spans="1:57" ht="15" hidden="1" customHeight="1">
      <c r="A125" s="45"/>
      <c r="B125" s="49" t="s">
        <v>4188</v>
      </c>
      <c r="C125" s="58">
        <v>25</v>
      </c>
      <c r="D125" s="48" t="s">
        <v>334</v>
      </c>
      <c r="E125" s="48" t="s">
        <v>335</v>
      </c>
      <c r="F125" s="48" t="s">
        <v>336</v>
      </c>
      <c r="G125" s="48" t="s">
        <v>408</v>
      </c>
      <c r="H125" s="48" t="s">
        <v>409</v>
      </c>
      <c r="I125" s="48" t="s">
        <v>410</v>
      </c>
      <c r="J125" s="48" t="s">
        <v>1968</v>
      </c>
      <c r="K125" s="48" t="s">
        <v>1969</v>
      </c>
      <c r="L125" s="48" t="s">
        <v>1970</v>
      </c>
      <c r="M125" s="48" t="s">
        <v>2290</v>
      </c>
      <c r="N125" s="48" t="s">
        <v>2291</v>
      </c>
      <c r="O125" s="48" t="s">
        <v>2292</v>
      </c>
      <c r="P125" s="48" t="s">
        <v>2365</v>
      </c>
      <c r="Q125" s="48" t="s">
        <v>2366</v>
      </c>
      <c r="R125" s="48" t="s">
        <v>2367</v>
      </c>
      <c r="S125" s="48" t="s">
        <v>2437</v>
      </c>
      <c r="T125" s="48" t="s">
        <v>2438</v>
      </c>
      <c r="U125" s="48" t="s">
        <v>2439</v>
      </c>
      <c r="V125" s="48" t="s">
        <v>2512</v>
      </c>
      <c r="W125" s="48" t="s">
        <v>2513</v>
      </c>
      <c r="X125" s="48" t="s">
        <v>2764</v>
      </c>
      <c r="Y125" s="48" t="s">
        <v>2834</v>
      </c>
      <c r="Z125" s="48" t="s">
        <v>2835</v>
      </c>
      <c r="AA125" s="48" t="s">
        <v>2836</v>
      </c>
      <c r="AB125" s="48" t="s">
        <v>2909</v>
      </c>
      <c r="AC125" s="48" t="s">
        <v>2910</v>
      </c>
      <c r="AD125" s="48" t="s">
        <v>2911</v>
      </c>
      <c r="AE125" s="48" t="s">
        <v>2981</v>
      </c>
      <c r="AF125" s="48" t="s">
        <v>2982</v>
      </c>
      <c r="AG125" s="48" t="s">
        <v>2983</v>
      </c>
      <c r="AH125" s="48" t="s">
        <v>3306</v>
      </c>
      <c r="AI125" s="48" t="s">
        <v>3307</v>
      </c>
      <c r="AJ125" s="48" t="s">
        <v>3308</v>
      </c>
      <c r="AK125" s="48" t="s">
        <v>3378</v>
      </c>
      <c r="AL125" s="48" t="s">
        <v>3379</v>
      </c>
      <c r="AM125" s="48" t="s">
        <v>3380</v>
      </c>
      <c r="AN125" s="48" t="s">
        <v>3453</v>
      </c>
      <c r="AO125" s="48" t="s">
        <v>3454</v>
      </c>
      <c r="AP125" s="48" t="s">
        <v>3455</v>
      </c>
      <c r="AQ125" s="48" t="s">
        <v>3775</v>
      </c>
      <c r="AR125" s="48" t="s">
        <v>3776</v>
      </c>
      <c r="AS125" s="48" t="s">
        <v>3777</v>
      </c>
      <c r="AT125" s="48" t="s">
        <v>3850</v>
      </c>
      <c r="AU125" s="48" t="s">
        <v>3851</v>
      </c>
      <c r="AV125" s="48" t="s">
        <v>3852</v>
      </c>
      <c r="AW125" s="48" t="s">
        <v>3922</v>
      </c>
      <c r="AX125" s="48" t="s">
        <v>3923</v>
      </c>
      <c r="AY125" s="48" t="s">
        <v>3924</v>
      </c>
      <c r="AZ125" s="48" t="s">
        <v>3997</v>
      </c>
      <c r="BA125" s="48" t="s">
        <v>3998</v>
      </c>
      <c r="BB125" s="48" t="s">
        <v>3999</v>
      </c>
      <c r="BC125" s="48" t="s">
        <v>4127</v>
      </c>
      <c r="BD125" s="48" t="s">
        <v>4128</v>
      </c>
      <c r="BE125" s="48" t="s">
        <v>4129</v>
      </c>
    </row>
    <row r="126" spans="1:57" ht="15" hidden="1" customHeight="1">
      <c r="A126" s="44" t="s">
        <v>4189</v>
      </c>
      <c r="B126" s="45"/>
      <c r="C126" s="58">
        <v>26</v>
      </c>
      <c r="D126" s="48" t="s">
        <v>262</v>
      </c>
      <c r="E126" s="48" t="s">
        <v>263</v>
      </c>
      <c r="F126" s="48" t="s">
        <v>264</v>
      </c>
      <c r="G126" s="48"/>
      <c r="H126" s="48"/>
      <c r="I126" s="48"/>
      <c r="J126" s="48" t="s">
        <v>1896</v>
      </c>
      <c r="K126" s="48" t="s">
        <v>1897</v>
      </c>
      <c r="L126" s="48" t="s">
        <v>1898</v>
      </c>
      <c r="M126" s="48"/>
      <c r="N126" s="48"/>
      <c r="O126" s="48"/>
      <c r="P126" s="48" t="s">
        <v>2293</v>
      </c>
      <c r="Q126" s="48" t="s">
        <v>2294</v>
      </c>
      <c r="R126" s="48" t="s">
        <v>2295</v>
      </c>
      <c r="S126" s="48"/>
      <c r="T126" s="48"/>
      <c r="U126" s="48"/>
      <c r="V126" s="48" t="s">
        <v>2440</v>
      </c>
      <c r="W126" s="48" t="s">
        <v>2441</v>
      </c>
      <c r="X126" s="48" t="s">
        <v>2442</v>
      </c>
      <c r="Y126" s="48"/>
      <c r="Z126" s="48"/>
      <c r="AA126" s="48"/>
      <c r="AB126" s="48" t="s">
        <v>2837</v>
      </c>
      <c r="AC126" s="48" t="s">
        <v>2838</v>
      </c>
      <c r="AD126" s="48" t="s">
        <v>2839</v>
      </c>
      <c r="AE126" s="48"/>
      <c r="AF126" s="48"/>
      <c r="AG126" s="48"/>
      <c r="AH126" s="48" t="s">
        <v>2984</v>
      </c>
      <c r="AI126" s="48" t="s">
        <v>2985</v>
      </c>
      <c r="AJ126" s="48" t="s">
        <v>2986</v>
      </c>
      <c r="AK126" s="48"/>
      <c r="AL126" s="48"/>
      <c r="AM126" s="48"/>
      <c r="AN126" s="48" t="s">
        <v>3381</v>
      </c>
      <c r="AO126" s="48" t="s">
        <v>3382</v>
      </c>
      <c r="AP126" s="48" t="s">
        <v>3383</v>
      </c>
      <c r="AQ126" s="48"/>
      <c r="AR126" s="48"/>
      <c r="AS126" s="48"/>
      <c r="AT126" s="48" t="s">
        <v>3778</v>
      </c>
      <c r="AU126" s="48" t="s">
        <v>3779</v>
      </c>
      <c r="AV126" s="48" t="s">
        <v>3780</v>
      </c>
      <c r="AW126" s="48"/>
      <c r="AX126" s="48"/>
      <c r="AY126" s="48"/>
      <c r="AZ126" s="48" t="s">
        <v>3925</v>
      </c>
      <c r="BA126" s="48" t="s">
        <v>3926</v>
      </c>
      <c r="BB126" s="48" t="s">
        <v>3927</v>
      </c>
      <c r="BC126" s="48"/>
      <c r="BD126" s="48"/>
      <c r="BE126" s="48"/>
    </row>
    <row r="127" spans="1:57" ht="15" hidden="1" customHeight="1"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</row>
    <row r="128" spans="1:57" ht="15" hidden="1" customHeight="1"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</row>
    <row r="129" spans="4:57" ht="15" hidden="1" customHeight="1"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</row>
    <row r="130" spans="4:57" ht="15" hidden="1" customHeight="1"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</row>
    <row r="131" spans="4:57" ht="15" hidden="1" customHeight="1"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</row>
    <row r="132" spans="4:57" ht="15" customHeight="1"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</row>
    <row r="133" spans="4:57" ht="15" customHeight="1"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</row>
    <row r="134" spans="4:57" ht="15" customHeight="1"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</row>
    <row r="135" spans="4:57" ht="15" customHeight="1"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</row>
    <row r="136" spans="4:57" ht="15" customHeight="1"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</row>
    <row r="137" spans="4:57" ht="15" customHeight="1"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</row>
    <row r="138" spans="4:57" ht="15" customHeight="1"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</row>
    <row r="139" spans="4:57" ht="15" customHeight="1"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</row>
    <row r="140" spans="4:57" ht="15" customHeight="1"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</row>
    <row r="141" spans="4:57" ht="15" customHeight="1"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</row>
    <row r="142" spans="4:57" ht="15" customHeight="1"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</row>
    <row r="143" spans="4:57" ht="15" customHeight="1"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</row>
    <row r="144" spans="4:57" ht="15" customHeight="1"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</row>
    <row r="145" spans="4:57" ht="15" customHeight="1"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</row>
    <row r="146" spans="4:57" ht="15" customHeight="1"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</row>
    <row r="147" spans="4:57" ht="15" customHeight="1"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</row>
    <row r="148" spans="4:57" ht="15" customHeight="1"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</row>
    <row r="149" spans="4:57" ht="15" customHeight="1"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</row>
    <row r="150" spans="4:57" ht="15" customHeight="1"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</row>
    <row r="151" spans="4:57" ht="15" customHeight="1"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</row>
    <row r="152" spans="4:57" ht="15" customHeight="1"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</row>
    <row r="153" spans="4:57" ht="15" customHeight="1"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</row>
    <row r="154" spans="4:57" ht="15" customHeight="1"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</row>
    <row r="155" spans="4:57" ht="15" customHeight="1"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</row>
    <row r="156" spans="4:57" ht="15" customHeight="1"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</row>
    <row r="157" spans="4:57" ht="15" customHeight="1"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</row>
    <row r="158" spans="4:57" ht="15" customHeight="1"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</row>
    <row r="159" spans="4:57" ht="15" customHeight="1"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</row>
    <row r="160" spans="4:57" ht="15" customHeight="1"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</row>
    <row r="161" spans="4:57" ht="15" customHeight="1"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</row>
    <row r="162" spans="4:57" ht="15" customHeight="1"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</row>
    <row r="163" spans="4:57" ht="15" customHeight="1"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</row>
    <row r="164" spans="4:57" ht="15" customHeight="1"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</row>
    <row r="165" spans="4:57" ht="15" customHeight="1"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</row>
    <row r="166" spans="4:57" ht="15" customHeight="1"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</row>
    <row r="167" spans="4:57" ht="15" customHeight="1"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</row>
    <row r="168" spans="4:57" ht="15" customHeight="1"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</row>
    <row r="169" spans="4:57" ht="15" customHeight="1"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</row>
    <row r="170" spans="4:57" ht="15" customHeight="1"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</row>
    <row r="171" spans="4:57" ht="15" customHeight="1"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</row>
    <row r="172" spans="4:57" ht="15" customHeight="1"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</row>
    <row r="173" spans="4:57" ht="15" customHeight="1"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</row>
    <row r="174" spans="4:57" ht="15" customHeight="1"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</row>
    <row r="175" spans="4:57" ht="15" customHeight="1"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</row>
    <row r="176" spans="4:57" ht="15" customHeight="1"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</row>
    <row r="177" spans="4:57" ht="15" customHeight="1"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</row>
    <row r="178" spans="4:57" ht="15" customHeight="1"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</row>
    <row r="179" spans="4:57" ht="15" customHeight="1"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</row>
    <row r="180" spans="4:57" ht="15" customHeight="1"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</row>
    <row r="181" spans="4:57" ht="15" customHeight="1"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</row>
    <row r="182" spans="4:57" ht="15" customHeight="1"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</row>
    <row r="183" spans="4:57" ht="15" customHeight="1"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</row>
    <row r="184" spans="4:57" ht="15" customHeight="1"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</row>
    <row r="185" spans="4:57" ht="15" customHeight="1"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</row>
    <row r="186" spans="4:57" ht="15" customHeight="1"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</row>
    <row r="187" spans="4:57" ht="15" customHeight="1"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</row>
    <row r="188" spans="4:57" ht="15" customHeight="1"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</row>
    <row r="189" spans="4:57" ht="15" customHeight="1"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</row>
    <row r="190" spans="4:57" ht="15" customHeight="1"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</row>
    <row r="191" spans="4:57" ht="15" customHeight="1"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</row>
    <row r="192" spans="4:57" ht="15" customHeight="1"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</row>
    <row r="193" spans="4:57" ht="15" customHeight="1"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</row>
    <row r="194" spans="4:57" ht="15" customHeight="1"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</row>
    <row r="195" spans="4:57" ht="15" customHeight="1"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</row>
    <row r="196" spans="4:57" ht="15" customHeight="1"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</row>
    <row r="197" spans="4:57" ht="15" customHeight="1"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</row>
    <row r="198" spans="4:57" ht="15" customHeight="1"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</row>
    <row r="199" spans="4:57" ht="15" customHeight="1"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</row>
    <row r="200" spans="4:57" ht="15" customHeight="1"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</row>
    <row r="201" spans="4:57" ht="15" customHeight="1"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</row>
    <row r="202" spans="4:57" ht="15" customHeight="1"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</row>
    <row r="203" spans="4:57" ht="15" customHeight="1"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</row>
    <row r="204" spans="4:57" ht="15" customHeight="1"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</row>
    <row r="205" spans="4:57" ht="15" customHeight="1"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</row>
    <row r="206" spans="4:57" ht="15" customHeight="1"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</row>
    <row r="207" spans="4:57" ht="15" customHeight="1"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</row>
    <row r="208" spans="4:57" ht="15" customHeight="1"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</row>
    <row r="209" spans="4:23" ht="15" customHeight="1"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</row>
    <row r="210" spans="4:23" ht="15" customHeight="1"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</row>
    <row r="211" spans="4:23" ht="15" customHeight="1"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</row>
    <row r="212" spans="4:23" ht="15" customHeight="1"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</row>
    <row r="213" spans="4:23" ht="15" customHeight="1"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</row>
    <row r="214" spans="4:23" ht="15" customHeight="1"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</row>
    <row r="215" spans="4:23" ht="15" customHeight="1"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</row>
    <row r="216" spans="4:23" ht="15" customHeight="1"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</row>
    <row r="217" spans="4:23" ht="15" customHeight="1"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</row>
    <row r="218" spans="4:23" ht="15" customHeight="1"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</row>
    <row r="219" spans="4:23" ht="15" customHeight="1"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</row>
    <row r="220" spans="4:23" ht="15" customHeight="1"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</row>
    <row r="221" spans="4:23" ht="15" customHeight="1"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</row>
    <row r="222" spans="4:23" ht="15" customHeight="1"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</row>
    <row r="223" spans="4:23" ht="15" customHeight="1"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</row>
    <row r="224" spans="4:23" ht="15" customHeight="1"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</row>
    <row r="225" spans="4:23" ht="15" customHeight="1"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</row>
    <row r="226" spans="4:23" ht="15" customHeight="1"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</row>
    <row r="227" spans="4:23" ht="15" customHeight="1"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</row>
    <row r="228" spans="4:23" ht="15" customHeight="1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</row>
    <row r="229" spans="4:23" ht="15" customHeight="1"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</row>
    <row r="230" spans="4:23" ht="15" customHeight="1"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</row>
    <row r="231" spans="4:23" ht="15" customHeight="1"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</row>
    <row r="232" spans="4:23" ht="15" customHeight="1"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</row>
    <row r="233" spans="4:23" ht="15" customHeight="1"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</row>
    <row r="234" spans="4:23" ht="15" customHeight="1"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</row>
    <row r="235" spans="4:23" ht="15" customHeight="1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</row>
    <row r="236" spans="4:23" ht="15" customHeight="1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</row>
    <row r="237" spans="4:23" ht="15" customHeight="1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</row>
    <row r="238" spans="4:23" ht="15" customHeight="1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</row>
    <row r="239" spans="4:23" ht="15" customHeight="1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</row>
    <row r="240" spans="4:23" ht="15" customHeight="1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</row>
    <row r="241" spans="4:23" ht="15" customHeight="1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</row>
    <row r="242" spans="4:23" ht="15" customHeight="1"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</row>
    <row r="243" spans="4:23" ht="15" customHeight="1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</row>
  </sheetData>
  <mergeCells count="47">
    <mergeCell ref="AW97:AY97"/>
    <mergeCell ref="BC97:BE97"/>
    <mergeCell ref="AN96:AS96"/>
    <mergeCell ref="AT96:AY96"/>
    <mergeCell ref="AZ96:BE96"/>
    <mergeCell ref="AK97:AM97"/>
    <mergeCell ref="AQ97:AS97"/>
    <mergeCell ref="D96:I96"/>
    <mergeCell ref="J96:O96"/>
    <mergeCell ref="P96:U96"/>
    <mergeCell ref="V96:AA96"/>
    <mergeCell ref="AB96:AG96"/>
    <mergeCell ref="AH96:AM96"/>
    <mergeCell ref="G97:I97"/>
    <mergeCell ref="M97:O97"/>
    <mergeCell ref="S97:U97"/>
    <mergeCell ref="Y97:AA97"/>
    <mergeCell ref="AE97:AG97"/>
    <mergeCell ref="AZ62:BE62"/>
    <mergeCell ref="G63:I63"/>
    <mergeCell ref="M63:O63"/>
    <mergeCell ref="S63:U63"/>
    <mergeCell ref="Y63:AA63"/>
    <mergeCell ref="AE63:AG63"/>
    <mergeCell ref="AK63:AM63"/>
    <mergeCell ref="AQ63:AS63"/>
    <mergeCell ref="AW63:AY63"/>
    <mergeCell ref="BC63:BE63"/>
    <mergeCell ref="P62:U62"/>
    <mergeCell ref="V62:AA62"/>
    <mergeCell ref="AB62:AG62"/>
    <mergeCell ref="AH62:AM62"/>
    <mergeCell ref="AN62:AS62"/>
    <mergeCell ref="AT62:AY62"/>
    <mergeCell ref="C11:E11"/>
    <mergeCell ref="F11:H11"/>
    <mergeCell ref="J11:L11"/>
    <mergeCell ref="M11:O11"/>
    <mergeCell ref="D62:I62"/>
    <mergeCell ref="J62:O62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27367B34-0A78-4985-843C-B2288A9306E2}">
      <formula1>$B$45:$B$53</formula1>
    </dataValidation>
  </dataValidations>
  <hyperlinks>
    <hyperlink ref="A43" r:id="rId1" display="http://www.abs.gov.au/websitedbs/d3310114.nsf/Home/©+Copyright?OpenDocument" xr:uid="{077A8D05-041E-46B7-A52A-B638EE8032FC}"/>
    <hyperlink ref="J126" location="A125959520W" display="A125959520W" xr:uid="{DFF37065-B88A-43CC-8D53-30DC735A9498}"/>
    <hyperlink ref="K126" location="A125981120X" display="A125981120X" xr:uid="{514E7C15-6B33-4492-A065-6E7CA5EB501D}"/>
    <hyperlink ref="L126" location="A125970320L" display="A125970320L" xr:uid="{11D65577-DB9C-4714-BD77-11833A702DC5}"/>
    <hyperlink ref="J101" location="A125959592J" display="A125959592J" xr:uid="{47394EEB-DF73-4C34-B383-16B8E263D12C}"/>
    <hyperlink ref="K101" location="A125981192K" display="A125981192K" xr:uid="{B2C14A6B-C397-44C1-8342-27D63ECE2973}"/>
    <hyperlink ref="L101" location="A125970392X" display="A125970392X" xr:uid="{B8CE97DD-8D4A-405D-A86C-F939CA34F17F}"/>
    <hyperlink ref="J102" location="A125959528R" display="A125959528R" xr:uid="{5B9BA873-64C7-49AB-9B30-605036C6294D}"/>
    <hyperlink ref="K102" location="A125981128T" display="A125981128T" xr:uid="{FCA3E059-3F13-4015-83E8-5EC47636B77E}"/>
    <hyperlink ref="L102" location="A125970328F" display="A125970328F" xr:uid="{4D7B646C-AE7B-4C5A-81E6-CC07EE740CD2}"/>
    <hyperlink ref="J103" location="A125959600W" display="A125959600W" xr:uid="{1BF2CBE3-AF0B-4ABD-A088-F043600BEA4F}"/>
    <hyperlink ref="K103" location="A125981200X" display="A125981200X" xr:uid="{1A2F037D-5DBB-4B00-9650-DAF293EBB066}"/>
    <hyperlink ref="L103" location="A125970400L" display="A125970400L" xr:uid="{CD41A1C0-092A-46C2-8CB4-687DA2A83EAB}"/>
    <hyperlink ref="J104" location="A125959608R" display="A125959608R" xr:uid="{1147AE42-E0F0-422F-B012-3D9EA3B1CF9E}"/>
    <hyperlink ref="K104" location="A125981208T" display="A125981208T" xr:uid="{C46190D2-2FE4-4F97-BA90-FAC7548B2698}"/>
    <hyperlink ref="L104" location="A125970408F" display="A125970408F" xr:uid="{A5D2981A-D7F6-4508-AA13-33433446EC87}"/>
    <hyperlink ref="J105" location="A125959536R" display="A125959536R" xr:uid="{BA51DAEB-9B43-42DA-B294-053E6195ECF5}"/>
    <hyperlink ref="K105" location="A125981136T" display="A125981136T" xr:uid="{B98CBBCE-2593-47E1-A29F-175253BB9803}"/>
    <hyperlink ref="L105" location="A125970336F" display="A125970336F" xr:uid="{86B7BD11-333D-4470-85A3-77C79F0D8474}"/>
    <hyperlink ref="J106" location="A125959544R" display="A125959544R" xr:uid="{465C753C-9410-445E-8230-82D5E6FB21F0}"/>
    <hyperlink ref="K106" location="A125981144T" display="A125981144T" xr:uid="{ACF23624-95FA-4049-A411-AA8625F66766}"/>
    <hyperlink ref="L106" location="A125970344F" display="A125970344F" xr:uid="{6DF4BB2B-9FE4-470F-82BC-62B0709547CF}"/>
    <hyperlink ref="J107" location="A125959576J" display="A125959576J" xr:uid="{6EFBA1D5-5E53-467D-9A2D-AC09AFB1F604}"/>
    <hyperlink ref="K107" location="A125981176K" display="A125981176K" xr:uid="{ABA11CC0-F0ED-47C5-98E2-E3B4AFBF979D}"/>
    <hyperlink ref="L107" location="A125970376X" display="A125970376X" xr:uid="{6E4569D1-D84D-4D82-BAFA-EA10398593AE}"/>
    <hyperlink ref="J108" location="A125959504W" display="A125959504W" xr:uid="{01203B2D-AE9C-452F-A3A8-C1F07C0EB2E8}"/>
    <hyperlink ref="K108" location="A125981104X" display="A125981104X" xr:uid="{B2ECAB4B-27DD-4DFF-A405-B55F4C214362}"/>
    <hyperlink ref="L108" location="A125970304L" display="A125970304L" xr:uid="{2FCF3BE9-CA7D-428C-B8CC-7A9414EFF7B2}"/>
    <hyperlink ref="J109" location="A125959616R" display="A125959616R" xr:uid="{BB639773-CB95-4E69-A934-D1FFE2E55252}"/>
    <hyperlink ref="K109" location="A125981216T" display="A125981216T" xr:uid="{4AD07B1A-8583-4E1E-87D6-7EBDCBDFE1C1}"/>
    <hyperlink ref="L109" location="A125970416F" display="A125970416F" xr:uid="{2BF46F3A-BCF5-42AE-8DFC-B5F78C04F044}"/>
    <hyperlink ref="J110" location="A125959584J" display="A125959584J" xr:uid="{426A1D04-53E1-45D7-A1A2-7B000FDF1FE0}"/>
    <hyperlink ref="K110" location="A125981184K" display="A125981184K" xr:uid="{533533AB-1886-4A43-B75B-D36117B7D7F9}"/>
    <hyperlink ref="L110" location="A125970384X" display="A125970384X" xr:uid="{3FB139B3-1C96-4951-8E0E-E2CC5BB9C927}"/>
    <hyperlink ref="J111" location="A125959640R" display="A125959640R" xr:uid="{62097DE4-BBBA-4F3C-87E1-1F3C89FC6FCB}"/>
    <hyperlink ref="K111" location="A125981240T" display="A125981240T" xr:uid="{A1E20249-F6DE-44F3-BD02-CE6A87EE7FCA}"/>
    <hyperlink ref="L111" location="A125970440F" display="A125970440F" xr:uid="{EEEC17ED-B45B-4962-8AD7-AF1E422923EF}"/>
    <hyperlink ref="J112" location="A125959512W" display="A125959512W" xr:uid="{C1EC4E42-B1BF-4FB1-892E-DCAB6FB6961D}"/>
    <hyperlink ref="K112" location="A125981112X" display="A125981112X" xr:uid="{060AB88D-73ED-4FE7-895F-E38F82462010}"/>
    <hyperlink ref="L112" location="A125970312L" display="A125970312L" xr:uid="{98A3307B-F6CA-4EFB-BF04-70348C19F408}"/>
    <hyperlink ref="J113" location="A125959464R" display="A125959464R" xr:uid="{E5D5181E-35A6-4B2B-B52F-0ECE09C03DE6}"/>
    <hyperlink ref="K113" location="A125981064T" display="A125981064T" xr:uid="{2B313CE4-13C9-4298-8355-2D13877068CF}"/>
    <hyperlink ref="L113" location="A125970264F" display="A125970264F" xr:uid="{FD9CA563-B925-47A0-9F53-962E50B5DEA9}"/>
    <hyperlink ref="J114" location="A125959480R" display="A125959480R" xr:uid="{98186487-1AB5-43A8-A0B8-81561EE0A023}"/>
    <hyperlink ref="K114" location="A125981080T" display="A125981080T" xr:uid="{E9A8A929-4ED4-44A8-B9D1-C63EDBDFC545}"/>
    <hyperlink ref="L114" location="A125970280F" display="A125970280F" xr:uid="{6D5182FC-3712-41F6-AE5C-227D9609D94C}"/>
    <hyperlink ref="J115" location="A125959552R" display="A125959552R" xr:uid="{75EB57C9-5AB1-42F3-9856-A843FA75A93A}"/>
    <hyperlink ref="K115" location="A125981152T" display="A125981152T" xr:uid="{119C6DED-1920-4155-A146-569A3182715F}"/>
    <hyperlink ref="L115" location="A125970352F" display="A125970352F" xr:uid="{F7A17BD1-C626-414B-B796-26E4C56E4BAB}"/>
    <hyperlink ref="J116" location="A125959488J" display="A125959488J" xr:uid="{0119FDC3-E049-43E3-B6A3-F4A3ABB9AF68}"/>
    <hyperlink ref="K116" location="A125981088K" display="A125981088K" xr:uid="{15ECF103-A3C1-4686-91C0-7C8E8A8B944B}"/>
    <hyperlink ref="L116" location="A125970288X" display="A125970288X" xr:uid="{0D7F8022-B2D5-475A-B59D-A51DB79DD116}"/>
    <hyperlink ref="J117" location="A125959560R" display="A125959560R" xr:uid="{40830739-364A-4B9A-964A-17E14E790623}"/>
    <hyperlink ref="K117" location="A125981160T" display="A125981160T" xr:uid="{2ECAF948-5497-4CCB-B7B4-46D885DA6B7D}"/>
    <hyperlink ref="L117" location="A125970360F" display="A125970360F" xr:uid="{BBE720AE-99F3-4F48-9307-88D070FD9FAE}"/>
    <hyperlink ref="J119" location="A125959568J" display="A125959568J" xr:uid="{99747486-71F2-43C6-B40E-DF9BAC9C4D48}"/>
    <hyperlink ref="K119" location="A125981168K" display="A125981168K" xr:uid="{C768B73D-E9CB-4DF1-BEF6-17263747EECE}"/>
    <hyperlink ref="L119" location="A125970368X" display="A125970368X" xr:uid="{BE33CE94-9C40-4001-8750-8A452C523D9C}"/>
    <hyperlink ref="J120" location="A125959648J" display="A125959648J" xr:uid="{722F4260-9ABB-44D6-AFA1-1AFC873BC318}"/>
    <hyperlink ref="K120" location="A125981248K" display="A125981248K" xr:uid="{5C450EFB-0A6F-4E4F-A312-4FD3A110AE3D}"/>
    <hyperlink ref="L120" location="A125970448X" display="A125970448X" xr:uid="{1DA6DEA5-83EB-4E92-B6C7-A017B05A7D48}"/>
    <hyperlink ref="J121" location="A125959472R" display="A125959472R" xr:uid="{68791875-7198-4399-A2E4-46C3B714D78E}"/>
    <hyperlink ref="K121" location="A125981072T" display="A125981072T" xr:uid="{C4323A27-9CE1-4F20-8091-C2D2BED09327}"/>
    <hyperlink ref="L121" location="A125970272F" display="A125970272F" xr:uid="{7147C149-22D3-480F-86BD-5AF5FD8B502F}"/>
    <hyperlink ref="J122" location="A125959624R" display="A125959624R" xr:uid="{B6FF59A5-CE76-472D-99C8-0DC25C86895E}"/>
    <hyperlink ref="K122" location="A125981224T" display="A125981224T" xr:uid="{32D0D5B2-C7BC-43E0-8E8B-7E1C6D6059E3}"/>
    <hyperlink ref="L122" location="A125970424F" display="A125970424F" xr:uid="{14D258B6-2D34-41A0-8DA4-D5A1D8BA344A}"/>
    <hyperlink ref="J123" location="A125959632R" display="A125959632R" xr:uid="{FE0C599A-8CBE-49FB-B4D6-61E77DE610C7}"/>
    <hyperlink ref="K123" location="A125981232T" display="A125981232T" xr:uid="{CF2C81E6-8DF8-482F-A250-62F484C32753}"/>
    <hyperlink ref="L123" location="A125970432F" display="A125970432F" xr:uid="{78CBBE0D-529A-49E1-A68F-FFABF18A92B9}"/>
    <hyperlink ref="J124" location="A125959456R" display="A125959456R" xr:uid="{016EF7BD-0003-4955-8FC1-B42166CA186E}"/>
    <hyperlink ref="K124" location="A125981056T" display="A125981056T" xr:uid="{36B8C512-9D21-4057-A7EE-AA3A85EE172B}"/>
    <hyperlink ref="L124" location="A125970256F" display="A125970256F" xr:uid="{C1BB37F3-8A6D-4AC0-B5B6-7A89F0D049A6}"/>
    <hyperlink ref="J125" location="A125959496J" display="A125959496J" xr:uid="{E4CC503D-8818-4B15-BF43-6A17699C078B}"/>
    <hyperlink ref="K125" location="A125981096K" display="A125981096K" xr:uid="{1646DFD7-A267-46C8-AE2C-2AC7A132FE43}"/>
    <hyperlink ref="L125" location="A125970296X" display="A125970296X" xr:uid="{985D9381-B547-41CB-AB57-5FC4FA211ED2}"/>
    <hyperlink ref="M101" location="A125959593K" display="A125959593K" xr:uid="{58ED3ABE-A0B1-4E52-9F00-03A48E276BCA}"/>
    <hyperlink ref="N101" location="A125981193L" display="A125981193L" xr:uid="{816DC559-B366-4042-87BB-1EEE5915AB24}"/>
    <hyperlink ref="O101" location="A125970393A" display="A125970393A" xr:uid="{008514EF-9C99-42FC-9B84-2B5F62C27F11}"/>
    <hyperlink ref="M102" location="A125959529T" display="A125959529T" xr:uid="{A7469450-115C-43A1-BD92-00865D8DAB14}"/>
    <hyperlink ref="N102" location="A125981129V" display="A125981129V" xr:uid="{3938DBD9-F692-42FF-82CE-8DC44FD6D719}"/>
    <hyperlink ref="O102" location="A125970329J" display="A125970329J" xr:uid="{E4D67748-DD80-42F4-A5F4-E9C0AE72FBBF}"/>
    <hyperlink ref="M103" location="A125959601X" display="A125959601X" xr:uid="{64EE4669-8387-42EE-AB5E-8591867AEAC4}"/>
    <hyperlink ref="N103" location="A125981201A" display="A125981201A" xr:uid="{D1A4F4B5-EB95-4481-AF9C-E3E139C312CA}"/>
    <hyperlink ref="O103" location="A125970401R" display="A125970401R" xr:uid="{4CA34B58-05F1-4317-8411-1B21760CEF74}"/>
    <hyperlink ref="M104" location="A125959609T" display="A125959609T" xr:uid="{823D08A0-0773-4571-AB27-B4A2EB1E7990}"/>
    <hyperlink ref="N104" location="A125981209V" display="A125981209V" xr:uid="{D732DF02-EBDB-411C-AC04-C4FADE297F23}"/>
    <hyperlink ref="O104" location="A125970409J" display="A125970409J" xr:uid="{C06B4A80-D6C3-4FD8-8C98-B0141BEDAC03}"/>
    <hyperlink ref="M105" location="A125959537T" display="A125959537T" xr:uid="{338B4657-27F7-4970-9641-13BBEC56094A}"/>
    <hyperlink ref="N105" location="A125981137V" display="A125981137V" xr:uid="{24C38211-A7C5-44DF-AB64-28F159335891}"/>
    <hyperlink ref="O105" location="A125970337J" display="A125970337J" xr:uid="{809656B6-8C6A-47AD-A391-468907841D9E}"/>
    <hyperlink ref="M106" location="A125959545T" display="A125959545T" xr:uid="{DD7CCA75-7F7D-4C07-B0F7-D4B6B08671D5}"/>
    <hyperlink ref="N106" location="A125981145V" display="A125981145V" xr:uid="{FC901C82-2A7B-4FCB-83BE-1A02D2A335ED}"/>
    <hyperlink ref="O106" location="A125970345J" display="A125970345J" xr:uid="{884C5384-F967-4374-9182-7330E13D5827}"/>
    <hyperlink ref="M107" location="A125959577K" display="A125959577K" xr:uid="{B87A8BE2-F1EE-4612-A5EE-55BAAA1BA27C}"/>
    <hyperlink ref="N107" location="A125981177L" display="A125981177L" xr:uid="{7FF5DA38-F431-48B9-9E96-769524A70F80}"/>
    <hyperlink ref="O107" location="A125970377A" display="A125970377A" xr:uid="{07EAEF58-A394-4866-BAFA-49AF1AE778F5}"/>
    <hyperlink ref="M108" location="A125959505X" display="A125959505X" xr:uid="{6367D48F-C4D2-468B-924C-11712C1BDF44}"/>
    <hyperlink ref="N108" location="A125981105A" display="A125981105A" xr:uid="{BA3348C5-9574-465A-88E0-C2466332ECDB}"/>
    <hyperlink ref="O108" location="A125970305R" display="A125970305R" xr:uid="{DE12FA40-9CA0-4B8F-AE62-37F4134A3A3B}"/>
    <hyperlink ref="M109" location="A125959617T" display="A125959617T" xr:uid="{8BF13CB8-253E-42D8-ABDE-F90C97F9A30B}"/>
    <hyperlink ref="N109" location="A125981217V" display="A125981217V" xr:uid="{DD710874-8503-4C82-B871-DC6F0BDA09C0}"/>
    <hyperlink ref="O109" location="A125970417J" display="A125970417J" xr:uid="{8A0D02F6-EED3-4BA4-9577-6F121A33148D}"/>
    <hyperlink ref="M110" location="A125959585K" display="A125959585K" xr:uid="{6CB12EAA-A154-430D-A8AF-AC8043BA828A}"/>
    <hyperlink ref="N110" location="A125981185L" display="A125981185L" xr:uid="{6695D0EF-C439-4745-A1A7-5B9CD8531FFA}"/>
    <hyperlink ref="O110" location="A125970385A" display="A125970385A" xr:uid="{5D283545-9D65-48DE-BE70-4F64CF94E294}"/>
    <hyperlink ref="M111" location="A125959641T" display="A125959641T" xr:uid="{8DB81E68-5253-4463-BDAD-D6537108E2E6}"/>
    <hyperlink ref="N111" location="A125981241V" display="A125981241V" xr:uid="{64976F40-4E5B-4B66-B77C-5EEE9FB809D6}"/>
    <hyperlink ref="O111" location="A125970441J" display="A125970441J" xr:uid="{7990E5BD-B1D2-4EDA-9874-A364222FE348}"/>
    <hyperlink ref="M112" location="A125959513X" display="A125959513X" xr:uid="{10465F4C-E4B4-4454-9A86-D8418CF2E286}"/>
    <hyperlink ref="N112" location="A125981113A" display="A125981113A" xr:uid="{1CA52D0A-0F6D-4FEE-980F-4560A6D21FC8}"/>
    <hyperlink ref="O112" location="A125970313R" display="A125970313R" xr:uid="{905F3435-AC8D-4DBD-9876-5DB892CDD297}"/>
    <hyperlink ref="M113" location="A125959465T" display="A125959465T" xr:uid="{79751B09-AEB2-4B28-A1D2-BEFBFD2B5933}"/>
    <hyperlink ref="N113" location="A125981065V" display="A125981065V" xr:uid="{4FA93DF5-8518-442F-A5E6-1FE832F2159B}"/>
    <hyperlink ref="O113" location="A125970265J" display="A125970265J" xr:uid="{5E4AD667-F107-4593-8E11-172574067256}"/>
    <hyperlink ref="M114" location="A125959481T" display="A125959481T" xr:uid="{6E02C73C-E8B1-47E2-A0EB-616908144E70}"/>
    <hyperlink ref="N114" location="A125981081V" display="A125981081V" xr:uid="{2B04FA4C-B6CE-4ABC-A090-CC5413DFEA9E}"/>
    <hyperlink ref="O114" location="A125970281J" display="A125970281J" xr:uid="{E29A5C9E-E4C0-4BC9-B978-945F48E91D9A}"/>
    <hyperlink ref="M115" location="A125959553T" display="A125959553T" xr:uid="{D6404805-4AD6-496B-A164-0207F282BE10}"/>
    <hyperlink ref="N115" location="A125981153V" display="A125981153V" xr:uid="{B4B4EDE5-9AC2-47F0-8401-8B4ADA80F84A}"/>
    <hyperlink ref="O115" location="A125970353J" display="A125970353J" xr:uid="{3591EB1A-9FE0-4F86-8D53-E778F78F749F}"/>
    <hyperlink ref="M116" location="A125959489K" display="A125959489K" xr:uid="{744AC5CC-718E-4F17-9931-8B33F637DF09}"/>
    <hyperlink ref="N116" location="A125981089L" display="A125981089L" xr:uid="{FEC05FF0-4FD1-449D-992A-EF1F4ABA93AD}"/>
    <hyperlink ref="O116" location="A125970289A" display="A125970289A" xr:uid="{B0C35BB5-0794-41B5-947C-FFE2270259EE}"/>
    <hyperlink ref="M117" location="A125959561T" display="A125959561T" xr:uid="{E0A918EA-2CE0-43BF-8BC9-05B1C8AC10F5}"/>
    <hyperlink ref="N117" location="A125981161V" display="A125981161V" xr:uid="{1755B6C1-1716-4FE3-91C4-C53526A0F102}"/>
    <hyperlink ref="O117" location="A125970361J" display="A125970361J" xr:uid="{2AEFE418-42DC-4094-B408-CA2710819A64}"/>
    <hyperlink ref="M119" location="A125959569K" display="A125959569K" xr:uid="{A9F1BE18-1ACD-4855-96C0-7E9FCB64E7EB}"/>
    <hyperlink ref="N119" location="A125981169L" display="A125981169L" xr:uid="{A90FF708-4C90-433C-A6BA-F94B79C2EC3D}"/>
    <hyperlink ref="O119" location="A125970369A" display="A125970369A" xr:uid="{646AB18C-A198-42BA-9E99-0B05927A689E}"/>
    <hyperlink ref="M120" location="A125959649K" display="A125959649K" xr:uid="{B7047318-9B69-4970-B846-5E56FFD034FB}"/>
    <hyperlink ref="N120" location="A125981249L" display="A125981249L" xr:uid="{25451881-EBEE-4B47-AFC6-1F46072860A9}"/>
    <hyperlink ref="O120" location="A125970449A" display="A125970449A" xr:uid="{BB5B7E77-D16C-4817-988F-2247DADB0222}"/>
    <hyperlink ref="M121" location="A125959473T" display="A125959473T" xr:uid="{305AC4BE-A0BB-49E7-8013-7921C3882095}"/>
    <hyperlink ref="N121" location="A125981073V" display="A125981073V" xr:uid="{0E11FFCE-4C35-4D1A-BF19-843893081E6F}"/>
    <hyperlink ref="O121" location="A125970273J" display="A125970273J" xr:uid="{BEAD33C8-3DAA-43A7-B80D-064BD6873513}"/>
    <hyperlink ref="M122" location="A125959625T" display="A125959625T" xr:uid="{96E02DC2-C244-4144-B622-DA8BCF0C4159}"/>
    <hyperlink ref="N122" location="A125981225V" display="A125981225V" xr:uid="{95D8247C-C128-46E7-873F-B462EBE86C2D}"/>
    <hyperlink ref="O122" location="A125970425J" display="A125970425J" xr:uid="{9FD007D7-6487-4BAC-818C-E44BD404F4B7}"/>
    <hyperlink ref="M123" location="A125959633T" display="A125959633T" xr:uid="{8966A5C4-3579-46C4-B8FF-B7F8408336D5}"/>
    <hyperlink ref="N123" location="A125981233V" display="A125981233V" xr:uid="{B3A390DA-4F42-42CE-A9A9-1CCAA7B9FB53}"/>
    <hyperlink ref="O123" location="A125970433J" display="A125970433J" xr:uid="{E0450776-C32A-457F-A127-B4F38EB3050D}"/>
    <hyperlink ref="M124" location="A125959457T" display="A125959457T" xr:uid="{50F692F9-CF52-45A0-9E68-4DA3BF733D34}"/>
    <hyperlink ref="N124" location="A125981057V" display="A125981057V" xr:uid="{A25DD29D-6AE1-47E3-A3A7-5437F866996E}"/>
    <hyperlink ref="O124" location="A125970257J" display="A125970257J" xr:uid="{B408EF3C-82B6-4161-93F1-E3C73E290431}"/>
    <hyperlink ref="M125" location="A125959497K" display="A125959497K" xr:uid="{30235F90-1B94-4D99-A198-6A5B4A81AA32}"/>
    <hyperlink ref="N125" location="A125981097L" display="A125981097L" xr:uid="{3253E980-5EFC-46A2-9051-1CA10E1C8E30}"/>
    <hyperlink ref="O125" location="A125970297A" display="A125970297A" xr:uid="{41D6127D-8AC4-48DC-8881-192C65583BAE}"/>
    <hyperlink ref="P126" location="A125958720W" display="A125958720W" xr:uid="{7D14297F-9963-4272-B827-950CEC8A5498}"/>
    <hyperlink ref="Q126" location="A125980320X" display="A125980320X" xr:uid="{F0F82DBB-E69E-4FC6-BE70-A4FAB2C37907}"/>
    <hyperlink ref="R126" location="A125969520J" display="A125969520J" xr:uid="{F56065B4-5591-4BEF-B7E5-EA567B3888CE}"/>
    <hyperlink ref="P101" location="A125958792J" display="A125958792J" xr:uid="{3335E541-4A7E-4845-A5C9-EDBA409D16A4}"/>
    <hyperlink ref="Q101" location="A125980392K" display="A125980392K" xr:uid="{1AAA02B4-0192-4726-8C3C-35356EE2DFC0}"/>
    <hyperlink ref="R101" location="A125969592V" display="A125969592V" xr:uid="{1EE94331-DC0F-41BC-90DA-3805308819EA}"/>
    <hyperlink ref="P102" location="A125958728R" display="A125958728R" xr:uid="{7399B8A1-76F8-416B-AB3B-05A50709AD43}"/>
    <hyperlink ref="Q102" location="A125980328T" display="A125980328T" xr:uid="{5F07A8E7-40AC-479F-AD82-C20CC2598D65}"/>
    <hyperlink ref="R102" location="A125969528A" display="A125969528A" xr:uid="{ED4FB329-9E19-4F8B-9307-122F6512F862}"/>
    <hyperlink ref="P103" location="A125958800W" display="A125958800W" xr:uid="{7331014F-FDC4-4FA9-9E7F-2A1F34F9CE47}"/>
    <hyperlink ref="Q103" location="A125980400X" display="A125980400X" xr:uid="{AF24A398-6A8F-426B-B77B-1940CCD08F77}"/>
    <hyperlink ref="R103" location="A125969600J" display="A125969600J" xr:uid="{F8527E23-6755-4D27-AC8E-E9CAE849AA8B}"/>
    <hyperlink ref="P104" location="A125958808R" display="A125958808R" xr:uid="{A0B1891B-A38B-4C6B-AEA1-F932C360D936}"/>
    <hyperlink ref="Q104" location="A125980408T" display="A125980408T" xr:uid="{695C32FC-81CA-492E-A539-6D1BC14F2C67}"/>
    <hyperlink ref="R104" location="A125969608A" display="A125969608A" xr:uid="{4189DD3E-1D20-47CE-B1D7-4DAEC5784831}"/>
    <hyperlink ref="P105" location="A125958736R" display="A125958736R" xr:uid="{09C83981-B5CC-4B96-B689-30D7D136DB9A}"/>
    <hyperlink ref="Q105" location="A125980336T" display="A125980336T" xr:uid="{0F8DA10B-39D3-46FB-BCCF-7445CC948AFD}"/>
    <hyperlink ref="R105" location="A125969536A" display="A125969536A" xr:uid="{B6F6450B-1EDE-434A-B38D-5483EF30BDF0}"/>
    <hyperlink ref="P106" location="A125958744R" display="A125958744R" xr:uid="{A8E60F03-B0E6-465D-9D10-3C88A89D609B}"/>
    <hyperlink ref="Q106" location="A125980344T" display="A125980344T" xr:uid="{57AB3747-062A-48C7-B88C-2F387E21A5DD}"/>
    <hyperlink ref="R106" location="A125969544A" display="A125969544A" xr:uid="{802BA6B7-0A60-4E50-BC95-B23997F7E0D3}"/>
    <hyperlink ref="P107" location="A125958776J" display="A125958776J" xr:uid="{618B9BBC-10F2-4305-821A-EBF754BA1034}"/>
    <hyperlink ref="Q107" location="A125980376K" display="A125980376K" xr:uid="{4C4E48DB-7049-4EB9-826A-38631C5CF428}"/>
    <hyperlink ref="R107" location="A125969576V" display="A125969576V" xr:uid="{3D1E461F-5692-4849-9D31-6EAD687DC387}"/>
    <hyperlink ref="P108" location="A125958704W" display="A125958704W" xr:uid="{E5325B66-56E2-4BF9-B292-ADD5EDDDA181}"/>
    <hyperlink ref="Q108" location="A125980304X" display="A125980304X" xr:uid="{BDC59ACB-A42A-46C5-8C15-BFF6112FC200}"/>
    <hyperlink ref="R108" location="A125969504J" display="A125969504J" xr:uid="{BE665DC3-9BF5-40B5-AD26-B3DC9CC2FDC7}"/>
    <hyperlink ref="P109" location="A125958816R" display="A125958816R" xr:uid="{2A6D6618-4FAE-4537-B218-E4B26BB02BC3}"/>
    <hyperlink ref="Q109" location="A125980416T" display="A125980416T" xr:uid="{78901574-7595-420E-9AC3-1BBF186986AE}"/>
    <hyperlink ref="R109" location="A125969616A" display="A125969616A" xr:uid="{22589A58-91E8-40E8-A4E8-5EBC73456333}"/>
    <hyperlink ref="P110" location="A125958784J" display="A125958784J" xr:uid="{1F686C47-E190-436D-986C-36609622D95D}"/>
    <hyperlink ref="Q110" location="A125980384K" display="A125980384K" xr:uid="{5D987824-AF0A-4DF7-8DEC-FA330889D7EE}"/>
    <hyperlink ref="R110" location="A125969584V" display="A125969584V" xr:uid="{98FC66DC-809E-43C8-BAAF-9896372F5522}"/>
    <hyperlink ref="P111" location="A125958840R" display="A125958840R" xr:uid="{703660F1-08AA-4430-9978-0D55832C1F33}"/>
    <hyperlink ref="Q111" location="A125980440T" display="A125980440T" xr:uid="{2788C012-B7AB-4F44-8C9E-434E0C150CC6}"/>
    <hyperlink ref="R111" location="A125969640A" display="A125969640A" xr:uid="{E2573AFE-8482-40F5-8702-247D113E830C}"/>
    <hyperlink ref="P112" location="A125958712W" display="A125958712W" xr:uid="{08D68973-46C7-4ABE-9C03-AE3F0C1AFEAA}"/>
    <hyperlink ref="Q112" location="A125980312X" display="A125980312X" xr:uid="{34CE5D76-AB89-474A-9666-AACF054E45E4}"/>
    <hyperlink ref="R112" location="A125969512J" display="A125969512J" xr:uid="{4F4E89F4-C07B-4E90-8C54-C9E5993C9877}"/>
    <hyperlink ref="P113" location="A125958664R" display="A125958664R" xr:uid="{238060E9-C8BC-4B99-904E-24DC0988A0BE}"/>
    <hyperlink ref="Q113" location="A125980264T" display="A125980264T" xr:uid="{174B708D-0891-4DB0-A27C-8954EB332E45}"/>
    <hyperlink ref="R113" location="A125969464A" display="A125969464A" xr:uid="{D2B50886-99A5-4D14-8F65-D5171C4E8C8C}"/>
    <hyperlink ref="P114" location="A125958680R" display="A125958680R" xr:uid="{3D558DBE-E20E-4A1C-B95D-29A090645F38}"/>
    <hyperlink ref="Q114" location="A125980280T" display="A125980280T" xr:uid="{32411B2C-288C-4AF2-AEA8-FF9572D0CE8E}"/>
    <hyperlink ref="R114" location="A125969480A" display="A125969480A" xr:uid="{D185E804-942F-40E8-889D-D7215A21034F}"/>
    <hyperlink ref="P115" location="A125958752R" display="A125958752R" xr:uid="{D783AAEA-9F19-4681-9281-7C938E1C7D4E}"/>
    <hyperlink ref="Q115" location="A125980352T" display="A125980352T" xr:uid="{F4803A71-6F6F-498F-BCD8-BE9EF7FD180A}"/>
    <hyperlink ref="R115" location="A125969552A" display="A125969552A" xr:uid="{A1F4C14F-8D3F-4627-A54E-3661CE5CC212}"/>
    <hyperlink ref="P116" location="A125958688J" display="A125958688J" xr:uid="{3D41D20B-D3A3-4021-AD1D-1AEC3BA98A13}"/>
    <hyperlink ref="Q116" location="A125980288K" display="A125980288K" xr:uid="{3C2FDF19-1FF3-4E5E-AF20-483149E087E8}"/>
    <hyperlink ref="R116" location="A125969488V" display="A125969488V" xr:uid="{3C649036-B25E-4129-A003-0A3C9A9221B3}"/>
    <hyperlink ref="P117" location="A125958760R" display="A125958760R" xr:uid="{E37303DC-5890-443D-9538-F5D2C65CC4A7}"/>
    <hyperlink ref="Q117" location="A125980360T" display="A125980360T" xr:uid="{FA687AC8-60E4-4062-AEDF-C9FAB3F3808E}"/>
    <hyperlink ref="R117" location="A125969560A" display="A125969560A" xr:uid="{F48F6AA0-6DCA-4FA6-B839-38F154B1F824}"/>
    <hyperlink ref="P119" location="A125958768J" display="A125958768J" xr:uid="{BEC629D5-1753-4F12-9C17-24DBDE77DEE7}"/>
    <hyperlink ref="Q119" location="A125980368K" display="A125980368K" xr:uid="{DA0733CD-65B0-41CA-BF9E-DABA5C5CC668}"/>
    <hyperlink ref="R119" location="A125969568V" display="A125969568V" xr:uid="{0BAC2C08-9972-483E-A35B-42A21FA78FA6}"/>
    <hyperlink ref="P120" location="A125958848J" display="A125958848J" xr:uid="{284B8248-65F3-4CFD-9F0F-A402C270D498}"/>
    <hyperlink ref="Q120" location="A125980448K" display="A125980448K" xr:uid="{E547C10F-C888-4321-B066-FA0B7005F6C1}"/>
    <hyperlink ref="R120" location="A125969648V" display="A125969648V" xr:uid="{13E8F5F3-2B24-497E-91FD-C0C4E26BA6A3}"/>
    <hyperlink ref="P121" location="A125958672R" display="A125958672R" xr:uid="{C318BA00-1F45-4E3C-B070-202C8607BB51}"/>
    <hyperlink ref="Q121" location="A125980272T" display="A125980272T" xr:uid="{3AE46CD3-E4AD-4D07-8309-4AE1DBA79065}"/>
    <hyperlink ref="R121" location="A125969472A" display="A125969472A" xr:uid="{2937073A-9F63-4AD7-A21C-BFDE7D96C5E4}"/>
    <hyperlink ref="P122" location="A125958824R" display="A125958824R" xr:uid="{770E72EB-7306-4312-8B64-27E53F730AD8}"/>
    <hyperlink ref="Q122" location="A125980424T" display="A125980424T" xr:uid="{66A43433-B57B-4AA4-ADED-B3450682727B}"/>
    <hyperlink ref="R122" location="A125969624A" display="A125969624A" xr:uid="{EA71D2C9-DE91-4174-85A8-33615425E64A}"/>
    <hyperlink ref="P123" location="A125958832R" display="A125958832R" xr:uid="{47E396E8-A666-4623-8E55-386C2038CEFE}"/>
    <hyperlink ref="Q123" location="A125980432T" display="A125980432T" xr:uid="{8CEC5996-E92F-40B7-80E3-FA78E52059F8}"/>
    <hyperlink ref="R123" location="A125969632A" display="A125969632A" xr:uid="{5F0E4286-4133-41CA-A4C0-5A66019892FD}"/>
    <hyperlink ref="P124" location="A125958656R" display="A125958656R" xr:uid="{4980F412-C632-4823-B3F6-7E152E15A270}"/>
    <hyperlink ref="Q124" location="A125980256T" display="A125980256T" xr:uid="{52FB72FC-37AF-482F-A6E1-95BD6B905B15}"/>
    <hyperlink ref="R124" location="A125969456A" display="A125969456A" xr:uid="{226BC043-A741-4F77-926E-4C23C5A692BD}"/>
    <hyperlink ref="P125" location="A125958696J" display="A125958696J" xr:uid="{CDB5275B-DFE7-42B0-B1E3-97B9F34E40C1}"/>
    <hyperlink ref="Q125" location="A125980296K" display="A125980296K" xr:uid="{79D4140B-8283-45EE-A6F3-6CD7A92688C9}"/>
    <hyperlink ref="R125" location="A125969496V" display="A125969496V" xr:uid="{7F28E239-4E10-4E5F-BF8D-28C9E2B9E046}"/>
    <hyperlink ref="S101" location="A125958793K" display="A125958793K" xr:uid="{AB5FAD52-4B0E-4E3A-8B1C-4858FB8317C1}"/>
    <hyperlink ref="T101" location="A125980393L" display="A125980393L" xr:uid="{F80E2A1E-8C5C-4D82-BF3F-359B3F86E850}"/>
    <hyperlink ref="U101" location="A125969593W" display="A125969593W" xr:uid="{73CAEDAF-0332-463A-A9E9-9394FEA498D3}"/>
    <hyperlink ref="S102" location="A125958729T" display="A125958729T" xr:uid="{1F45997D-6EB0-4E9D-A0C6-E64C767997B0}"/>
    <hyperlink ref="T102" location="A125980329V" display="A125980329V" xr:uid="{37F92A70-9CF5-4510-AB39-20339A1029DD}"/>
    <hyperlink ref="U102" location="A125969529C" display="A125969529C" xr:uid="{7E666331-867B-40DB-826C-8FFEDE4531D6}"/>
    <hyperlink ref="S103" location="A125958801X" display="A125958801X" xr:uid="{237D907F-20AC-4940-B622-AE88D46ADDAC}"/>
    <hyperlink ref="T103" location="A125980401A" display="A125980401A" xr:uid="{AC9B4342-1B9D-4BC8-A31F-00A7A88854F2}"/>
    <hyperlink ref="U103" location="A125969601K" display="A125969601K" xr:uid="{B7BF62D7-0BB7-4070-83B1-395141B0B8DF}"/>
    <hyperlink ref="S104" location="A125958809T" display="A125958809T" xr:uid="{3C977343-6579-472C-BBB2-B1C0B7329674}"/>
    <hyperlink ref="T104" location="A125980409V" display="A125980409V" xr:uid="{B54AA0FD-BDBD-440F-8392-15B6C45D1F2B}"/>
    <hyperlink ref="U104" location="A125969609C" display="A125969609C" xr:uid="{D02101DB-D09F-43C9-8020-7474E9C17B76}"/>
    <hyperlink ref="S105" location="A125958737T" display="A125958737T" xr:uid="{D267594A-3ED6-415E-9F88-6E52917A109B}"/>
    <hyperlink ref="T105" location="A125980337V" display="A125980337V" xr:uid="{582C5719-7C82-42D5-822E-06428742D760}"/>
    <hyperlink ref="U105" location="A125969537C" display="A125969537C" xr:uid="{2DEFC551-D414-4123-B915-DCED60CC3805}"/>
    <hyperlink ref="S106" location="A125958745T" display="A125958745T" xr:uid="{44A819E1-4FA8-4DD9-9CC6-4B05C0BDEA67}"/>
    <hyperlink ref="T106" location="A125980345V" display="A125980345V" xr:uid="{FA501A8C-9DEA-47D9-B68B-8CE047DA1CD1}"/>
    <hyperlink ref="U106" location="A125969545C" display="A125969545C" xr:uid="{6FB3C819-D930-4BF5-8AFA-F72CCF95946E}"/>
    <hyperlink ref="S107" location="A125958777K" display="A125958777K" xr:uid="{B86D6573-F2BB-4F15-9FDF-B03EBE91602B}"/>
    <hyperlink ref="T107" location="A125980377L" display="A125980377L" xr:uid="{B8AD6602-EB48-45FA-A5F7-C0373CB52F5F}"/>
    <hyperlink ref="U107" location="A125969577W" display="A125969577W" xr:uid="{018DCC21-2C06-4090-9D9C-B8F119CC3483}"/>
    <hyperlink ref="S108" location="A125958705X" display="A125958705X" xr:uid="{4CCAC6D9-8B62-483C-8238-B4B22AB61122}"/>
    <hyperlink ref="T108" location="A125980305A" display="A125980305A" xr:uid="{E9F5C1C3-B6F1-4ECE-B227-8D50B04B41C4}"/>
    <hyperlink ref="U108" location="A125969505K" display="A125969505K" xr:uid="{AE95C57C-7D16-4D06-8A0B-0048A0116A05}"/>
    <hyperlink ref="S109" location="A125958817T" display="A125958817T" xr:uid="{2791C59D-929D-4AC3-870F-C54940031363}"/>
    <hyperlink ref="T109" location="A125980417V" display="A125980417V" xr:uid="{D8C0F9EA-7CE4-4E86-8CDF-0F945BFDF997}"/>
    <hyperlink ref="U109" location="A125969617C" display="A125969617C" xr:uid="{28E04818-9FE9-462B-BAFD-F6FE5F8AF674}"/>
    <hyperlink ref="S110" location="A125958785K" display="A125958785K" xr:uid="{47A2F188-E90C-4E83-ADF3-48BC0E1D55DA}"/>
    <hyperlink ref="T110" location="A125980385L" display="A125980385L" xr:uid="{59368F2D-56B5-4F1C-A598-D8C20C661149}"/>
    <hyperlink ref="U110" location="A125969585W" display="A125969585W" xr:uid="{14D43FF8-B204-465B-92A9-BAE26F0891DC}"/>
    <hyperlink ref="S111" location="A125958841T" display="A125958841T" xr:uid="{1B61C996-B5C8-4D58-8486-79E6EDC1F654}"/>
    <hyperlink ref="T111" location="A125980441V" display="A125980441V" xr:uid="{8D92CC80-B824-4D67-8AB9-D86E3DBB51D1}"/>
    <hyperlink ref="U111" location="A125969641C" display="A125969641C" xr:uid="{F23D465A-D5ED-41DB-A4C4-CE037E4FD7C5}"/>
    <hyperlink ref="S112" location="A125958713X" display="A125958713X" xr:uid="{DD492F0C-489C-4C31-9576-FF94335522FC}"/>
    <hyperlink ref="T112" location="A125980313A" display="A125980313A" xr:uid="{D5C885E8-7427-4A71-A083-C25530ACCBC4}"/>
    <hyperlink ref="U112" location="A125969513K" display="A125969513K" xr:uid="{34B350F2-D63D-422B-B707-1CFE5DA2894A}"/>
    <hyperlink ref="S113" location="A125958665T" display="A125958665T" xr:uid="{94E03F82-73F1-4E25-AA06-A034A607AEC7}"/>
    <hyperlink ref="T113" location="A125980265V" display="A125980265V" xr:uid="{4B1390D4-6C7D-46D0-B129-5A22EB633C7F}"/>
    <hyperlink ref="U113" location="A125969465C" display="A125969465C" xr:uid="{A6F97C1F-BC40-4E43-BCE9-BB39D773C8A6}"/>
    <hyperlink ref="S114" location="A125958681T" display="A125958681T" xr:uid="{987E4F1B-8D74-452B-A90E-1068CA745AB3}"/>
    <hyperlink ref="T114" location="A125980281V" display="A125980281V" xr:uid="{AF3B0A39-9F5B-4AB0-ABAC-FA38E54D869D}"/>
    <hyperlink ref="U114" location="A125969481C" display="A125969481C" xr:uid="{2D0467BE-5B33-4B03-B4D9-0EDD3542D97C}"/>
    <hyperlink ref="S115" location="A125958753T" display="A125958753T" xr:uid="{856EE38B-077B-460C-BA95-16155DE3A83C}"/>
    <hyperlink ref="T115" location="A125980353V" display="A125980353V" xr:uid="{7A2B6D21-7F04-4B83-89C0-C02F06BFB57C}"/>
    <hyperlink ref="U115" location="A125969553C" display="A125969553C" xr:uid="{6B614BF3-035F-4474-B96B-7A16A76F25DC}"/>
    <hyperlink ref="S116" location="A125958689K" display="A125958689K" xr:uid="{B7AC7E23-B645-4B1D-B0C2-DE3A38545AE3}"/>
    <hyperlink ref="T116" location="A125980289L" display="A125980289L" xr:uid="{696859B4-6F0F-4241-BE9E-9879075BB031}"/>
    <hyperlink ref="U116" location="A125969489W" display="A125969489W" xr:uid="{5B2FE210-6021-4AC2-93F3-B90801E78090}"/>
    <hyperlink ref="S117" location="A125958761T" display="A125958761T" xr:uid="{70E89D93-375F-4100-898E-81BF35A192BD}"/>
    <hyperlink ref="T117" location="A125980361V" display="A125980361V" xr:uid="{D0ABF571-9BFC-4D33-B284-EE5B91A011D6}"/>
    <hyperlink ref="U117" location="A125969561C" display="A125969561C" xr:uid="{42D1C658-E05E-46E4-88A1-4D42BB35C390}"/>
    <hyperlink ref="S119" location="A125958769K" display="A125958769K" xr:uid="{CB16CB5D-7679-4152-A593-CE0AD2F0A4D2}"/>
    <hyperlink ref="T119" location="A125980369L" display="A125980369L" xr:uid="{B5CF01D0-14EC-43C8-87EF-5C122786787E}"/>
    <hyperlink ref="U119" location="A125969569W" display="A125969569W" xr:uid="{EF9D98C4-E0E8-49DC-90A7-83D6C5D405BE}"/>
    <hyperlink ref="S120" location="A125958849K" display="A125958849K" xr:uid="{930A6EAD-F888-46DF-B433-78CE71DD80E0}"/>
    <hyperlink ref="T120" location="A125980449L" display="A125980449L" xr:uid="{8472F02D-44A5-44BF-931D-B35C82349AD6}"/>
    <hyperlink ref="U120" location="A125969649W" display="A125969649W" xr:uid="{C5E05571-0190-4D9B-A003-A7818C1A020A}"/>
    <hyperlink ref="S121" location="A125958673T" display="A125958673T" xr:uid="{C3AE4EB5-9BCC-4792-A7C6-6C8AD6D397B4}"/>
    <hyperlink ref="T121" location="A125980273V" display="A125980273V" xr:uid="{729B58BD-6A6E-4528-B26D-A4E5F04F6C4C}"/>
    <hyperlink ref="U121" location="A125969473C" display="A125969473C" xr:uid="{FE39E8F3-0D80-4432-86ED-551BBFEC1DFE}"/>
    <hyperlink ref="S122" location="A125958825T" display="A125958825T" xr:uid="{0EEBC910-219E-4FA5-9619-0C37C4F99AC2}"/>
    <hyperlink ref="T122" location="A125980425V" display="A125980425V" xr:uid="{F342D740-7FF2-4C66-9307-35581F247036}"/>
    <hyperlink ref="U122" location="A125969625C" display="A125969625C" xr:uid="{107AF934-90DC-4DBB-9112-E3553C44995F}"/>
    <hyperlink ref="S123" location="A125958833T" display="A125958833T" xr:uid="{B7727CC9-1492-45C0-A139-9EB8EB9D0D42}"/>
    <hyperlink ref="T123" location="A125980433V" display="A125980433V" xr:uid="{A3FCAAD8-F708-469A-A8CF-78AF2FA88C1A}"/>
    <hyperlink ref="U123" location="A125969633C" display="A125969633C" xr:uid="{EF643529-8BE1-4E59-AF41-099FF5411498}"/>
    <hyperlink ref="S124" location="A125958657T" display="A125958657T" xr:uid="{FFFCB9BB-E02A-46B6-8855-A4AE5252901B}"/>
    <hyperlink ref="T124" location="A125980257V" display="A125980257V" xr:uid="{7BB62A53-BB26-4A32-B02A-DDC7078A4900}"/>
    <hyperlink ref="U124" location="A125969457C" display="A125969457C" xr:uid="{5A11BAD3-FC8E-4A48-B248-031848DCE2F9}"/>
    <hyperlink ref="S125" location="A125958697K" display="A125958697K" xr:uid="{35B8B9DB-D784-4378-835E-B9121AF8954D}"/>
    <hyperlink ref="T125" location="A125980297L" display="A125980297L" xr:uid="{A01036D6-3B9D-4540-B69B-F45F595048D1}"/>
    <hyperlink ref="U125" location="A125969497W" display="A125969497W" xr:uid="{3B3E64E0-A37B-478C-A323-836BCA6B9813}"/>
    <hyperlink ref="V126" location="A125959720R" display="A125959720R" xr:uid="{562DB85F-080E-4E76-AC04-D03B9AD8127C}"/>
    <hyperlink ref="W126" location="A125981320T" display="A125981320T" xr:uid="{A200FE53-7C1F-4BFD-9C2D-F56F9BCE2464}"/>
    <hyperlink ref="X126" location="A125970520F" display="A125970520F" xr:uid="{F68959B1-D47C-4323-BD3E-8A11D7E70E73}"/>
    <hyperlink ref="V101" location="A125959792A" display="A125959792A" xr:uid="{709DF1A3-DBD7-4699-9AB4-4629588C4F8B}"/>
    <hyperlink ref="W101" location="A125981392C" display="A125981392C" xr:uid="{F7F0B5AA-062A-45D0-AF69-1156A7D06FA4}"/>
    <hyperlink ref="X101" location="A125970592T" display="A125970592T" xr:uid="{13A1D9BB-D979-4705-A850-1B721C6C6339}"/>
    <hyperlink ref="V102" location="A125959728J" display="A125959728J" xr:uid="{F069CC5E-783B-435C-8F04-C650484ABC23}"/>
    <hyperlink ref="W102" location="A125981328K" display="A125981328K" xr:uid="{C83D5ADA-B9EE-4389-9463-6BDC582E8183}"/>
    <hyperlink ref="X102" location="A125970528X" display="A125970528X" xr:uid="{DC43BD9C-3B77-4A05-830A-08B12A9D96C5}"/>
    <hyperlink ref="V103" location="A125959800R" display="A125959800R" xr:uid="{C67CC415-B8B3-49E8-8AEF-6A9248393EAF}"/>
    <hyperlink ref="W103" location="A125981400T" display="A125981400T" xr:uid="{4CF2CCD2-3E86-40DB-939C-83FC7AE7B05D}"/>
    <hyperlink ref="X103" location="A125970600F" display="A125970600F" xr:uid="{85EDA710-600B-4475-9A35-38AF192BFB85}"/>
    <hyperlink ref="V104" location="A125959808J" display="A125959808J" xr:uid="{B332D794-0F42-491F-9992-3988ABF80FBD}"/>
    <hyperlink ref="W104" location="A125981408K" display="A125981408K" xr:uid="{662E50F1-5AF1-4268-8958-036D673DA1F0}"/>
    <hyperlink ref="X104" location="A125970608X" display="A125970608X" xr:uid="{381E37B4-32B3-43E0-B6BC-16EFD7298CE2}"/>
    <hyperlink ref="V105" location="A125959736J" display="A125959736J" xr:uid="{A4787AA1-0E37-48A3-B138-DD143E149553}"/>
    <hyperlink ref="W105" location="A125981336K" display="A125981336K" xr:uid="{6EE1C7D6-4715-4B82-9A1D-3DC3F2B1CCBD}"/>
    <hyperlink ref="X105" location="A125970536X" display="A125970536X" xr:uid="{B3FC4EC6-2237-49D9-AF71-2EF4A7F6D64A}"/>
    <hyperlink ref="V106" location="A125959744J" display="A125959744J" xr:uid="{3F226CE5-A1A7-4CBA-81FC-8B192A718D7B}"/>
    <hyperlink ref="W106" location="A125981344K" display="A125981344K" xr:uid="{1024D03E-7D53-4DF0-929E-0DD6CA92DCB8}"/>
    <hyperlink ref="X106" location="A125970544X" display="A125970544X" xr:uid="{8E477A6F-8EAA-415E-847D-84884C90FCB3}"/>
    <hyperlink ref="V107" location="A125959776A" display="A125959776A" xr:uid="{2322C25C-5F79-4BB0-8D9B-2C7D871D001C}"/>
    <hyperlink ref="W107" location="A125981376C" display="A125981376C" xr:uid="{C8BD6E02-A73F-47E6-98F8-B0A4DDA21DAF}"/>
    <hyperlink ref="X107" location="A125970576T" display="A125970576T" xr:uid="{7F9D6B15-B2A9-469F-8FA0-1D960ED8CC67}"/>
    <hyperlink ref="V108" location="A125959704R" display="A125959704R" xr:uid="{23528214-6AE1-4DBF-B3B4-A2537477D4C9}"/>
    <hyperlink ref="W108" location="A125981304T" display="A125981304T" xr:uid="{8D62F0F6-1A36-410E-ABD8-EF7BEBB79ABC}"/>
    <hyperlink ref="X108" location="A125970504F" display="A125970504F" xr:uid="{1F23BA17-A96A-4E2C-9879-11FABC7852BE}"/>
    <hyperlink ref="V109" location="A125959816J" display="A125959816J" xr:uid="{9A393A45-F51F-488C-8F60-6C4CE637CC1D}"/>
    <hyperlink ref="W109" location="A125981416K" display="A125981416K" xr:uid="{1576F0CA-8BC6-4C55-ABE2-0C908C805DB1}"/>
    <hyperlink ref="X109" location="A125970616X" display="A125970616X" xr:uid="{D29DDDC8-CB7B-4AB1-A30B-D7D97A05B02A}"/>
    <hyperlink ref="V110" location="A125959784A" display="A125959784A" xr:uid="{EF78BF53-04B0-4DF7-B9FB-7B5C1B65E4EC}"/>
    <hyperlink ref="W110" location="A125981384C" display="A125981384C" xr:uid="{4E4C19E9-A06D-4389-8DD0-E1991D9798E3}"/>
    <hyperlink ref="X110" location="A125970584T" display="A125970584T" xr:uid="{5A44F97F-6879-48AD-9356-E9763E9A1607}"/>
    <hyperlink ref="V111" location="A125959840J" display="A125959840J" xr:uid="{BC789334-726B-4DE9-A4EC-A42BE0AF1F7C}"/>
    <hyperlink ref="W111" location="A125981440K" display="A125981440K" xr:uid="{C4C3B91E-7DA5-4A34-84F0-214B0082A9B7}"/>
    <hyperlink ref="X111" location="A125970640X" display="A125970640X" xr:uid="{452705E7-8CFA-42DA-9FBD-A3E9CFB71F99}"/>
    <hyperlink ref="V112" location="A125959712R" display="A125959712R" xr:uid="{AEE60103-DB88-493F-9D10-133C3806A556}"/>
    <hyperlink ref="W112" location="A125981312T" display="A125981312T" xr:uid="{F2B13B85-2653-46B6-94D8-CA2486665A21}"/>
    <hyperlink ref="X112" location="A125970512F" display="A125970512F" xr:uid="{082062A1-FE90-4EA3-AF18-026E00DFD784}"/>
    <hyperlink ref="V113" location="A125959664J" display="A125959664J" xr:uid="{D59BB534-54F2-4E90-AD65-D660984BC298}"/>
    <hyperlink ref="W113" location="A125981264K" display="A125981264K" xr:uid="{6989C710-6EA4-4354-8E52-91D7A8A4D145}"/>
    <hyperlink ref="X113" location="A125970464X" display="A125970464X" xr:uid="{74CB8FF0-4CC7-418E-A4D7-F1FF6C29F35C}"/>
    <hyperlink ref="V114" location="A125959680J" display="A125959680J" xr:uid="{3DFCCE51-1709-4AD2-9508-A8CC9518F4BE}"/>
    <hyperlink ref="W114" location="A125981280K" display="A125981280K" xr:uid="{3C2065CD-A27F-4F9A-8ED1-567500703CE2}"/>
    <hyperlink ref="X114" location="A125970480X" display="A125970480X" xr:uid="{E7F281B8-1C33-444F-8531-C02430E13DC6}"/>
    <hyperlink ref="V115" location="A125959752J" display="A125959752J" xr:uid="{75272AE8-1763-4EEC-B1E0-50E9377CAC06}"/>
    <hyperlink ref="W115" location="A125981352K" display="A125981352K" xr:uid="{BB89E59F-90E0-4D56-82CC-A55D9FFEEF59}"/>
    <hyperlink ref="X115" location="A125970552X" display="A125970552X" xr:uid="{6E597A46-12B9-43EE-AFF7-B4674B9D732F}"/>
    <hyperlink ref="V116" location="A125959688A" display="A125959688A" xr:uid="{BE591EF0-AF1A-413B-948F-08474B4A7F5F}"/>
    <hyperlink ref="W116" location="A125981288C" display="A125981288C" xr:uid="{A5B3288A-ABEC-46E7-9D60-2769AD12CEF2}"/>
    <hyperlink ref="X116" location="A125970488T" display="A125970488T" xr:uid="{59B93B83-464A-4EA3-90AD-D768B89D1ACB}"/>
    <hyperlink ref="V117" location="A125959760J" display="A125959760J" xr:uid="{0778A3E1-D4C9-4FD5-AAF0-0E1FE9927595}"/>
    <hyperlink ref="W117" location="A125981360K" display="A125981360K" xr:uid="{A22A5BB0-9D84-4B14-99B7-654736EA5077}"/>
    <hyperlink ref="X117" location="A125970560X" display="A125970560X" xr:uid="{5844189C-4AC5-4FE4-838E-BD60CF678C05}"/>
    <hyperlink ref="V119" location="A125959768A" display="A125959768A" xr:uid="{D51A1E33-E607-471C-AFBE-A22217DAAD13}"/>
    <hyperlink ref="W119" location="A125981368C" display="A125981368C" xr:uid="{C87B4486-956C-45B9-80F9-26704BC7C840}"/>
    <hyperlink ref="X119" location="A125970568T" display="A125970568T" xr:uid="{4DA0A68C-9A93-4781-A9BC-4ED7432E0354}"/>
    <hyperlink ref="V120" location="A125959848A" display="A125959848A" xr:uid="{DCD9FBB4-8356-48EC-B03A-ACA0C6F652D7}"/>
    <hyperlink ref="W120" location="A125981448C" display="A125981448C" xr:uid="{D5268714-4AE4-4EE6-88B7-449D0225B2EE}"/>
    <hyperlink ref="X120" location="A125970648T" display="A125970648T" xr:uid="{3D861CFB-BDD5-462A-BED3-4A0441705408}"/>
    <hyperlink ref="V121" location="A125959672J" display="A125959672J" xr:uid="{FEE1EAC9-48E4-4273-BDA2-563D81C7F647}"/>
    <hyperlink ref="W121" location="A125981272K" display="A125981272K" xr:uid="{A75C1108-9AAF-4F63-8FAC-7BE8A04C6BE8}"/>
    <hyperlink ref="X121" location="A125970472X" display="A125970472X" xr:uid="{0ABB1705-6F3F-4401-832A-08F08453487A}"/>
    <hyperlink ref="V122" location="A125959824J" display="A125959824J" xr:uid="{C5A1BDA6-69B5-4C1D-A5F7-8C84D7A9C47C}"/>
    <hyperlink ref="W122" location="A125981424K" display="A125981424K" xr:uid="{47179658-DA5A-414D-A194-1E6C4E2D8653}"/>
    <hyperlink ref="X122" location="A125970624X" display="A125970624X" xr:uid="{73787E4E-38FE-4F09-9192-23A84F6F0640}"/>
    <hyperlink ref="V123" location="A125959832J" display="A125959832J" xr:uid="{59AD7E3B-4746-479D-B47B-0B058DD65791}"/>
    <hyperlink ref="W123" location="A125981432K" display="A125981432K" xr:uid="{2BA893B2-61E1-42AE-A559-A23EAD19E59E}"/>
    <hyperlink ref="X123" location="A125970632X" display="A125970632X" xr:uid="{FDB2A5B0-A35B-4916-B631-23B48289ED15}"/>
    <hyperlink ref="V124" location="A125959656J" display="A125959656J" xr:uid="{A51F6415-FF39-493B-A5C2-60FBACDC88AC}"/>
    <hyperlink ref="W124" location="A125981256K" display="A125981256K" xr:uid="{17511069-895E-42CA-861D-A0413EE3B0BC}"/>
    <hyperlink ref="X124" location="A125970456X" display="A125970456X" xr:uid="{F3F058DB-746A-4DD8-82CB-514E25B37349}"/>
    <hyperlink ref="V125" location="A125959696A" display="A125959696A" xr:uid="{FF7ABC2D-EB53-4043-AEB0-2AA55241765D}"/>
    <hyperlink ref="W125" location="A125981296C" display="A125981296C" xr:uid="{7150C4D3-D0CB-4DFB-851B-A2D7F20291EF}"/>
    <hyperlink ref="X125" location="A125970496T" display="A125970496T" xr:uid="{E5058BDA-B43E-44F6-8017-5F57FCEEF5A0}"/>
    <hyperlink ref="Y101" location="A125959793C" display="A125959793C" xr:uid="{63F0DDEB-B04A-4140-85AF-60B306481821}"/>
    <hyperlink ref="Z101" location="A125981393F" display="A125981393F" xr:uid="{E2C7B01E-DBE4-467A-9B4F-A1ECF45F850C}"/>
    <hyperlink ref="AA101" location="A125970593V" display="A125970593V" xr:uid="{0919ADA1-3A63-49E1-9F5A-D60997E7C5A3}"/>
    <hyperlink ref="Y102" location="A125959729K" display="A125959729K" xr:uid="{890C5679-50C9-4AF6-913A-275C6E80FF4D}"/>
    <hyperlink ref="Z102" location="A125981329L" display="A125981329L" xr:uid="{5786323D-43FD-478F-B365-1FA8FE456813}"/>
    <hyperlink ref="AA102" location="A125970529A" display="A125970529A" xr:uid="{391656C8-8CA3-4BEF-A747-546AC0B9A1E2}"/>
    <hyperlink ref="Y103" location="A125959801T" display="A125959801T" xr:uid="{77B4C047-6DA6-4018-B7E9-582F6EDCAB4E}"/>
    <hyperlink ref="Z103" location="A125981401V" display="A125981401V" xr:uid="{53FFDD2E-CACF-4DFA-89CC-E1FD30B4476C}"/>
    <hyperlink ref="AA103" location="A125970601J" display="A125970601J" xr:uid="{335F47ED-D3F6-4EC4-875B-A44FA6D6A8DB}"/>
    <hyperlink ref="Y104" location="A125959809K" display="A125959809K" xr:uid="{1BD2CD21-F364-4151-8792-62CB3C68B610}"/>
    <hyperlink ref="Z104" location="A125981409L" display="A125981409L" xr:uid="{085E3B5F-B13A-4381-A859-0764DC49B340}"/>
    <hyperlink ref="AA104" location="A125970609A" display="A125970609A" xr:uid="{C36E15DF-595C-42DB-9F27-E56B5E37AFA8}"/>
    <hyperlink ref="Y105" location="A125959737K" display="A125959737K" xr:uid="{B5B4DB91-003F-40C5-9840-B67AE0CFD15C}"/>
    <hyperlink ref="Z105" location="A125981337L" display="A125981337L" xr:uid="{16D9B9F4-B5B8-479E-B3D4-16A0755DE10D}"/>
    <hyperlink ref="AA105" location="A125970537A" display="A125970537A" xr:uid="{105578AE-D5AA-459E-9B95-BBB7016B6F86}"/>
    <hyperlink ref="Y106" location="A125959745K" display="A125959745K" xr:uid="{BCC82143-D546-4B4E-BF1E-8BB1415EB61A}"/>
    <hyperlink ref="Z106" location="A125981345L" display="A125981345L" xr:uid="{B3C8BA68-9D17-4AD8-A1AD-622D0A4E2FAF}"/>
    <hyperlink ref="AA106" location="A125970545A" display="A125970545A" xr:uid="{2EAD25F3-19F1-4572-B597-B0B4D3F425D0}"/>
    <hyperlink ref="Y107" location="A125959777C" display="A125959777C" xr:uid="{0485809F-8834-45BB-BCD9-2E390C754969}"/>
    <hyperlink ref="Z107" location="A125981377F" display="A125981377F" xr:uid="{2C908A8F-76DE-46C1-A580-676D07ABC2CE}"/>
    <hyperlink ref="AA107" location="A125970577V" display="A125970577V" xr:uid="{E3D8A5EF-F7D2-42A0-AF92-CE4C86E48848}"/>
    <hyperlink ref="Y108" location="A125959705T" display="A125959705T" xr:uid="{C2A68A3B-8141-4A9A-9F9F-364BB7E84E56}"/>
    <hyperlink ref="Z108" location="A125981305V" display="A125981305V" xr:uid="{7000A140-A219-4135-B1F6-C8944CAF82AF}"/>
    <hyperlink ref="AA108" location="A125970505J" display="A125970505J" xr:uid="{E591512E-914E-4B4B-A5CB-A2F10DFB37A0}"/>
    <hyperlink ref="Y109" location="A125959817K" display="A125959817K" xr:uid="{F9984FC3-A84E-48A6-BDC8-251D5A382EA7}"/>
    <hyperlink ref="Z109" location="A125981417L" display="A125981417L" xr:uid="{6492BCEB-10E7-47FA-8842-FF6BB8AAC861}"/>
    <hyperlink ref="AA109" location="A125970617A" display="A125970617A" xr:uid="{4BBF022F-7ED6-475C-B3DD-DEEDFEEE0BF7}"/>
    <hyperlink ref="Y110" location="A125959785C" display="A125959785C" xr:uid="{69A34C7C-D700-448C-AE6F-5763B2AFEF1C}"/>
    <hyperlink ref="Z110" location="A125981385F" display="A125981385F" xr:uid="{EF639535-8518-4203-AB8F-4A6EEA308D08}"/>
    <hyperlink ref="AA110" location="A125970585V" display="A125970585V" xr:uid="{18D4C9E4-7C5D-4268-9F27-E3E6D787FD8C}"/>
    <hyperlink ref="Y111" location="A125959841K" display="A125959841K" xr:uid="{1ACD83EB-3266-4A5D-B637-456D030B5F93}"/>
    <hyperlink ref="Z111" location="A125981441L" display="A125981441L" xr:uid="{B4A646F6-9BBF-450F-B75D-4CC6FA23A363}"/>
    <hyperlink ref="AA111" location="A125970641A" display="A125970641A" xr:uid="{0521F9F6-30BD-4132-ADE8-0BDE5178919F}"/>
    <hyperlink ref="Y112" location="A125959713T" display="A125959713T" xr:uid="{60AA35D3-CA32-4EFF-A585-62B686705979}"/>
    <hyperlink ref="Z112" location="A125981313V" display="A125981313V" xr:uid="{4FD67DE0-842D-4B08-9565-A1339DBFBDA5}"/>
    <hyperlink ref="AA112" location="A125970513J" display="A125970513J" xr:uid="{6BCCD146-555F-42DC-97F6-C3704C9376A0}"/>
    <hyperlink ref="Y113" location="A125959665K" display="A125959665K" xr:uid="{7920A92A-4342-49FB-86F6-7928B80F173E}"/>
    <hyperlink ref="Z113" location="A125981265L" display="A125981265L" xr:uid="{172EFB83-B453-4460-97B2-220FDED4F35D}"/>
    <hyperlink ref="AA113" location="A125970465A" display="A125970465A" xr:uid="{9A09639A-CC28-4EE1-8E16-DA25846B1BA7}"/>
    <hyperlink ref="Y114" location="A125959681K" display="A125959681K" xr:uid="{5EFD389F-B9FB-4D0E-9551-9FFB3B7D7980}"/>
    <hyperlink ref="Z114" location="A125981281L" display="A125981281L" xr:uid="{5BA649CA-E4C7-4D13-8236-232E04889B1C}"/>
    <hyperlink ref="AA114" location="A125970481A" display="A125970481A" xr:uid="{429B4DBC-093B-47CB-84E5-3256DB212E60}"/>
    <hyperlink ref="Y115" location="A125959753K" display="A125959753K" xr:uid="{C8DEEC08-1F9C-464C-81EC-CF33D64C0E2E}"/>
    <hyperlink ref="Z115" location="A125981353L" display="A125981353L" xr:uid="{58F1070D-5E64-4057-AFD9-BC140FA35090}"/>
    <hyperlink ref="AA115" location="A125970553A" display="A125970553A" xr:uid="{DBA9786B-CFC2-4912-A74D-AF5F53D5CB4E}"/>
    <hyperlink ref="Y116" location="A125959689C" display="A125959689C" xr:uid="{04BFDBF6-79F2-495C-B919-6F56335F741B}"/>
    <hyperlink ref="Z116" location="A125981289F" display="A125981289F" xr:uid="{C5DDFBEF-A7C5-4A23-AF47-3A9356CBDD79}"/>
    <hyperlink ref="AA116" location="A125970489V" display="A125970489V" xr:uid="{4DD114E9-50BE-4D2D-B731-772A05A351F3}"/>
    <hyperlink ref="Y117" location="A125959761K" display="A125959761K" xr:uid="{23F81C7C-09C3-40F9-AA76-96B0705C9A26}"/>
    <hyperlink ref="Z117" location="A125981361L" display="A125981361L" xr:uid="{865160E8-5F77-4D3C-B1C6-568D605B9581}"/>
    <hyperlink ref="AA117" location="A125970561A" display="A125970561A" xr:uid="{B9C80178-A964-43EA-9505-57469E0F1559}"/>
    <hyperlink ref="Y119" location="A125959769C" display="A125959769C" xr:uid="{E2EA27A9-8A20-4C43-81DB-6B8214BD0BCA}"/>
    <hyperlink ref="Z119" location="A125981369F" display="A125981369F" xr:uid="{1EF4A0DE-E2A8-4D84-BD0F-A8215C9DB295}"/>
    <hyperlink ref="AA119" location="A125970569V" display="A125970569V" xr:uid="{1CDA7D4D-9E7F-4695-A77C-08FA21B539C4}"/>
    <hyperlink ref="Y120" location="A125959849C" display="A125959849C" xr:uid="{2163D11E-CC97-4BED-BC8D-9A81EEFEA6C4}"/>
    <hyperlink ref="Z120" location="A125981449F" display="A125981449F" xr:uid="{2E9E4ACF-5E8F-42F1-9E5F-C1A3B2592365}"/>
    <hyperlink ref="AA120" location="A125970649V" display="A125970649V" xr:uid="{06DE0424-3E9B-4E8E-A864-B244EC62646D}"/>
    <hyperlink ref="Y121" location="A125959673K" display="A125959673K" xr:uid="{4345F9A1-5454-467A-B875-D420630A1E48}"/>
    <hyperlink ref="Z121" location="A125981273L" display="A125981273L" xr:uid="{341457A4-2599-49FD-AA35-04FE5C92B15C}"/>
    <hyperlink ref="AA121" location="A125970473A" display="A125970473A" xr:uid="{6CEB5592-50EC-44EA-BA6A-A4A0EC3160A1}"/>
    <hyperlink ref="Y122" location="A125959825K" display="A125959825K" xr:uid="{9AB29BA3-91B7-47CA-894A-21C6924F69A6}"/>
    <hyperlink ref="Z122" location="A125981425L" display="A125981425L" xr:uid="{DA4FCEA0-37F4-4A23-B315-2E6DE0F4DDC3}"/>
    <hyperlink ref="AA122" location="A125970625A" display="A125970625A" xr:uid="{8EB78C4F-68B9-4185-A784-7F0A6C5039E5}"/>
    <hyperlink ref="Y123" location="A125959833K" display="A125959833K" xr:uid="{F3342EFD-14B6-49E7-BE83-93629F802BDD}"/>
    <hyperlink ref="Z123" location="A125981433L" display="A125981433L" xr:uid="{2FC13132-EEF8-4876-8BC7-3C046D84CA39}"/>
    <hyperlink ref="AA123" location="A125970633A" display="A125970633A" xr:uid="{7DB429A8-CD41-42CD-AB13-02D8EB881AB1}"/>
    <hyperlink ref="Y124" location="A125959657K" display="A125959657K" xr:uid="{53F43EA2-64C9-4CE7-85E9-4F771B69E48E}"/>
    <hyperlink ref="Z124" location="A125981257L" display="A125981257L" xr:uid="{B3DAC7AA-574A-49F8-AA6D-F4FADF2D097F}"/>
    <hyperlink ref="AA124" location="A125970457A" display="A125970457A" xr:uid="{2F55C46E-433F-46B0-A546-E9B415BF6BBD}"/>
    <hyperlink ref="Y125" location="A125959697C" display="A125959697C" xr:uid="{67EA3458-4204-40B0-BF34-B5D998F6BA2F}"/>
    <hyperlink ref="Z125" location="A125981297F" display="A125981297F" xr:uid="{ECAFBBFC-4BCD-45C3-B232-D48655E0C8A1}"/>
    <hyperlink ref="AA125" location="A125970497V" display="A125970497V" xr:uid="{4912E8B0-F701-4AE9-9F32-8888677B2C98}"/>
    <hyperlink ref="AB126" location="A125959920J" display="A125959920J" xr:uid="{0B6D7EF6-97A5-4613-9387-0E6C6BEAC566}"/>
    <hyperlink ref="AC126" location="A125981520K" display="A125981520K" xr:uid="{BCA37A87-2D86-4C7E-A46C-601BAB39EA33}"/>
    <hyperlink ref="AD126" location="A125970720X" display="A125970720X" xr:uid="{7A0BE95B-2BC7-4A2F-A2BF-83A2396501AC}"/>
    <hyperlink ref="AB101" location="A125959992V" display="A125959992V" xr:uid="{2FDA8E09-459B-43DF-AEF2-E3CD039D572B}"/>
    <hyperlink ref="AC101" location="A125981592W" display="A125981592W" xr:uid="{34CD8075-A6B9-4AAB-B2F8-D2E6E5035548}"/>
    <hyperlink ref="AD101" location="A125970792K" display="A125970792K" xr:uid="{5363D8FB-8E9A-4333-87AD-A98BDC33882A}"/>
    <hyperlink ref="AB102" location="A125959928A" display="A125959928A" xr:uid="{CFBF23ED-2B09-4476-9CFB-A0B05875B2B5}"/>
    <hyperlink ref="AC102" location="A125981528C" display="A125981528C" xr:uid="{7DB30D89-8F18-4711-BBEF-806AB59B4708}"/>
    <hyperlink ref="AD102" location="A125970728T" display="A125970728T" xr:uid="{8947C8B1-9A44-4C03-94B2-F232898C1A53}"/>
    <hyperlink ref="AB103" location="A125960000R" display="A125960000R" xr:uid="{B9B67227-FF9E-4B08-84A7-2DFAFBB14CC8}"/>
    <hyperlink ref="AC103" location="A125981600K" display="A125981600K" xr:uid="{55C8578C-56A7-4210-BB52-EB4C3ED5A829}"/>
    <hyperlink ref="AD103" location="A125970800X" display="A125970800X" xr:uid="{869D136D-1EFC-4FD8-9DD4-4C1E0C044B6F}"/>
    <hyperlink ref="AB104" location="A125960008J" display="A125960008J" xr:uid="{59C5AD0E-FF77-4AFA-9B3E-7D56D6EC3453}"/>
    <hyperlink ref="AC104" location="A125981608C" display="A125981608C" xr:uid="{A9F47597-34B1-4FAC-A162-6A9171E3B135}"/>
    <hyperlink ref="AD104" location="A125970808T" display="A125970808T" xr:uid="{B5A49EDB-202C-4D03-B644-43BA3B235BBB}"/>
    <hyperlink ref="AB105" location="A125959936A" display="A125959936A" xr:uid="{E6367D06-0C6F-4CF8-93BF-49586B86AEAF}"/>
    <hyperlink ref="AC105" location="A125981536C" display="A125981536C" xr:uid="{B832EEC6-2532-48E0-91B0-CE999104129C}"/>
    <hyperlink ref="AD105" location="A125970736T" display="A125970736T" xr:uid="{F4AF4744-B0EC-4B45-9C21-D43EB98BD21C}"/>
    <hyperlink ref="AB106" location="A125959944A" display="A125959944A" xr:uid="{1FD184D2-3D82-44D5-8D9A-C5B121721C3A}"/>
    <hyperlink ref="AC106" location="A125981544C" display="A125981544C" xr:uid="{1B30ACEC-AE3E-482D-9E4A-D744142214A8}"/>
    <hyperlink ref="AD106" location="A125970744T" display="A125970744T" xr:uid="{E0AED1ED-1AC1-4D8A-A956-D0A9FCDF9860}"/>
    <hyperlink ref="AB107" location="A125959976V" display="A125959976V" xr:uid="{4BEB9344-45C8-471B-981A-5D8095BC0A58}"/>
    <hyperlink ref="AC107" location="A125981576W" display="A125981576W" xr:uid="{9788F507-C874-42C4-8E6D-4B8140DEA0A3}"/>
    <hyperlink ref="AD107" location="A125970776K" display="A125970776K" xr:uid="{815AABF2-F333-477D-BA6F-270C00848BD3}"/>
    <hyperlink ref="AB108" location="A125959904J" display="A125959904J" xr:uid="{CCD11B2D-FE1C-4A74-8B63-975A7D741E12}"/>
    <hyperlink ref="AC108" location="A125981504K" display="A125981504K" xr:uid="{C60EC0B4-4262-4640-8686-0AD3B3B3870E}"/>
    <hyperlink ref="AD108" location="A125970704X" display="A125970704X" xr:uid="{57767DF7-FF4D-4CB8-9563-FD4FB530F743}"/>
    <hyperlink ref="AB109" location="A125960016J" display="A125960016J" xr:uid="{F51ED7B6-776E-4222-8E38-36F3BDDA8E12}"/>
    <hyperlink ref="AC109" location="A125981616C" display="A125981616C" xr:uid="{F0AD6E17-C760-4142-B3D3-786600DDF644}"/>
    <hyperlink ref="AD109" location="A125970816T" display="A125970816T" xr:uid="{CBCE2BFA-8451-44C8-9F13-505CCF533E61}"/>
    <hyperlink ref="AB110" location="A125959984V" display="A125959984V" xr:uid="{3DEB4F34-39B5-4EEB-B2FE-43563556E9D6}"/>
    <hyperlink ref="AC110" location="A125981584W" display="A125981584W" xr:uid="{57A1D706-3380-4369-8C9E-46B2FFD88B8A}"/>
    <hyperlink ref="AD110" location="A125970784K" display="A125970784K" xr:uid="{A2C674D7-3C78-488D-934B-A03E9BA53355}"/>
    <hyperlink ref="AB111" location="A125960040J" display="A125960040J" xr:uid="{8674074C-103D-4556-913A-14EFF2715697}"/>
    <hyperlink ref="AC111" location="A125981640C" display="A125981640C" xr:uid="{8BB28610-4303-4B2F-BC80-B9AB3AA6AED8}"/>
    <hyperlink ref="AD111" location="A125970840T" display="A125970840T" xr:uid="{28008164-B10A-4709-B2AB-9E38E8B142C6}"/>
    <hyperlink ref="AB112" location="A125959912J" display="A125959912J" xr:uid="{BF9FFC77-C656-4D60-A1E6-45FF46BBA49B}"/>
    <hyperlink ref="AC112" location="A125981512K" display="A125981512K" xr:uid="{EFF6388F-E740-4C7A-A81C-EDCBB15676EB}"/>
    <hyperlink ref="AD112" location="A125970712X" display="A125970712X" xr:uid="{99339F64-31DC-453F-A926-8D0E96F2CE3C}"/>
    <hyperlink ref="AB113" location="A125959864A" display="A125959864A" xr:uid="{240940B5-123E-4568-8004-0D4B816A0C96}"/>
    <hyperlink ref="AC113" location="A125981464C" display="A125981464C" xr:uid="{3EE63559-5498-413D-B0FC-9EC0F6F97A28}"/>
    <hyperlink ref="AD113" location="A125970664T" display="A125970664T" xr:uid="{EE23557B-C025-484F-ABDE-38CBF194AEED}"/>
    <hyperlink ref="AB114" location="A125959880A" display="A125959880A" xr:uid="{0ABC210D-7997-497D-A23A-D5A7E76C225F}"/>
    <hyperlink ref="AC114" location="A125981480C" display="A125981480C" xr:uid="{5343A219-DDC7-4E16-BA9B-A6DAEDAC2C18}"/>
    <hyperlink ref="AD114" location="A125970680T" display="A125970680T" xr:uid="{5F78115F-E0A1-42CB-B1E9-C0C1E27A99AF}"/>
    <hyperlink ref="AB115" location="A125959952A" display="A125959952A" xr:uid="{2C8E346C-43DC-4960-98EA-155626984809}"/>
    <hyperlink ref="AC115" location="A125981552C" display="A125981552C" xr:uid="{60DEC4D9-6DBE-48C0-8DCC-5BFDDEF1435C}"/>
    <hyperlink ref="AD115" location="A125970752T" display="A125970752T" xr:uid="{B41E9FC7-B13E-4DA7-892C-03937B1887D1}"/>
    <hyperlink ref="AB116" location="A125959888V" display="A125959888V" xr:uid="{0B4918B8-92C9-40F9-B693-B13610F00918}"/>
    <hyperlink ref="AC116" location="A125981488W" display="A125981488W" xr:uid="{BBEE31AD-E5AD-45BE-97A3-9EF5FD6FE059}"/>
    <hyperlink ref="AD116" location="A125970688K" display="A125970688K" xr:uid="{E672F1E8-C076-4AC9-9743-D690A65F9699}"/>
    <hyperlink ref="AB117" location="A125959960A" display="A125959960A" xr:uid="{4A6C57EF-A1C3-473C-9431-E862CC9EB1FD}"/>
    <hyperlink ref="AC117" location="A125981560C" display="A125981560C" xr:uid="{44A37493-D4A9-4590-B595-19768CE4317C}"/>
    <hyperlink ref="AD117" location="A125970760T" display="A125970760T" xr:uid="{7512053D-DB6B-418D-B1A0-05F087D17A06}"/>
    <hyperlink ref="AB119" location="A125959968V" display="A125959968V" xr:uid="{DBEC02F1-2DC7-439C-80FE-F03668A0F2A5}"/>
    <hyperlink ref="AC119" location="A125981568W" display="A125981568W" xr:uid="{4E120DCD-A66D-477F-AE60-EF923EFFE975}"/>
    <hyperlink ref="AD119" location="A125970768K" display="A125970768K" xr:uid="{BB32B9B3-4F29-4C3F-B85A-E8240F346665}"/>
    <hyperlink ref="AB120" location="A125960048A" display="A125960048A" xr:uid="{BAB6CD82-9832-44CC-BAED-CA7672931F08}"/>
    <hyperlink ref="AC120" location="A125981648W" display="A125981648W" xr:uid="{88E24C6B-348A-4C68-8A4B-43F6163837E7}"/>
    <hyperlink ref="AD120" location="A125970848K" display="A125970848K" xr:uid="{F35C044D-6E9E-4EAF-8074-DDFCD36B6F99}"/>
    <hyperlink ref="AB121" location="A125959872A" display="A125959872A" xr:uid="{FEB6A19F-CC6C-40F4-A275-BCCCE0FBA011}"/>
    <hyperlink ref="AC121" location="A125981472C" display="A125981472C" xr:uid="{6ADD378C-0E13-48AD-B2E8-445F66BC68E0}"/>
    <hyperlink ref="AD121" location="A125970672T" display="A125970672T" xr:uid="{DBB778E8-2EA6-402B-A5A0-8C270F81DEEF}"/>
    <hyperlink ref="AB122" location="A125960024J" display="A125960024J" xr:uid="{3EB47601-216B-4012-9CC6-26CE6CF18234}"/>
    <hyperlink ref="AC122" location="A125981624C" display="A125981624C" xr:uid="{8475C259-54E1-474E-9F06-824553506B00}"/>
    <hyperlink ref="AD122" location="A125970824T" display="A125970824T" xr:uid="{06D39845-6A0F-4F29-BBB1-6508EE65BB10}"/>
    <hyperlink ref="AB123" location="A125960032J" display="A125960032J" xr:uid="{FD89E128-6C2E-427F-83A5-62CC7FEFA761}"/>
    <hyperlink ref="AC123" location="A125981632C" display="A125981632C" xr:uid="{A27A7E94-35A1-4E58-B913-7A8A2B761C9D}"/>
    <hyperlink ref="AD123" location="A125970832T" display="A125970832T" xr:uid="{794746B5-FEF4-403F-BC52-F96D127E925C}"/>
    <hyperlink ref="AB124" location="A125959856A" display="A125959856A" xr:uid="{C878CB17-AE77-46FB-BD31-8E34777C709E}"/>
    <hyperlink ref="AC124" location="A125981456C" display="A125981456C" xr:uid="{9840E394-783D-4E6D-9CC2-9DBD5912A419}"/>
    <hyperlink ref="AD124" location="A125970656T" display="A125970656T" xr:uid="{55893590-049B-424A-8858-949B13779172}"/>
    <hyperlink ref="AB125" location="A125959896V" display="A125959896V" xr:uid="{67312412-32FC-439D-9183-D77E21E5F98B}"/>
    <hyperlink ref="AC125" location="A125981496W" display="A125981496W" xr:uid="{73D7D3F6-633B-420A-BC5E-7A58D26EAC10}"/>
    <hyperlink ref="AD125" location="A125970696K" display="A125970696K" xr:uid="{9CB4A83C-5609-4608-BEE7-46E8427F34FE}"/>
    <hyperlink ref="AE101" location="A125959993W" display="A125959993W" xr:uid="{77869E87-A80A-4457-9780-A4FE0FB034B7}"/>
    <hyperlink ref="AF101" location="A125981593X" display="A125981593X" xr:uid="{ABE16453-4FA1-42D8-B05C-2E5C6BD02B98}"/>
    <hyperlink ref="AG101" location="A125970793L" display="A125970793L" xr:uid="{97734CAB-7D03-4F7A-B1CA-C2E3B812EDD3}"/>
    <hyperlink ref="AE102" location="A125959929C" display="A125959929C" xr:uid="{D0A903DB-CC22-4E32-ACDC-A7E0DB29B669}"/>
    <hyperlink ref="AF102" location="A125981529F" display="A125981529F" xr:uid="{A894EE80-AA3A-4C15-9E06-F1953C10CB9C}"/>
    <hyperlink ref="AG102" location="A125970729V" display="A125970729V" xr:uid="{4B0CB4AD-3F4C-4625-A3FB-0D352406D0E5}"/>
    <hyperlink ref="AE103" location="A125960001T" display="A125960001T" xr:uid="{B048BC96-7972-4B21-9214-6AE5B421DCFE}"/>
    <hyperlink ref="AF103" location="A125981601L" display="A125981601L" xr:uid="{B7B21680-8173-46C2-959F-7E60F10A8B84}"/>
    <hyperlink ref="AG103" location="A125970801A" display="A125970801A" xr:uid="{5988E4E2-1EBD-470C-99CC-40BAD013B46B}"/>
    <hyperlink ref="AE104" location="A125960009K" display="A125960009K" xr:uid="{E57DF760-C502-4712-8C4C-ECE43B69D5B6}"/>
    <hyperlink ref="AF104" location="A125981609F" display="A125981609F" xr:uid="{2480527E-B188-4DD1-AB25-916E8A286DE2}"/>
    <hyperlink ref="AG104" location="A125970809V" display="A125970809V" xr:uid="{AEBF695F-98BB-4E22-8DA5-555C8083487F}"/>
    <hyperlink ref="AE105" location="A125959937C" display="A125959937C" xr:uid="{1E2117B1-576B-4280-B406-510C1277227D}"/>
    <hyperlink ref="AF105" location="A125981537F" display="A125981537F" xr:uid="{AB5E6F13-A5D9-48AC-940D-921DB6D6D21B}"/>
    <hyperlink ref="AG105" location="A125970737V" display="A125970737V" xr:uid="{E809CDB5-8018-4D5A-9B7B-121A603930D2}"/>
    <hyperlink ref="AE106" location="A125959945C" display="A125959945C" xr:uid="{CE4A29EB-EF43-4EB9-A2C3-30E8CB227F08}"/>
    <hyperlink ref="AF106" location="A125981545F" display="A125981545F" xr:uid="{0F5F85EF-D833-412F-9C75-B3D741684556}"/>
    <hyperlink ref="AG106" location="A125970745V" display="A125970745V" xr:uid="{440062FF-DA1A-49DD-A047-97B974CC24BC}"/>
    <hyperlink ref="AE107" location="A125959977W" display="A125959977W" xr:uid="{98685457-0C36-4DF3-96C6-3EF9321B5FA6}"/>
    <hyperlink ref="AF107" location="A125981577X" display="A125981577X" xr:uid="{4EF39E5E-680B-423D-9B2B-DC375042D918}"/>
    <hyperlink ref="AG107" location="A125970777L" display="A125970777L" xr:uid="{2C1B1320-AAA2-4F1E-A234-C913DB298F0A}"/>
    <hyperlink ref="AE108" location="A125959905K" display="A125959905K" xr:uid="{6A0DED61-70B7-4C06-B45C-E9D4ED42D0E0}"/>
    <hyperlink ref="AF108" location="A125981505L" display="A125981505L" xr:uid="{5A52FFB2-247D-492C-91F5-76288F70BBD1}"/>
    <hyperlink ref="AG108" location="A125970705A" display="A125970705A" xr:uid="{8E64B7CA-46CF-466A-9C94-A1A0E915A072}"/>
    <hyperlink ref="AE109" location="A125960017K" display="A125960017K" xr:uid="{06E3FFC7-3C09-439D-B4D9-DCB85624C930}"/>
    <hyperlink ref="AF109" location="A125981617F" display="A125981617F" xr:uid="{216FAF9C-5C0F-43F8-84E3-C36344927B12}"/>
    <hyperlink ref="AG109" location="A125970817V" display="A125970817V" xr:uid="{5ABB410D-221C-43FF-80E6-F43994C1F3A5}"/>
    <hyperlink ref="AE110" location="A125959985W" display="A125959985W" xr:uid="{DC50DC84-B145-4A17-8761-AF81D1489E67}"/>
    <hyperlink ref="AF110" location="A125981585X" display="A125981585X" xr:uid="{24A2DE79-AACD-4D85-8B41-A5DCAAA19649}"/>
    <hyperlink ref="AG110" location="A125970785L" display="A125970785L" xr:uid="{A52C7463-4BD6-47CA-84C7-2048384EF4FA}"/>
    <hyperlink ref="AE111" location="A125960041K" display="A125960041K" xr:uid="{3323F799-E923-4C08-81E9-C65FA2180CE3}"/>
    <hyperlink ref="AF111" location="A125981641F" display="A125981641F" xr:uid="{0AF0A69F-0C59-4DC8-AB9F-009A3EACEFEA}"/>
    <hyperlink ref="AG111" location="A125970841V" display="A125970841V" xr:uid="{9F0A2E6C-064B-4236-827B-F470C5041A35}"/>
    <hyperlink ref="AE112" location="A125959913K" display="A125959913K" xr:uid="{ED2395EA-6788-457B-929B-60DABDB60255}"/>
    <hyperlink ref="AF112" location="A125981513L" display="A125981513L" xr:uid="{86E3DCFC-5F61-49D1-B8AB-F204385F4685}"/>
    <hyperlink ref="AG112" location="A125970713A" display="A125970713A" xr:uid="{BE030104-6AC7-46AB-A5F0-F983032A20EF}"/>
    <hyperlink ref="AE113" location="A125959865C" display="A125959865C" xr:uid="{3D3A9A93-389F-4254-A233-D245C5464C69}"/>
    <hyperlink ref="AF113" location="A125981465F" display="A125981465F" xr:uid="{B46E61C9-65B9-4155-87AF-FCBB0AC9B5BA}"/>
    <hyperlink ref="AG113" location="A125970665V" display="A125970665V" xr:uid="{DA6D4604-258B-4702-9222-4C725C3291D6}"/>
    <hyperlink ref="AE114" location="A125959881C" display="A125959881C" xr:uid="{4A6CB5AD-A53F-4428-AEAB-984377984834}"/>
    <hyperlink ref="AF114" location="A125981481F" display="A125981481F" xr:uid="{A1F8A4A0-4E73-4FA0-9C52-90D7387D8C77}"/>
    <hyperlink ref="AG114" location="A125970681V" display="A125970681V" xr:uid="{BA3204AA-B73A-4D41-80D4-4E168FB6ECB3}"/>
    <hyperlink ref="AE115" location="A125959953C" display="A125959953C" xr:uid="{568D348F-F5BD-41A6-8BB0-C709D6DF78BE}"/>
    <hyperlink ref="AF115" location="A125981553F" display="A125981553F" xr:uid="{76CFF4A6-1B13-429E-BDA5-B623223EC527}"/>
    <hyperlink ref="AG115" location="A125970753V" display="A125970753V" xr:uid="{DB5A2D52-1881-4193-861C-ADD1139AF8E2}"/>
    <hyperlink ref="AE116" location="A125959889W" display="A125959889W" xr:uid="{B7A82AC7-F871-4A40-9311-A645DEDD28D1}"/>
    <hyperlink ref="AF116" location="A125981489X" display="A125981489X" xr:uid="{14B92ECC-4262-40F2-8F03-4038010F732A}"/>
    <hyperlink ref="AG116" location="A125970689L" display="A125970689L" xr:uid="{B46D6DFC-038B-430B-BBA1-104F4BB38C26}"/>
    <hyperlink ref="AE117" location="A125959961C" display="A125959961C" xr:uid="{D9050BEF-0FD8-409D-912A-ED3922B9A707}"/>
    <hyperlink ref="AF117" location="A125981561F" display="A125981561F" xr:uid="{B248148E-14DD-4A9B-96A2-8DC889FAE269}"/>
    <hyperlink ref="AG117" location="A125970761V" display="A125970761V" xr:uid="{F9C0140A-54DE-440E-9812-92F8C521E75F}"/>
    <hyperlink ref="AE119" location="A125959969W" display="A125959969W" xr:uid="{46697904-40C3-4C07-8DC7-5A98CA51BAEE}"/>
    <hyperlink ref="AF119" location="A125981569X" display="A125981569X" xr:uid="{B5DFD0FD-CAA5-4832-91AC-7594C4CF4166}"/>
    <hyperlink ref="AG119" location="A125970769L" display="A125970769L" xr:uid="{1F0A8115-4ABF-4776-AB60-9431C252EAF8}"/>
    <hyperlink ref="AE120" location="A125960049C" display="A125960049C" xr:uid="{185CDAFC-873A-4C13-B1FA-5781C4B76B6F}"/>
    <hyperlink ref="AF120" location="A125981649X" display="A125981649X" xr:uid="{145AC5F6-C0DC-462B-964D-C15DD5EE47EC}"/>
    <hyperlink ref="AG120" location="A125970849L" display="A125970849L" xr:uid="{FE780596-4BEA-45C2-8456-8CA469086B7E}"/>
    <hyperlink ref="AE121" location="A125959873C" display="A125959873C" xr:uid="{3814FC37-9B2F-492E-9760-031468055087}"/>
    <hyperlink ref="AF121" location="A125981473F" display="A125981473F" xr:uid="{657796F3-B0BC-43E9-B9A2-AC824E028480}"/>
    <hyperlink ref="AG121" location="A125970673V" display="A125970673V" xr:uid="{4201FB52-3E9D-405D-A329-29ED5EDE0F9C}"/>
    <hyperlink ref="AE122" location="A125960025K" display="A125960025K" xr:uid="{185EA322-5D29-470F-9E5C-08A3A0D7E12A}"/>
    <hyperlink ref="AF122" location="A125981625F" display="A125981625F" xr:uid="{84234E8B-ABD8-41C3-B8F7-485D112805AE}"/>
    <hyperlink ref="AG122" location="A125970825V" display="A125970825V" xr:uid="{639AE079-7860-4237-A3B6-459F64721973}"/>
    <hyperlink ref="AE123" location="A125960033K" display="A125960033K" xr:uid="{BC9B2B2A-751D-4848-83FD-1FD4D1F2616B}"/>
    <hyperlink ref="AF123" location="A125981633F" display="A125981633F" xr:uid="{EAD10941-3513-41F3-AB4F-7B5BB3AB432E}"/>
    <hyperlink ref="AG123" location="A125970833V" display="A125970833V" xr:uid="{F104C76A-CA83-4D99-8D91-6F227FB11FBF}"/>
    <hyperlink ref="AE124" location="A125959857C" display="A125959857C" xr:uid="{BC0F7743-4FB9-41E7-915E-955B715337EA}"/>
    <hyperlink ref="AF124" location="A125981457F" display="A125981457F" xr:uid="{91E2C6E3-6416-4480-93AE-EAE2063669CB}"/>
    <hyperlink ref="AG124" location="A125970657V" display="A125970657V" xr:uid="{70004233-9292-401E-BE51-6E5B6C205FFB}"/>
    <hyperlink ref="AE125" location="A125959897W" display="A125959897W" xr:uid="{00261AE1-D464-4D79-BA58-91A0593C62A6}"/>
    <hyperlink ref="AF125" location="A125981497X" display="A125981497X" xr:uid="{5B658751-115B-4CCE-80AB-4F66E3BCAC10}"/>
    <hyperlink ref="AG125" location="A125970697L" display="A125970697L" xr:uid="{D0A0B67A-F2CD-44CF-9579-583077273241}"/>
    <hyperlink ref="AH126" location="A125958920R" display="A125958920R" xr:uid="{AB371A71-1E54-4D5C-B357-716E5B65681A}"/>
    <hyperlink ref="AI126" location="A125980520T" display="A125980520T" xr:uid="{768D6824-383E-4BCD-98DE-2838341D1B7B}"/>
    <hyperlink ref="AJ126" location="A125969720A" display="A125969720A" xr:uid="{F11196F2-311F-4DE4-B9E5-AE3FE0E81F02}"/>
    <hyperlink ref="AH101" location="A125958992A" display="A125958992A" xr:uid="{0DCE5BBD-14EC-4548-AB82-337C6DF8C5CF}"/>
    <hyperlink ref="AI101" location="A125980592C" display="A125980592C" xr:uid="{12EBB8A6-C5DE-41E7-8915-DA492AB852DB}"/>
    <hyperlink ref="AJ101" location="A125969792L" display="A125969792L" xr:uid="{52E2AFB8-1C6A-4B32-820C-8916A60610A6}"/>
    <hyperlink ref="AH102" location="A125958928J" display="A125958928J" xr:uid="{8AF41801-B128-4417-A7A3-24F694AAE9C8}"/>
    <hyperlink ref="AI102" location="A125980528K" display="A125980528K" xr:uid="{0141A2BB-90A0-4725-9E15-E44DD3EFF06E}"/>
    <hyperlink ref="AJ102" location="A125969728V" display="A125969728V" xr:uid="{115C3378-03D7-43FC-98AC-1C7F27B9D95C}"/>
    <hyperlink ref="AH103" location="A125959000T" display="A125959000T" xr:uid="{82485B3C-5768-4830-8E0D-CB99609438BD}"/>
    <hyperlink ref="AI103" location="A125980600T" display="A125980600T" xr:uid="{E5D3D5D1-CDC6-44F3-9DB7-AEDE6CC7C9B6}"/>
    <hyperlink ref="AJ103" location="A125969800A" display="A125969800A" xr:uid="{E527CF48-4556-4E76-A2C3-2FAF3041CE65}"/>
    <hyperlink ref="AH104" location="A125959008K" display="A125959008K" xr:uid="{AD834E50-8E1E-4E77-9049-13E05C8D9D31}"/>
    <hyperlink ref="AI104" location="A125980608K" display="A125980608K" xr:uid="{B650C3BA-7C3A-44F8-A244-C231E769049A}"/>
    <hyperlink ref="AJ104" location="A125969808V" display="A125969808V" xr:uid="{29958B4C-010C-408E-A751-D65DA196ED41}"/>
    <hyperlink ref="AH105" location="A125958936J" display="A125958936J" xr:uid="{EB44F307-BD4B-4F2C-B632-AA52AD23495E}"/>
    <hyperlink ref="AI105" location="A125980536K" display="A125980536K" xr:uid="{D9F73CF6-BFD5-4D35-BACC-C384C785FD73}"/>
    <hyperlink ref="AJ105" location="A125969736V" display="A125969736V" xr:uid="{0B121C71-F186-48FD-B395-75A950BB4948}"/>
    <hyperlink ref="AH106" location="A125958944J" display="A125958944J" xr:uid="{6AB6F47F-148D-4101-8E2A-FA60ED512FAD}"/>
    <hyperlink ref="AI106" location="A125980544K" display="A125980544K" xr:uid="{94D0B88B-86E0-417E-B880-347F64BBA227}"/>
    <hyperlink ref="AJ106" location="A125969744V" display="A125969744V" xr:uid="{9833E3A4-8E38-4153-B509-6F81992CD27F}"/>
    <hyperlink ref="AH107" location="A125958976A" display="A125958976A" xr:uid="{1F32D654-0A8B-48A3-8632-6F5C119A73A4}"/>
    <hyperlink ref="AI107" location="A125980576C" display="A125980576C" xr:uid="{C324F3C1-1615-486E-9C2E-7FB7D0B21850}"/>
    <hyperlink ref="AJ107" location="A125969776L" display="A125969776L" xr:uid="{4772DDB7-7755-4F9D-BB0D-2BDEE0CA68CE}"/>
    <hyperlink ref="AH108" location="A125958904R" display="A125958904R" xr:uid="{98DCF301-E566-461B-93BD-549AFA7DE356}"/>
    <hyperlink ref="AI108" location="A125980504T" display="A125980504T" xr:uid="{704F7FA4-AB27-4F90-B8FA-94F4FFEFF303}"/>
    <hyperlink ref="AJ108" location="A125969704A" display="A125969704A" xr:uid="{EC47DF0D-4D44-4CEB-856E-64CAE0D4EDE0}"/>
    <hyperlink ref="AH109" location="A125959016K" display="A125959016K" xr:uid="{75EFD85F-C242-4904-A2A2-FA738BD462FF}"/>
    <hyperlink ref="AI109" location="A125980616K" display="A125980616K" xr:uid="{F81B44BB-EC9C-4E0B-829B-B0CA72FBB477}"/>
    <hyperlink ref="AJ109" location="A125969816V" display="A125969816V" xr:uid="{1363E85B-F3A2-4662-91F1-2A307DB1AA23}"/>
    <hyperlink ref="AH110" location="A125958984A" display="A125958984A" xr:uid="{ECE990C6-A659-4F95-98A9-A1A91BD68558}"/>
    <hyperlink ref="AI110" location="A125980584C" display="A125980584C" xr:uid="{C97EE1B9-28FD-4C55-BE1C-7B08FDBB853B}"/>
    <hyperlink ref="AJ110" location="A125969784L" display="A125969784L" xr:uid="{8165B900-204C-4458-B370-A434ED0582BE}"/>
    <hyperlink ref="AH111" location="A125959040K" display="A125959040K" xr:uid="{6C03BDCD-D673-4A86-A8AE-CA91190B454A}"/>
    <hyperlink ref="AI111" location="A125980640K" display="A125980640K" xr:uid="{69A68CDB-1DB4-46CA-9BD4-CD66CB3D8845}"/>
    <hyperlink ref="AJ111" location="A125969840V" display="A125969840V" xr:uid="{A9079859-7784-43F0-A9A3-F9E7F09AD9E7}"/>
    <hyperlink ref="AH112" location="A125958912R" display="A125958912R" xr:uid="{A2723E90-304D-4A64-9766-CDCCAA26A996}"/>
    <hyperlink ref="AI112" location="A125980512T" display="A125980512T" xr:uid="{0DFB7C75-C39B-4D2D-BC09-E66A85E009C6}"/>
    <hyperlink ref="AJ112" location="A125969712A" display="A125969712A" xr:uid="{03517459-2DC9-4D48-BC0E-552835A8AE4A}"/>
    <hyperlink ref="AH113" location="A125958864J" display="A125958864J" xr:uid="{8121D01D-30BE-4F0E-9303-13678846A878}"/>
    <hyperlink ref="AI113" location="A125980464K" display="A125980464K" xr:uid="{AE119958-075A-42FC-9872-C3905F86F96B}"/>
    <hyperlink ref="AJ113" location="A125969664V" display="A125969664V" xr:uid="{3FA647FB-06C3-4C40-A88A-EEB1E6BF7F4A}"/>
    <hyperlink ref="AH114" location="A125958880J" display="A125958880J" xr:uid="{F3B7FEB9-ED12-4602-B00B-7BE3B3FAEAAF}"/>
    <hyperlink ref="AI114" location="A125980480K" display="A125980480K" xr:uid="{19D01F5B-4EB0-4734-A20A-D9B5CD15D62E}"/>
    <hyperlink ref="AJ114" location="A125969680V" display="A125969680V" xr:uid="{C677D449-4773-4239-8BEB-ED0AA58AAEF0}"/>
    <hyperlink ref="AH115" location="A125958952J" display="A125958952J" xr:uid="{DDD64472-DAF3-4650-A409-DC3C1A4E2948}"/>
    <hyperlink ref="AI115" location="A125980552K" display="A125980552K" xr:uid="{DBF26726-E466-474C-A5E8-9C3E424EAECE}"/>
    <hyperlink ref="AJ115" location="A125969752V" display="A125969752V" xr:uid="{28D91CE8-B637-43B1-9C98-F7C2B8905895}"/>
    <hyperlink ref="AH116" location="A125958888A" display="A125958888A" xr:uid="{9BA2688D-1722-4113-ABCD-8F5BBDA82ADC}"/>
    <hyperlink ref="AI116" location="A125980488C" display="A125980488C" xr:uid="{68EE8969-DB8E-41BE-8AA4-DE6F319ACB5E}"/>
    <hyperlink ref="AJ116" location="A125969688L" display="A125969688L" xr:uid="{54FAFBF6-4D48-49D6-876E-A46F1F31252C}"/>
    <hyperlink ref="AH117" location="A125958960J" display="A125958960J" xr:uid="{144D391C-9F87-48DA-9CF6-10874EE6F4CD}"/>
    <hyperlink ref="AI117" location="A125980560K" display="A125980560K" xr:uid="{3ECA7E8F-C833-45FE-BC8C-73B9498A0D27}"/>
    <hyperlink ref="AJ117" location="A125969760V" display="A125969760V" xr:uid="{DD055957-0057-4554-B764-44A144DC55B5}"/>
    <hyperlink ref="AH119" location="A125958968A" display="A125958968A" xr:uid="{CADAC688-CDC0-4BDE-905C-A56F30B96E10}"/>
    <hyperlink ref="AI119" location="A125980568C" display="A125980568C" xr:uid="{C41C318A-6753-4F28-8CB2-C24D9A726A62}"/>
    <hyperlink ref="AJ119" location="A125969768L" display="A125969768L" xr:uid="{973BFC3C-0318-4760-BFD9-783CC1B873A0}"/>
    <hyperlink ref="AH120" location="A125959048C" display="A125959048C" xr:uid="{EA8E5B3A-D080-4AE7-9D01-8DA12C5C729C}"/>
    <hyperlink ref="AI120" location="A125980648C" display="A125980648C" xr:uid="{9C1A0ABF-813E-4643-85E9-DED70708DCB5}"/>
    <hyperlink ref="AJ120" location="A125969848L" display="A125969848L" xr:uid="{D4818924-C63B-49B4-A8FE-C367564E9832}"/>
    <hyperlink ref="AH121" location="A125958872J" display="A125958872J" xr:uid="{E4F0BFA4-B177-4022-A57B-0DFE7EFEF5E5}"/>
    <hyperlink ref="AI121" location="A125980472K" display="A125980472K" xr:uid="{503E71D9-449D-4DD2-AB03-E8C4EBDA36D4}"/>
    <hyperlink ref="AJ121" location="A125969672V" display="A125969672V" xr:uid="{E2FC545B-6436-4072-ABED-183FD3352286}"/>
    <hyperlink ref="AH122" location="A125959024K" display="A125959024K" xr:uid="{07697696-0755-4331-B435-55997415CF59}"/>
    <hyperlink ref="AI122" location="A125980624K" display="A125980624K" xr:uid="{7F419988-61F8-46B7-A08D-BCCB2E5FCDA8}"/>
    <hyperlink ref="AJ122" location="A125969824V" display="A125969824V" xr:uid="{DB6675E2-8244-45BC-AFC4-FE4BFD8C4EFF}"/>
    <hyperlink ref="AH123" location="A125959032K" display="A125959032K" xr:uid="{335449EE-6944-4485-AE36-830F6966D7E9}"/>
    <hyperlink ref="AI123" location="A125980632K" display="A125980632K" xr:uid="{FAB91874-E4EF-421F-ABB6-A5F373ACA3E6}"/>
    <hyperlink ref="AJ123" location="A125969832V" display="A125969832V" xr:uid="{1A203CDF-FC81-434D-80B3-76AC9716F4FF}"/>
    <hyperlink ref="AH124" location="A125958856J" display="A125958856J" xr:uid="{52605D34-41FD-49FE-A166-7F2E1BA69FD5}"/>
    <hyperlink ref="AI124" location="A125980456K" display="A125980456K" xr:uid="{8C553814-593E-40A3-863E-3AA2C997AB1A}"/>
    <hyperlink ref="AJ124" location="A125969656V" display="A125969656V" xr:uid="{A5471A2D-59B4-4E66-ADDC-E61A3C1ED25C}"/>
    <hyperlink ref="AH125" location="A125958896A" display="A125958896A" xr:uid="{FD3D134B-A858-409F-B0BC-B58C9A8F7D81}"/>
    <hyperlink ref="AI125" location="A125980496C" display="A125980496C" xr:uid="{F34D7333-ADDC-4065-BB21-D1391F73A043}"/>
    <hyperlink ref="AJ125" location="A125969696L" display="A125969696L" xr:uid="{37203B8C-3B66-4A20-A34B-0E07CD7BB189}"/>
    <hyperlink ref="AK101" location="A125958993C" display="A125958993C" xr:uid="{210C8044-51DD-47BB-A1D0-D1C39FCB4253}"/>
    <hyperlink ref="AL101" location="A125980593F" display="A125980593F" xr:uid="{3539E5AA-41C3-4C69-BFE8-87595A785471}"/>
    <hyperlink ref="AM101" location="A125969793R" display="A125969793R" xr:uid="{691C0692-F769-4707-9C08-C552816822DD}"/>
    <hyperlink ref="AK102" location="A125958929K" display="A125958929K" xr:uid="{CDDD7A29-0C29-439D-AEF0-59535F9B064D}"/>
    <hyperlink ref="AL102" location="A125980529L" display="A125980529L" xr:uid="{FA7DAE01-8C07-49A6-8383-1F2F642ABAEF}"/>
    <hyperlink ref="AM102" location="A125969729W" display="A125969729W" xr:uid="{F347ACE4-7E21-463B-B8AC-F6E96841C7F9}"/>
    <hyperlink ref="AK103" location="A125959001V" display="A125959001V" xr:uid="{C8678204-DFA5-4D91-9F29-C2B2A101AE04}"/>
    <hyperlink ref="AL103" location="A125980601V" display="A125980601V" xr:uid="{88AF8D47-6776-4DBA-80EE-26A04771B3CF}"/>
    <hyperlink ref="AM103" location="A125969801C" display="A125969801C" xr:uid="{C18B54FC-F29C-477F-B2A6-0F01ADE01C5B}"/>
    <hyperlink ref="AK104" location="A125959009L" display="A125959009L" xr:uid="{B5962B3C-E567-41D8-A0DD-0B48C40ABB89}"/>
    <hyperlink ref="AL104" location="A125980609L" display="A125980609L" xr:uid="{ABAB170D-024F-4239-9965-7DDC827BA393}"/>
    <hyperlink ref="AM104" location="A125969809W" display="A125969809W" xr:uid="{B68FF8BF-5B14-4943-927D-9D55431DCE9B}"/>
    <hyperlink ref="AK105" location="A125958937K" display="A125958937K" xr:uid="{1E4894F9-F2B5-48CC-B570-645C5501F02A}"/>
    <hyperlink ref="AL105" location="A125980537L" display="A125980537L" xr:uid="{1BD17F25-D456-4A30-A1AE-1FA2E69AFB69}"/>
    <hyperlink ref="AM105" location="A125969737W" display="A125969737W" xr:uid="{763CAA49-95B5-4EAB-AF77-A80A7BC8C199}"/>
    <hyperlink ref="AK106" location="A125958945K" display="A125958945K" xr:uid="{1714BACA-D4B3-4910-9522-F6626E232489}"/>
    <hyperlink ref="AL106" location="A125980545L" display="A125980545L" xr:uid="{B2C3CC9F-0DBD-4B89-A8B0-2787C06FBE5B}"/>
    <hyperlink ref="AM106" location="A125969745W" display="A125969745W" xr:uid="{80BD0E8F-8858-48B0-848E-B7139FC32426}"/>
    <hyperlink ref="AK107" location="A125958977C" display="A125958977C" xr:uid="{AC093B6E-FC8B-4CC7-860A-DB652C716DB0}"/>
    <hyperlink ref="AL107" location="A125980577F" display="A125980577F" xr:uid="{0A4E423E-ED66-4256-A70D-4C6241237B02}"/>
    <hyperlink ref="AM107" location="A125969777R" display="A125969777R" xr:uid="{B388B6BB-9DBD-4E45-8EDD-D77DC95AD925}"/>
    <hyperlink ref="AK108" location="A125958905T" display="A125958905T" xr:uid="{1C60688C-39CD-4D8B-A66A-B1EF5CCC32F0}"/>
    <hyperlink ref="AL108" location="A125980505V" display="A125980505V" xr:uid="{24EA6379-0D03-4CD5-8059-AF4929C77B83}"/>
    <hyperlink ref="AM108" location="A125969705C" display="A125969705C" xr:uid="{A88E471F-3EF8-486C-BB77-D90FC169C229}"/>
    <hyperlink ref="AK109" location="A125959017L" display="A125959017L" xr:uid="{ADFC3812-AA17-4D03-8220-D89F9BE93468}"/>
    <hyperlink ref="AL109" location="A125980617L" display="A125980617L" xr:uid="{C9709434-DC1F-474D-BF70-68B43B7AE662}"/>
    <hyperlink ref="AM109" location="A125969817W" display="A125969817W" xr:uid="{A8A3D7C2-73F3-44D1-9DCB-572B55627599}"/>
    <hyperlink ref="AK110" location="A125958985C" display="A125958985C" xr:uid="{0DE694B1-A0EE-408F-B4FD-820EBE6B2FE9}"/>
    <hyperlink ref="AL110" location="A125980585F" display="A125980585F" xr:uid="{2134AF60-603B-44BB-8AF6-9470CC566D94}"/>
    <hyperlink ref="AM110" location="A125969785R" display="A125969785R" xr:uid="{CDAB7781-1533-4FB0-A456-37E0DA1E6B9D}"/>
    <hyperlink ref="AK111" location="A125959041L" display="A125959041L" xr:uid="{B2BC9660-F8E4-4BF6-849C-40DFC329DBE5}"/>
    <hyperlink ref="AL111" location="A125980641L" display="A125980641L" xr:uid="{C2126D68-D37F-4540-9BFA-6BF74347C0D0}"/>
    <hyperlink ref="AM111" location="A125969841W" display="A125969841W" xr:uid="{78AC03FF-B6C5-4171-AFA3-B10BBAB013BE}"/>
    <hyperlink ref="AK112" location="A125958913T" display="A125958913T" xr:uid="{BEF908D2-23EA-4B5F-9ECC-047486241213}"/>
    <hyperlink ref="AL112" location="A125980513V" display="A125980513V" xr:uid="{5513323E-6F56-4619-BB9D-2170E272B456}"/>
    <hyperlink ref="AM112" location="A125969713C" display="A125969713C" xr:uid="{D178F43B-3752-44F8-A866-B66C37776799}"/>
    <hyperlink ref="AK113" location="A125958865K" display="A125958865K" xr:uid="{C0691C4C-5730-4A48-81C8-E8BE6F4462C5}"/>
    <hyperlink ref="AL113" location="A125980465L" display="A125980465L" xr:uid="{578A1E8C-BB61-4CCE-B2F8-1E5AA6C31EF5}"/>
    <hyperlink ref="AM113" location="A125969665W" display="A125969665W" xr:uid="{2168A801-03ED-42ED-94FC-D8FE54C37CB6}"/>
    <hyperlink ref="AK114" location="A125958881K" display="A125958881K" xr:uid="{0BB0241C-CBD8-4919-BF13-28670B9687A9}"/>
    <hyperlink ref="AL114" location="A125980481L" display="A125980481L" xr:uid="{6A68F731-A676-4AF6-8CEC-E5D165229D3C}"/>
    <hyperlink ref="AM114" location="A125969681W" display="A125969681W" xr:uid="{4AA34790-8BE6-4FFF-B7DF-540261215161}"/>
    <hyperlink ref="AK115" location="A125958953K" display="A125958953K" xr:uid="{920C9388-F03F-49B3-8A67-7ACF725C3752}"/>
    <hyperlink ref="AL115" location="A125980553L" display="A125980553L" xr:uid="{E4572E01-A8C1-4F9D-B4AB-FB1A940B656D}"/>
    <hyperlink ref="AM115" location="A125969753W" display="A125969753W" xr:uid="{5321A224-E277-459E-83D0-07405DE5D9C9}"/>
    <hyperlink ref="AK116" location="A125958889C" display="A125958889C" xr:uid="{47FA43D6-8C05-4A97-A483-C0E0F33D2288}"/>
    <hyperlink ref="AL116" location="A125980489F" display="A125980489F" xr:uid="{B6EBAD5E-806E-42A9-80B7-04F6B61DC661}"/>
    <hyperlink ref="AM116" location="A125969689R" display="A125969689R" xr:uid="{5D6AE543-03E1-4EFC-8C90-CF196CE5A4B5}"/>
    <hyperlink ref="AK117" location="A125958961K" display="A125958961K" xr:uid="{D01AD0F9-A7DB-4BCD-BD62-9C2D3EA7A49F}"/>
    <hyperlink ref="AL117" location="A125980561L" display="A125980561L" xr:uid="{9123D97D-D9A8-4842-B8E7-5E61111C8D99}"/>
    <hyperlink ref="AM117" location="A125969761W" display="A125969761W" xr:uid="{03E06857-39B4-4CEB-9BDC-8C645EAC006D}"/>
    <hyperlink ref="AK119" location="A125958969C" display="A125958969C" xr:uid="{D886ACA6-136B-4E6E-A863-3D84F2B66840}"/>
    <hyperlink ref="AL119" location="A125980569F" display="A125980569F" xr:uid="{2A7F955F-82A6-48B4-8C3F-8E7425788AB8}"/>
    <hyperlink ref="AM119" location="A125969769R" display="A125969769R" xr:uid="{5128245E-B12D-49F4-A5C5-495D730399B6}"/>
    <hyperlink ref="AK120" location="A125959049F" display="A125959049F" xr:uid="{DE0DA504-3FBD-4040-8E52-FD6937991E2B}"/>
    <hyperlink ref="AL120" location="A125980649F" display="A125980649F" xr:uid="{93227822-E0C5-4522-A40B-1F10D7044E13}"/>
    <hyperlink ref="AM120" location="A125969849R" display="A125969849R" xr:uid="{4652259F-9D09-4BBA-B287-BD90F10AEA75}"/>
    <hyperlink ref="AK121" location="A125958873K" display="A125958873K" xr:uid="{0396D0D9-D3E1-44D6-9D10-BEBFC0F27787}"/>
    <hyperlink ref="AL121" location="A125980473L" display="A125980473L" xr:uid="{CAAC4C7B-5BBA-4DC2-BE40-7816A21766F4}"/>
    <hyperlink ref="AM121" location="A125969673W" display="A125969673W" xr:uid="{19A9EEDA-4829-4177-90F8-9CC4B694FF0C}"/>
    <hyperlink ref="AK122" location="A125959025L" display="A125959025L" xr:uid="{91C199E3-02A0-4593-859C-56AAA7DA00D4}"/>
    <hyperlink ref="AL122" location="A125980625L" display="A125980625L" xr:uid="{211B7B90-DE70-43E4-A7EB-09088331CE2C}"/>
    <hyperlink ref="AM122" location="A125969825W" display="A125969825W" xr:uid="{A102BF93-5D30-41D4-A21A-03A71D83A20D}"/>
    <hyperlink ref="AK123" location="A125959033L" display="A125959033L" xr:uid="{57B59D29-1E76-42CE-A81C-225837844421}"/>
    <hyperlink ref="AL123" location="A125980633L" display="A125980633L" xr:uid="{80D2C9CB-34A5-4638-B614-4752F6D71534}"/>
    <hyperlink ref="AM123" location="A125969833W" display="A125969833W" xr:uid="{272293F2-1C11-4D4C-840D-9CE4256796B9}"/>
    <hyperlink ref="AK124" location="A125958857K" display="A125958857K" xr:uid="{CA6E4017-98FB-4E8D-AA92-6E6A965A3F1C}"/>
    <hyperlink ref="AL124" location="A125980457L" display="A125980457L" xr:uid="{B214C0EC-AFAD-4AFA-8EC2-E34FC7376D23}"/>
    <hyperlink ref="AM124" location="A125969657W" display="A125969657W" xr:uid="{A6A936D2-777A-4906-9767-59B4BB70F901}"/>
    <hyperlink ref="AK125" location="A125958897C" display="A125958897C" xr:uid="{E5F00549-3670-4693-894C-03D7AE00415E}"/>
    <hyperlink ref="AL125" location="A125980497F" display="A125980497F" xr:uid="{200C989D-11A4-4CD6-A9DB-57D5774D80E4}"/>
    <hyperlink ref="AM125" location="A125969697R" display="A125969697R" xr:uid="{AA68042F-CBE2-4235-9D97-A284DC98FA2C}"/>
    <hyperlink ref="AN126" location="A125959120K" display="A125959120K" xr:uid="{E160D67B-D38C-4BBC-AC90-AA3C22B543D1}"/>
    <hyperlink ref="AO126" location="A125980720K" display="A125980720K" xr:uid="{718ABDBD-3EEA-4EBE-A405-4B7A5E1C9B82}"/>
    <hyperlink ref="AP126" location="A125969920V" display="A125969920V" xr:uid="{03B6DC6B-029F-41DD-BB9E-9C83B7406FAA}"/>
    <hyperlink ref="AN101" location="A125959192W" display="A125959192W" xr:uid="{460DB43A-521F-4A10-A894-0D89E6356CF3}"/>
    <hyperlink ref="AO101" location="A125980792W" display="A125980792W" xr:uid="{0740FCCB-DF99-467E-A0A8-914DEC1BE21E}"/>
    <hyperlink ref="AP101" location="A125969992F" display="A125969992F" xr:uid="{2E796F94-D54E-42B6-A0FE-ACEC6162380B}"/>
    <hyperlink ref="AN102" location="A125959128C" display="A125959128C" xr:uid="{9F2F3B32-74E1-44F2-A7D2-6A7B77ED808F}"/>
    <hyperlink ref="AO102" location="A125980728C" display="A125980728C" xr:uid="{24E9E5AE-2A78-4101-92D1-42058A502F3F}"/>
    <hyperlink ref="AP102" location="A125969928L" display="A125969928L" xr:uid="{9B2E63BB-617A-4785-8E5C-88ABC414C11F}"/>
    <hyperlink ref="AN103" location="A125959200K" display="A125959200K" xr:uid="{E85511AD-DFD4-4C75-915C-B1B6F0873ABF}"/>
    <hyperlink ref="AO103" location="A125980800K" display="A125980800K" xr:uid="{ED6EA0C1-C7F1-469F-BC9E-0A614A95D25E}"/>
    <hyperlink ref="AP103" location="A125970000A" display="A125970000A" xr:uid="{8E0AF486-CC2E-40A1-94D7-60E9E2E9F6D8}"/>
    <hyperlink ref="AN104" location="A125959208C" display="A125959208C" xr:uid="{1367395E-7981-4D64-A5EE-26D81BDF497A}"/>
    <hyperlink ref="AO104" location="A125980808C" display="A125980808C" xr:uid="{D87644F3-53E9-4C01-884B-CF202D9E1288}"/>
    <hyperlink ref="AP104" location="A125970008V" display="A125970008V" xr:uid="{72F2A0D0-E48B-4E91-818E-8E659B9DF454}"/>
    <hyperlink ref="AN105" location="A125959136C" display="A125959136C" xr:uid="{70CD892B-793D-467C-BF67-7DD9CE5A2AED}"/>
    <hyperlink ref="AO105" location="A125980736C" display="A125980736C" xr:uid="{7A225736-35DA-4116-A3FD-313FEB04394D}"/>
    <hyperlink ref="AP105" location="A125969936L" display="A125969936L" xr:uid="{40A98A5F-6C71-49F9-A4F9-87003468B36C}"/>
    <hyperlink ref="AN106" location="A125959144C" display="A125959144C" xr:uid="{FB3BCC57-5803-4ADA-AD87-DDD9C838EDF1}"/>
    <hyperlink ref="AO106" location="A125980744C" display="A125980744C" xr:uid="{01DFA012-12E3-492A-93E8-426EF08641FC}"/>
    <hyperlink ref="AP106" location="A125969944L" display="A125969944L" xr:uid="{B0C6CDC1-9E2C-4C23-850C-F5F2B3A78C8C}"/>
    <hyperlink ref="AN107" location="A125959176W" display="A125959176W" xr:uid="{3A5D2F70-76F7-46B1-8638-EDF49EB0CD07}"/>
    <hyperlink ref="AO107" location="A125980776W" display="A125980776W" xr:uid="{A93F5510-F76A-4A68-9B96-2DDC91DD6DA8}"/>
    <hyperlink ref="AP107" location="A125969976F" display="A125969976F" xr:uid="{0A1DE5F1-474E-4AF9-835F-FDC5C1715021}"/>
    <hyperlink ref="AN108" location="A125959104K" display="A125959104K" xr:uid="{FC452A7E-03D3-4802-9E33-30F782700149}"/>
    <hyperlink ref="AO108" location="A125980704K" display="A125980704K" xr:uid="{39531DE6-3799-49AF-8E1E-6A84F0A058E7}"/>
    <hyperlink ref="AP108" location="A125969904V" display="A125969904V" xr:uid="{1D3C2531-F53D-43FC-98A5-A8D9E3B21A4F}"/>
    <hyperlink ref="AN109" location="A125959216C" display="A125959216C" xr:uid="{FE83EA8C-3133-408B-B7C6-02D14D95A2A5}"/>
    <hyperlink ref="AO109" location="A125980816C" display="A125980816C" xr:uid="{3AABA48E-8044-4DDA-980D-BF342B2E99F1}"/>
    <hyperlink ref="AP109" location="A125970016V" display="A125970016V" xr:uid="{9E8BFF81-1FF2-48B2-A9FB-533DBCC717C5}"/>
    <hyperlink ref="AN110" location="A125959184W" display="A125959184W" xr:uid="{3A1AD858-7E5E-4C00-A39D-62F4747B4C98}"/>
    <hyperlink ref="AO110" location="A125980784W" display="A125980784W" xr:uid="{5ED98B3A-7F68-4D5D-BD6F-4104CCF123D0}"/>
    <hyperlink ref="AP110" location="A125969984F" display="A125969984F" xr:uid="{F649D6AA-86BC-4ECC-B0F8-1A69F5E4330F}"/>
    <hyperlink ref="AN111" location="A125959240C" display="A125959240C" xr:uid="{83A5940A-2F5B-4223-9372-80F051E6F809}"/>
    <hyperlink ref="AO111" location="A125980840C" display="A125980840C" xr:uid="{FC07B876-0F54-44C4-8672-CE3C8CEFEA1E}"/>
    <hyperlink ref="AP111" location="A125970040V" display="A125970040V" xr:uid="{FA42B3C0-D3D5-4F13-92B4-F871F057E392}"/>
    <hyperlink ref="AN112" location="A125959112K" display="A125959112K" xr:uid="{A02A28E1-55BB-4596-9A45-30D6E3C5DCCD}"/>
    <hyperlink ref="AO112" location="A125980712K" display="A125980712K" xr:uid="{59C30DF6-B917-478E-807D-72DB694C01FF}"/>
    <hyperlink ref="AP112" location="A125969912V" display="A125969912V" xr:uid="{6C98F65E-C8AA-4C22-942C-EB4B1C4BF3E9}"/>
    <hyperlink ref="AN113" location="A125959064C" display="A125959064C" xr:uid="{0A5AA099-CC0E-421D-9419-1575A899F95E}"/>
    <hyperlink ref="AO113" location="A125980664C" display="A125980664C" xr:uid="{79C97589-D4DA-47EC-AE90-12D562F5CB4A}"/>
    <hyperlink ref="AP113" location="A125969864L" display="A125969864L" xr:uid="{1A58CF03-267D-45EB-A409-8A6422A2535C}"/>
    <hyperlink ref="AN114" location="A125959080C" display="A125959080C" xr:uid="{C947DC8E-FC26-4961-A520-A29B75E2DD3C}"/>
    <hyperlink ref="AO114" location="A125980680C" display="A125980680C" xr:uid="{6D5C9E22-2DE6-4C24-BAD9-25537D9654A9}"/>
    <hyperlink ref="AP114" location="A125969880L" display="A125969880L" xr:uid="{4FF0356E-0011-4397-8742-8F0801334FB4}"/>
    <hyperlink ref="AN115" location="A125959152C" display="A125959152C" xr:uid="{F30B3321-5C41-447E-AF00-BB7EEA1A1A2C}"/>
    <hyperlink ref="AO115" location="A125980752C" display="A125980752C" xr:uid="{2158B016-1DC7-4BC2-B56E-C9698283C9A8}"/>
    <hyperlink ref="AP115" location="A125969952L" display="A125969952L" xr:uid="{E907EA19-1197-4307-8C45-7D54B95F1F49}"/>
    <hyperlink ref="AN116" location="A125959088W" display="A125959088W" xr:uid="{1FC7D8DB-724D-490F-A4FD-D15AFB884FF3}"/>
    <hyperlink ref="AO116" location="A125980688W" display="A125980688W" xr:uid="{B274616B-57D4-4667-A07F-D693D631F140}"/>
    <hyperlink ref="AP116" location="A125969888F" display="A125969888F" xr:uid="{BF2D5C8C-D70D-4D03-B758-2DE41683A6C8}"/>
    <hyperlink ref="AN117" location="A125959160C" display="A125959160C" xr:uid="{0C040176-5B19-4960-80DC-4E082850260C}"/>
    <hyperlink ref="AO117" location="A125980760C" display="A125980760C" xr:uid="{8B36C7A0-7E1D-454D-B819-F5F7644C2EE7}"/>
    <hyperlink ref="AP117" location="A125969960L" display="A125969960L" xr:uid="{9AA99991-6587-4BB2-9069-A97795DE937F}"/>
    <hyperlink ref="AN119" location="A125959168W" display="A125959168W" xr:uid="{0BFBD4E9-98D0-4E6A-9B01-0B6333FD0B99}"/>
    <hyperlink ref="AO119" location="A125980768W" display="A125980768W" xr:uid="{38420D4C-53BA-43E9-9D36-A6ED72824399}"/>
    <hyperlink ref="AP119" location="A125969968F" display="A125969968F" xr:uid="{83605C11-80CC-4C21-B9B3-713F874A2F03}"/>
    <hyperlink ref="AN120" location="A125959248W" display="A125959248W" xr:uid="{64749A98-71D4-4C67-972F-E3DE575B046F}"/>
    <hyperlink ref="AO120" location="A125980848W" display="A125980848W" xr:uid="{C6E9340C-14AB-4259-84FC-2D468A31C78A}"/>
    <hyperlink ref="AP120" location="A125970048L" display="A125970048L" xr:uid="{89DDBE91-5867-4A94-B285-696CA6CCCE94}"/>
    <hyperlink ref="AN121" location="A125959072C" display="A125959072C" xr:uid="{490EBFC7-BC50-4FE0-A32B-DF736D2E7CE1}"/>
    <hyperlink ref="AO121" location="A125980672C" display="A125980672C" xr:uid="{642B0C23-016B-4900-AD8D-6DC42D0629A4}"/>
    <hyperlink ref="AP121" location="A125969872L" display="A125969872L" xr:uid="{B23EE80D-9823-4067-BB12-4975326430AB}"/>
    <hyperlink ref="AN122" location="A125959224C" display="A125959224C" xr:uid="{568F5C95-3393-4653-BB50-2A7960100724}"/>
    <hyperlink ref="AO122" location="A125980824C" display="A125980824C" xr:uid="{DD06905F-18A3-4965-8D0D-752B5155789F}"/>
    <hyperlink ref="AP122" location="A125970024V" display="A125970024V" xr:uid="{2BAEA6F6-8918-4F5C-8763-78934D90818C}"/>
    <hyperlink ref="AN123" location="A125959232C" display="A125959232C" xr:uid="{3C53D7D1-6242-43D8-B057-A62A30CBAEB9}"/>
    <hyperlink ref="AO123" location="A125980832C" display="A125980832C" xr:uid="{25D263E1-5481-4DD5-8AAC-D4ECA2CD9B90}"/>
    <hyperlink ref="AP123" location="A125970032V" display="A125970032V" xr:uid="{83DDE61E-A734-44E9-9E34-C762B6C175AA}"/>
    <hyperlink ref="AN124" location="A125959056C" display="A125959056C" xr:uid="{0411423C-C14D-4314-86C9-3B89077E856D}"/>
    <hyperlink ref="AO124" location="A125980656C" display="A125980656C" xr:uid="{2C28D3C3-08E0-4E91-8F58-626649DDADCA}"/>
    <hyperlink ref="AP124" location="A125969856L" display="A125969856L" xr:uid="{8F85A82D-536B-457C-A445-18890D92E773}"/>
    <hyperlink ref="AN125" location="A125959096W" display="A125959096W" xr:uid="{398456AF-679F-49F6-B03F-B674CBCA30B5}"/>
    <hyperlink ref="AO125" location="A125980696W" display="A125980696W" xr:uid="{9D4726D1-840D-4F71-A631-C4C035D4C16F}"/>
    <hyperlink ref="AP125" location="A125969896F" display="A125969896F" xr:uid="{FA5BAF30-4C0B-420A-8226-81F0146323C6}"/>
    <hyperlink ref="AQ101" location="A125959193X" display="A125959193X" xr:uid="{E11E015A-BC09-4BB3-98D9-8B11FEA56958}"/>
    <hyperlink ref="AR101" location="A125980793X" display="A125980793X" xr:uid="{8A5FE32C-3085-43B4-B9A8-8759C1AA72A3}"/>
    <hyperlink ref="AS101" location="A125969993J" display="A125969993J" xr:uid="{5909E6C7-C827-4240-A6AB-37346C4CC800}"/>
    <hyperlink ref="AQ102" location="A125959129F" display="A125959129F" xr:uid="{DC109BFC-4EBC-4BC6-9218-2FB4312FCA58}"/>
    <hyperlink ref="AR102" location="A125980729F" display="A125980729F" xr:uid="{E00F64B1-1F53-4DD0-9C41-06938274C3E4}"/>
    <hyperlink ref="AS102" location="A125969929R" display="A125969929R" xr:uid="{CDAC7720-4B85-4629-9919-85B1D6F9DE72}"/>
    <hyperlink ref="AQ103" location="A125959201L" display="A125959201L" xr:uid="{BA85024C-3AC1-4331-958F-2D5BB7BE8C0E}"/>
    <hyperlink ref="AR103" location="A125980801L" display="A125980801L" xr:uid="{D2FCF95C-80B0-4CBF-A57B-E454378A2889}"/>
    <hyperlink ref="AS103" location="A125970001C" display="A125970001C" xr:uid="{EFFE777B-8817-4179-99D2-176FC64EE25A}"/>
    <hyperlink ref="AQ104" location="A125959209F" display="A125959209F" xr:uid="{CD5A7138-6B9D-4B5D-B05E-5764EF591EB9}"/>
    <hyperlink ref="AR104" location="A125980809F" display="A125980809F" xr:uid="{C8B7C288-12CE-435C-816C-D01EC59A1246}"/>
    <hyperlink ref="AS104" location="A125970009W" display="A125970009W" xr:uid="{CC5A324B-01CC-45A0-B0E9-61A827F793C3}"/>
    <hyperlink ref="AQ105" location="A125959137F" display="A125959137F" xr:uid="{F982245C-A355-418F-898F-C0BDB0A6922A}"/>
    <hyperlink ref="AR105" location="A125980737F" display="A125980737F" xr:uid="{CEE460C6-6D2E-4FDB-B0C3-E37036D98186}"/>
    <hyperlink ref="AS105" location="A125969937R" display="A125969937R" xr:uid="{62077DB6-E529-41E1-98DF-5C3DF7C134D9}"/>
    <hyperlink ref="AQ106" location="A125959145F" display="A125959145F" xr:uid="{4E55EE2D-670F-4B9A-A361-93D931C1453F}"/>
    <hyperlink ref="AR106" location="A125980745F" display="A125980745F" xr:uid="{1932B5B1-E448-43C1-9300-94E5BB4DF53B}"/>
    <hyperlink ref="AS106" location="A125969945R" display="A125969945R" xr:uid="{693424ED-C3AB-4805-8F77-6FE4426BF204}"/>
    <hyperlink ref="AQ107" location="A125959177X" display="A125959177X" xr:uid="{60FA8319-32BF-4635-B658-9FFA86A67A95}"/>
    <hyperlink ref="AR107" location="A125980777X" display="A125980777X" xr:uid="{37314AB9-54E9-4361-B424-EC947FB9E813}"/>
    <hyperlink ref="AS107" location="A125969977J" display="A125969977J" xr:uid="{96D8BBD6-6DA0-442C-BEF0-58081569A671}"/>
    <hyperlink ref="AQ108" location="A125959105L" display="A125959105L" xr:uid="{AA2AFF3E-6776-4B40-8E90-303CEF2F5CC4}"/>
    <hyperlink ref="AR108" location="A125980705L" display="A125980705L" xr:uid="{0F979E93-8B87-4498-BD33-0D5F26D8E9F9}"/>
    <hyperlink ref="AS108" location="A125969905W" display="A125969905W" xr:uid="{283895E3-5C82-48C3-A099-C2855359313B}"/>
    <hyperlink ref="AQ109" location="A125959217F" display="A125959217F" xr:uid="{C4A40A56-9133-4620-BCB1-A9535804D307}"/>
    <hyperlink ref="AR109" location="A125980817F" display="A125980817F" xr:uid="{6CD28397-CB6D-4704-9F39-4D65E92ADB11}"/>
    <hyperlink ref="AS109" location="A125970017W" display="A125970017W" xr:uid="{49112AD7-D2B3-4D36-86FB-414F577DCF3C}"/>
    <hyperlink ref="AQ110" location="A125959185X" display="A125959185X" xr:uid="{996E61F3-7AD6-4F77-B741-0A0B179FB0CB}"/>
    <hyperlink ref="AR110" location="A125980785X" display="A125980785X" xr:uid="{E913B43B-48E7-4835-B590-5A852C059451}"/>
    <hyperlink ref="AS110" location="A125969985J" display="A125969985J" xr:uid="{15865784-C665-469C-89D7-109F96563D38}"/>
    <hyperlink ref="AQ111" location="A125959241F" display="A125959241F" xr:uid="{59B651A1-E8AE-401E-A651-A646BD718C86}"/>
    <hyperlink ref="AR111" location="A125980841F" display="A125980841F" xr:uid="{6FF002A0-E2D3-44C1-BB41-58ECB17F1191}"/>
    <hyperlink ref="AS111" location="A125970041W" display="A125970041W" xr:uid="{F12039E9-9547-4A90-A116-51FCE7345A8B}"/>
    <hyperlink ref="AQ112" location="A125959113L" display="A125959113L" xr:uid="{781783D1-BCAE-467D-A303-20E10A8F0BA4}"/>
    <hyperlink ref="AR112" location="A125980713L" display="A125980713L" xr:uid="{E19B20F9-C37A-4DC7-B1EB-923CBF508D6A}"/>
    <hyperlink ref="AS112" location="A125969913W" display="A125969913W" xr:uid="{DF032F55-52A7-4670-A8F8-589C292767B2}"/>
    <hyperlink ref="AQ113" location="A125959065F" display="A125959065F" xr:uid="{3AC44530-6253-4F33-A9D6-CEBF10DB5229}"/>
    <hyperlink ref="AR113" location="A125980665F" display="A125980665F" xr:uid="{D1BC0921-D1B7-46C9-8A8F-C0DEE0701DAE}"/>
    <hyperlink ref="AS113" location="A125969865R" display="A125969865R" xr:uid="{896CBB33-803F-4FD3-A2DF-8ED49139A5D9}"/>
    <hyperlink ref="AQ114" location="A125959081F" display="A125959081F" xr:uid="{D97CA1D8-985D-44C8-B2C0-FFE66792BCF4}"/>
    <hyperlink ref="AR114" location="A125980681F" display="A125980681F" xr:uid="{9C9C32EB-E6CE-4E86-8194-06754B4C27E7}"/>
    <hyperlink ref="AS114" location="A125969881R" display="A125969881R" xr:uid="{ADD30B80-2156-4ACF-BB6A-DD8535D8020E}"/>
    <hyperlink ref="AQ115" location="A125959153F" display="A125959153F" xr:uid="{BAD28016-07C1-44E9-8BE1-7D24424DC90F}"/>
    <hyperlink ref="AR115" location="A125980753F" display="A125980753F" xr:uid="{E9B2A792-21B9-46C4-A318-EC3AFC38DC4E}"/>
    <hyperlink ref="AS115" location="A125969953R" display="A125969953R" xr:uid="{3FD26362-B6A4-4C7D-ACD9-F47325EEE2C4}"/>
    <hyperlink ref="AQ116" location="A125959089X" display="A125959089X" xr:uid="{5D7200AB-0D25-4E32-AA97-8F5FCCA33B9F}"/>
    <hyperlink ref="AR116" location="A125980689X" display="A125980689X" xr:uid="{50121387-73A3-40D8-95CF-D3848E5C0F87}"/>
    <hyperlink ref="AS116" location="A125969889J" display="A125969889J" xr:uid="{E1A8EE01-DEA7-4E31-96D9-3A87D78B0BFD}"/>
    <hyperlink ref="AQ117" location="A125959161F" display="A125959161F" xr:uid="{B200A10B-BB8F-4782-BE90-5CADA80CE7D1}"/>
    <hyperlink ref="AR117" location="A125980761F" display="A125980761F" xr:uid="{84FF857A-32C2-4205-BD7B-A8EE854C0D3D}"/>
    <hyperlink ref="AS117" location="A125969961R" display="A125969961R" xr:uid="{83CAED91-9CB6-4727-B67A-38CFA4F3F890}"/>
    <hyperlink ref="AQ119" location="A125959169X" display="A125959169X" xr:uid="{E955D35A-BFF2-4C6F-8229-CE094CF69863}"/>
    <hyperlink ref="AR119" location="A125980769X" display="A125980769X" xr:uid="{0026511B-D548-436C-9DE5-838671FB0AA3}"/>
    <hyperlink ref="AS119" location="A125969969J" display="A125969969J" xr:uid="{B81A3C5F-A116-4480-9D1E-8AF64511B02A}"/>
    <hyperlink ref="AQ120" location="A125959249X" display="A125959249X" xr:uid="{FE34F409-BAE4-4D4F-87E6-39E249ACAC91}"/>
    <hyperlink ref="AR120" location="A125980849X" display="A125980849X" xr:uid="{53B892C6-1C21-4652-AD36-298B5E25E1ED}"/>
    <hyperlink ref="AS120" location="A125970049R" display="A125970049R" xr:uid="{CCFA127E-EE43-45CB-A15B-7E7D7632FB8C}"/>
    <hyperlink ref="AQ121" location="A125959073F" display="A125959073F" xr:uid="{18AAD8B0-8ABC-4745-A4D6-0775DE8C91AB}"/>
    <hyperlink ref="AR121" location="A125980673F" display="A125980673F" xr:uid="{CE33F661-CDEA-4B81-845C-52227F5AB389}"/>
    <hyperlink ref="AS121" location="A125969873R" display="A125969873R" xr:uid="{45F19C21-BFB0-4158-A73A-32CE5437AFAE}"/>
    <hyperlink ref="AQ122" location="A125959225F" display="A125959225F" xr:uid="{2198B052-94FD-48A2-9257-51CC293BE745}"/>
    <hyperlink ref="AR122" location="A125980825F" display="A125980825F" xr:uid="{6478BE8D-E242-4B56-A7CC-BC4F4081F200}"/>
    <hyperlink ref="AS122" location="A125970025W" display="A125970025W" xr:uid="{96F3E94E-3066-4877-BB4B-8AFE5EEDC89D}"/>
    <hyperlink ref="AQ123" location="A125959233F" display="A125959233F" xr:uid="{B8CFDF4A-53B5-4805-81B8-72B3396180E9}"/>
    <hyperlink ref="AR123" location="A125980833F" display="A125980833F" xr:uid="{27E02A10-7B49-44A6-B028-2BA483A6564E}"/>
    <hyperlink ref="AS123" location="A125970033W" display="A125970033W" xr:uid="{501D4151-CA6A-4F17-AECF-AD71EEE64407}"/>
    <hyperlink ref="AQ124" location="A125959057F" display="A125959057F" xr:uid="{7DEE7EE5-8807-46D7-856A-0CF42653CBD0}"/>
    <hyperlink ref="AR124" location="A125980657F" display="A125980657F" xr:uid="{82EE462A-55A6-45D8-B02B-FD9A7D969C16}"/>
    <hyperlink ref="AS124" location="A125969857R" display="A125969857R" xr:uid="{8DC5F2BE-9B5D-4470-8EA7-8744BC762D16}"/>
    <hyperlink ref="AQ125" location="A125959097X" display="A125959097X" xr:uid="{A8825834-0C3D-4985-BCA6-D56572BCC716}"/>
    <hyperlink ref="AR125" location="A125980697X" display="A125980697X" xr:uid="{3D80E23B-2123-4F6E-BCB1-17A2B46FDEFE}"/>
    <hyperlink ref="AS125" location="A125969897J" display="A125969897J" xr:uid="{B2747BE9-6754-4656-B579-588243B307A8}"/>
    <hyperlink ref="AT126" location="A125959320C" display="A125959320C" xr:uid="{345821FF-0D73-48E6-B7F3-78BD4DBAE38B}"/>
    <hyperlink ref="AU126" location="A125980920C" display="A125980920C" xr:uid="{308E710D-D366-49C5-8A72-44BC3B2D518C}"/>
    <hyperlink ref="AV126" location="A125970120V" display="A125970120V" xr:uid="{9374BD98-23DD-4617-97A9-6E7CB5FAFE3F}"/>
    <hyperlink ref="AT101" location="A125959392R" display="A125959392R" xr:uid="{3B6F0C2A-F7EE-4377-A400-687071C2DB3D}"/>
    <hyperlink ref="AU101" location="A125980992R" display="A125980992R" xr:uid="{50EB3244-DAA7-4799-B81C-48592D2E3436}"/>
    <hyperlink ref="AV101" location="A125970192F" display="A125970192F" xr:uid="{9A8376EB-16A0-419E-8FDF-8049F7416CDA}"/>
    <hyperlink ref="AT102" location="A125959328W" display="A125959328W" xr:uid="{37D7353D-4D55-427A-9DE1-7CC13BA3C194}"/>
    <hyperlink ref="AU102" location="A125980928W" display="A125980928W" xr:uid="{A277A3B8-2C03-427B-941D-0201CFF9C6E4}"/>
    <hyperlink ref="AV102" location="A125970128L" display="A125970128L" xr:uid="{F1BA89FE-E0F5-4921-B58F-DE46A6B64F5A}"/>
    <hyperlink ref="AT103" location="A125959400C" display="A125959400C" xr:uid="{81EEA211-03D5-4441-8AB4-7069F834D721}"/>
    <hyperlink ref="AU103" location="A125981000F" display="A125981000F" xr:uid="{97E1136C-881C-48AA-82E1-2F3785BFA88E}"/>
    <hyperlink ref="AV103" location="A125970200V" display="A125970200V" xr:uid="{5B635739-7684-4F33-B017-4263BE985E86}"/>
    <hyperlink ref="AT104" location="A125959408W" display="A125959408W" xr:uid="{C4B0E81C-7877-4540-84CA-81B003C8E441}"/>
    <hyperlink ref="AU104" location="A125981008X" display="A125981008X" xr:uid="{A9B14B28-FFB9-4A85-8646-B6FEED462563}"/>
    <hyperlink ref="AV104" location="A125970208L" display="A125970208L" xr:uid="{9D225F62-B63C-482B-AB42-827774676A2E}"/>
    <hyperlink ref="AT105" location="A125959336W" display="A125959336W" xr:uid="{645E652E-F030-4EC4-9858-6E5A303515A2}"/>
    <hyperlink ref="AU105" location="A125980936W" display="A125980936W" xr:uid="{51157A31-D2AA-4384-9A48-1ED623E3E0F9}"/>
    <hyperlink ref="AV105" location="A125970136L" display="A125970136L" xr:uid="{EE8FEF3E-FB3F-4F2D-B5F0-8EBB9454D501}"/>
    <hyperlink ref="AT106" location="A125959344W" display="A125959344W" xr:uid="{A6FE4D52-4591-44E7-B7EA-8562973A2F6D}"/>
    <hyperlink ref="AU106" location="A125980944W" display="A125980944W" xr:uid="{411C2CE0-5C41-43FE-87B7-63388F2FEED3}"/>
    <hyperlink ref="AV106" location="A125970144L" display="A125970144L" xr:uid="{56818462-993C-4203-9534-A9536D5F9370}"/>
    <hyperlink ref="AT107" location="A125959376R" display="A125959376R" xr:uid="{57CECD23-438E-4022-B9DE-E8DA43ACF280}"/>
    <hyperlink ref="AU107" location="A125980976R" display="A125980976R" xr:uid="{590FC25D-DC59-4743-9D19-1BCF26AEBAA5}"/>
    <hyperlink ref="AV107" location="A125970176F" display="A125970176F" xr:uid="{4FF54E7B-7292-4123-8804-E82E000AE031}"/>
    <hyperlink ref="AT108" location="A125959304C" display="A125959304C" xr:uid="{B52DF402-99F5-4C8B-9CD7-699A08CE9806}"/>
    <hyperlink ref="AU108" location="A125980904C" display="A125980904C" xr:uid="{C3C230C3-C602-4197-A0F6-55A0A08EE3B7}"/>
    <hyperlink ref="AV108" location="A125970104V" display="A125970104V" xr:uid="{25D2E41F-FD37-4F92-90BA-728BC421984A}"/>
    <hyperlink ref="AT109" location="A125959416W" display="A125959416W" xr:uid="{28E7A4CA-2B10-4417-9068-27EF3C2665E7}"/>
    <hyperlink ref="AU109" location="A125981016X" display="A125981016X" xr:uid="{0BE89EBB-B688-4009-85B5-C242D47C1BE8}"/>
    <hyperlink ref="AV109" location="A125970216L" display="A125970216L" xr:uid="{3A59B4D4-3031-499B-A62A-BD09B3A820FE}"/>
    <hyperlink ref="AT110" location="A125959384R" display="A125959384R" xr:uid="{8AA62A1F-0A75-4C61-B64E-57044A8AED57}"/>
    <hyperlink ref="AU110" location="A125980984R" display="A125980984R" xr:uid="{8444CEBF-8710-4495-8DBF-135CBF884CF1}"/>
    <hyperlink ref="AV110" location="A125970184F" display="A125970184F" xr:uid="{D1F94931-DB9A-436D-8947-CB26F510085F}"/>
    <hyperlink ref="AT111" location="A125959440W" display="A125959440W" xr:uid="{DC3BF74C-DADF-402C-B014-727EC02AEE4F}"/>
    <hyperlink ref="AU111" location="A125981040X" display="A125981040X" xr:uid="{5F7F6E63-DCEA-4B08-922D-90FF1A51D15D}"/>
    <hyperlink ref="AV111" location="A125970240L" display="A125970240L" xr:uid="{335C0DBB-3B6B-4EA8-B3BD-1A617877FDE1}"/>
    <hyperlink ref="AT112" location="A125959312C" display="A125959312C" xr:uid="{730EFF53-7F27-4A0B-AF78-19DEC2132ADE}"/>
    <hyperlink ref="AU112" location="A125980912C" display="A125980912C" xr:uid="{449F70D0-9B77-4F24-891B-5040F294D1A2}"/>
    <hyperlink ref="AV112" location="A125970112V" display="A125970112V" xr:uid="{ED0ABF0A-6324-4EFE-A2AE-E7B814FAD548}"/>
    <hyperlink ref="AT113" location="A125959264W" display="A125959264W" xr:uid="{7630096A-37BD-4AD9-95DE-76011DCC002D}"/>
    <hyperlink ref="AU113" location="A125980864W" display="A125980864W" xr:uid="{36B91BCE-FB2F-41D5-AB4B-BC268A52A78F}"/>
    <hyperlink ref="AV113" location="A125970064L" display="A125970064L" xr:uid="{D913E164-742C-4AC3-A8D2-4C79E99C2280}"/>
    <hyperlink ref="AT114" location="A125959280W" display="A125959280W" xr:uid="{A0B12974-8EA3-444C-ACA3-34E271AB37D7}"/>
    <hyperlink ref="AU114" location="A125980880W" display="A125980880W" xr:uid="{D176BF99-2524-4A73-98B0-AFEDC4B3ECFB}"/>
    <hyperlink ref="AV114" location="A125970080L" display="A125970080L" xr:uid="{233BEF83-6251-4484-8060-D5668AF1E6A1}"/>
    <hyperlink ref="AT115" location="A125959352W" display="A125959352W" xr:uid="{76322468-2384-4E80-97B8-88191356641E}"/>
    <hyperlink ref="AU115" location="A125980952W" display="A125980952W" xr:uid="{9F4F4F15-FEF8-41D9-9C0C-3194429BA0F9}"/>
    <hyperlink ref="AV115" location="A125970152L" display="A125970152L" xr:uid="{22EEA15A-33EF-4D70-99F8-7D80CD557DA5}"/>
    <hyperlink ref="AT116" location="A125959288R" display="A125959288R" xr:uid="{0FA08317-4C7E-45CD-850E-7345DE9FEBF0}"/>
    <hyperlink ref="AU116" location="A125980888R" display="A125980888R" xr:uid="{7A061027-C372-4D32-B767-2B557FA4C79A}"/>
    <hyperlink ref="AV116" location="A125970088F" display="A125970088F" xr:uid="{FAE62232-C1E6-4AE6-81A8-DD04F7766DF9}"/>
    <hyperlink ref="AT117" location="A125959360W" display="A125959360W" xr:uid="{7C956102-9A9B-4F7C-B4CC-33E4EFBA2D2A}"/>
    <hyperlink ref="AU117" location="A125980960W" display="A125980960W" xr:uid="{D1A2FDD1-EA4D-4713-816E-39C91E8AE52C}"/>
    <hyperlink ref="AV117" location="A125970160L" display="A125970160L" xr:uid="{C83F67DA-97A1-446A-B30E-25270DEA6546}"/>
    <hyperlink ref="AT119" location="A125959368R" display="A125959368R" xr:uid="{F6D15EFE-24FD-47E5-9D94-1C9E585AED9A}"/>
    <hyperlink ref="AU119" location="A125980968R" display="A125980968R" xr:uid="{D5405CD2-7AFF-448E-A4D5-8B0E4A798F6C}"/>
    <hyperlink ref="AV119" location="A125970168F" display="A125970168F" xr:uid="{18A07B62-5BF5-4CF3-A4AE-05B363BE5BF3}"/>
    <hyperlink ref="AT120" location="A125959448R" display="A125959448R" xr:uid="{84A7B916-EEB3-4EFB-B18B-BDDEC55A75CD}"/>
    <hyperlink ref="AU120" location="A125981048T" display="A125981048T" xr:uid="{D01FB2C3-4152-4F11-B8C9-9FAEECC00136}"/>
    <hyperlink ref="AV120" location="A125970248F" display="A125970248F" xr:uid="{CBD3A29E-8639-4D1E-B6D4-8BA09D358B78}"/>
    <hyperlink ref="AT121" location="A125959272W" display="A125959272W" xr:uid="{E66726D9-886D-4386-9F8F-C4FE8EB01E17}"/>
    <hyperlink ref="AU121" location="A125980872W" display="A125980872W" xr:uid="{9BAADCFD-28A5-4B32-9AF3-3F8214A79EBF}"/>
    <hyperlink ref="AV121" location="A125970072L" display="A125970072L" xr:uid="{F2FF77D5-DDC8-409A-A2D2-1594D798BD9A}"/>
    <hyperlink ref="AT122" location="A125959424W" display="A125959424W" xr:uid="{CF32D4E0-B16E-4ED7-958D-7DE1E7C08842}"/>
    <hyperlink ref="AU122" location="A125981024X" display="A125981024X" xr:uid="{1749CE15-CF22-4519-9F0B-CE8EDA419133}"/>
    <hyperlink ref="AV122" location="A125970224L" display="A125970224L" xr:uid="{749C1BA0-E85A-4299-A748-CD61AA9CD105}"/>
    <hyperlink ref="AT123" location="A125959432W" display="A125959432W" xr:uid="{77677E5E-0EF6-4C79-8C76-434854BE3690}"/>
    <hyperlink ref="AU123" location="A125981032X" display="A125981032X" xr:uid="{5E8BAD85-501A-4E16-BB0F-07618BF641B1}"/>
    <hyperlink ref="AV123" location="A125970232L" display="A125970232L" xr:uid="{65BE96E4-B689-4392-BBB0-EE50DAA71DF6}"/>
    <hyperlink ref="AT124" location="A125959256W" display="A125959256W" xr:uid="{FC358685-A00C-475F-B6BF-CCCF075A3783}"/>
    <hyperlink ref="AU124" location="A125980856W" display="A125980856W" xr:uid="{C8A477FA-1E85-43DD-8472-27799DB0907E}"/>
    <hyperlink ref="AV124" location="A125970056L" display="A125970056L" xr:uid="{7A7C72E0-0949-49DB-8275-E33C593C98A6}"/>
    <hyperlink ref="AT125" location="A125959296R" display="A125959296R" xr:uid="{FCB6E0C2-6F8C-4351-97C9-92B627BAF345}"/>
    <hyperlink ref="AU125" location="A125980896R" display="A125980896R" xr:uid="{7DFDBE76-0A27-412D-9F90-20A38E50B14E}"/>
    <hyperlink ref="AV125" location="A125970096F" display="A125970096F" xr:uid="{922F5F3D-F1F9-406B-AD88-321E636C4E0F}"/>
    <hyperlink ref="AW101" location="A125959393T" display="A125959393T" xr:uid="{725D47BD-B447-4816-9F8C-86DBDFC74552}"/>
    <hyperlink ref="AX101" location="A125980993T" display="A125980993T" xr:uid="{35DA2822-EF64-4A94-8CF4-D847109152A5}"/>
    <hyperlink ref="AY101" location="A125970193J" display="A125970193J" xr:uid="{8CD85B90-5E5B-4BA3-9D6D-0A7B394477B6}"/>
    <hyperlink ref="AW102" location="A125959329X" display="A125959329X" xr:uid="{0C0EC4FF-4C99-4362-B822-750732A09CA8}"/>
    <hyperlink ref="AX102" location="A125980929X" display="A125980929X" xr:uid="{6F9FBEEA-F351-4419-AB82-3241B10C2AE9}"/>
    <hyperlink ref="AY102" location="A125970129R" display="A125970129R" xr:uid="{C3EA7C38-FD90-442B-8AAC-668B15C385D5}"/>
    <hyperlink ref="AW103" location="A125959401F" display="A125959401F" xr:uid="{742D0B53-05FE-4063-86AE-6ED8A703E9B5}"/>
    <hyperlink ref="AX103" location="A125981001J" display="A125981001J" xr:uid="{2C7E1AE8-C6E1-489D-AB94-C35C102644F7}"/>
    <hyperlink ref="AY103" location="A125970201W" display="A125970201W" xr:uid="{16015064-7E80-4CD6-98DB-73FC4AB001FB}"/>
    <hyperlink ref="AW104" location="A125959409X" display="A125959409X" xr:uid="{BD2CEBB3-3449-4DF3-BBF7-36F9F26361AA}"/>
    <hyperlink ref="AX104" location="A125981009A" display="A125981009A" xr:uid="{C8D4D1BB-9782-4003-8F0A-543EDF32D7D0}"/>
    <hyperlink ref="AY104" location="A125970209R" display="A125970209R" xr:uid="{DF881144-97DB-4BF5-945C-4BA22FD716B7}"/>
    <hyperlink ref="AW105" location="A125959337X" display="A125959337X" xr:uid="{DF332D6F-E85C-4E0E-80BE-E31D21A9A112}"/>
    <hyperlink ref="AX105" location="A125980937X" display="A125980937X" xr:uid="{FBF5FA9F-B15C-4896-AA3C-69BC2E580B90}"/>
    <hyperlink ref="AY105" location="A125970137R" display="A125970137R" xr:uid="{30CA80B0-F0B6-4E7C-AFD3-AE2B8435484A}"/>
    <hyperlink ref="AW106" location="A125959345X" display="A125959345X" xr:uid="{1FB7E233-2C39-45A7-9924-F8E0B042E756}"/>
    <hyperlink ref="AX106" location="A125980945X" display="A125980945X" xr:uid="{A4760487-E06F-48ED-AFEC-C2FD6F73E569}"/>
    <hyperlink ref="AY106" location="A125970145R" display="A125970145R" xr:uid="{58E494C8-8E01-4089-9EEA-FD07F413EA59}"/>
    <hyperlink ref="AW107" location="A125959377T" display="A125959377T" xr:uid="{4F1E9B97-F10F-45EA-8E36-5E0A0A05A8BE}"/>
    <hyperlink ref="AX107" location="A125980977T" display="A125980977T" xr:uid="{A4CD3233-505A-4610-BBFC-B2D3BE0F89E4}"/>
    <hyperlink ref="AY107" location="A125970177J" display="A125970177J" xr:uid="{E4A31820-253D-4087-BBB5-0871E85B2988}"/>
    <hyperlink ref="AW108" location="A125959305F" display="A125959305F" xr:uid="{7ED8455D-F4D3-48F7-97FE-11FEB178D8FD}"/>
    <hyperlink ref="AX108" location="A125980905F" display="A125980905F" xr:uid="{BE7A1BFF-947C-452A-815C-449A17E65614}"/>
    <hyperlink ref="AY108" location="A125970105W" display="A125970105W" xr:uid="{708F9034-C4AB-4DD9-AFD6-CDB76E5315E4}"/>
    <hyperlink ref="AW109" location="A125959417X" display="A125959417X" xr:uid="{D07C9E34-A84A-4716-B297-4F1C5FE7AED8}"/>
    <hyperlink ref="AX109" location="A125981017A" display="A125981017A" xr:uid="{3F9337D3-0B95-4616-8C5F-DCC36FC0C7B3}"/>
    <hyperlink ref="AY109" location="A125970217R" display="A125970217R" xr:uid="{F21F53A1-1DAA-47CC-83FE-C6C8AF0BFE61}"/>
    <hyperlink ref="AW110" location="A125959385T" display="A125959385T" xr:uid="{99F9D556-A0FC-4042-9CC5-6344CDE2E78E}"/>
    <hyperlink ref="AX110" location="A125980985T" display="A125980985T" xr:uid="{E5DBE175-921E-4F73-92A5-C7F62F188F9C}"/>
    <hyperlink ref="AY110" location="A125970185J" display="A125970185J" xr:uid="{40F6DDB6-CE86-4609-8BDF-80E6BFA5D674}"/>
    <hyperlink ref="AW111" location="A125959441X" display="A125959441X" xr:uid="{82C0D550-7853-4934-B8A6-F8616A096833}"/>
    <hyperlink ref="AX111" location="A125981041A" display="A125981041A" xr:uid="{72A48178-3672-4774-8FB3-61E002BC43B6}"/>
    <hyperlink ref="AY111" location="A125970241R" display="A125970241R" xr:uid="{FB8E4EC5-62DF-4E46-A8F1-DF710469B976}"/>
    <hyperlink ref="AW112" location="A125959313F" display="A125959313F" xr:uid="{69704F28-BD17-4649-9F47-0F7DEA1C3B5D}"/>
    <hyperlink ref="AX112" location="A125980913F" display="A125980913F" xr:uid="{DE54E6AB-4BE3-4948-BA78-15457CD1FAB6}"/>
    <hyperlink ref="AY112" location="A125970113W" display="A125970113W" xr:uid="{87F74A2D-991D-4619-B77B-0B97A787A624}"/>
    <hyperlink ref="AW113" location="A125959265X" display="A125959265X" xr:uid="{988BAAAB-871B-41E7-9BA7-44D7FED23DFE}"/>
    <hyperlink ref="AX113" location="A125980865X" display="A125980865X" xr:uid="{AF2EAFE6-4DED-459E-A235-A4389C6D9EB3}"/>
    <hyperlink ref="AY113" location="A125970065R" display="A125970065R" xr:uid="{F34E9822-435B-4B52-B035-5D7F5A01BD72}"/>
    <hyperlink ref="AW114" location="A125959281X" display="A125959281X" xr:uid="{CB1BB351-9DDD-4655-A3BB-6A913F9F9E26}"/>
    <hyperlink ref="AX114" location="A125980881X" display="A125980881X" xr:uid="{9513968A-E831-4E92-AF6E-552BC67D4467}"/>
    <hyperlink ref="AY114" location="A125970081R" display="A125970081R" xr:uid="{FA9800AC-690A-45CD-B7F4-9C5037065953}"/>
    <hyperlink ref="AW115" location="A125959353X" display="A125959353X" xr:uid="{F1D1C1B6-AC96-42BA-BB19-A313F7F8FD2D}"/>
    <hyperlink ref="AX115" location="A125980953X" display="A125980953X" xr:uid="{7F760D69-3768-438F-B8B7-475F9A02A0B1}"/>
    <hyperlink ref="AY115" location="A125970153R" display="A125970153R" xr:uid="{F6FAD9B4-3AA1-48EA-87EA-0A0CA00F72B9}"/>
    <hyperlink ref="AW116" location="A125959289T" display="A125959289T" xr:uid="{EFAAC449-AD0A-49AD-B95A-C91B76E7B75F}"/>
    <hyperlink ref="AX116" location="A125980889T" display="A125980889T" xr:uid="{DCDD9BFB-BF20-4E88-928B-53C51834BBF2}"/>
    <hyperlink ref="AY116" location="A125970089J" display="A125970089J" xr:uid="{50789F4A-5575-40AC-8365-6B49A97D643B}"/>
    <hyperlink ref="AW117" location="A125959361X" display="A125959361X" xr:uid="{3DAE66C5-619C-4A81-B2F7-7519158F14DE}"/>
    <hyperlink ref="AX117" location="A125980961X" display="A125980961X" xr:uid="{DE0466FD-E16F-40B0-BFE3-580D8DE45C17}"/>
    <hyperlink ref="AY117" location="A125970161R" display="A125970161R" xr:uid="{31346E4E-85E1-4B1E-A009-FCE900F5D647}"/>
    <hyperlink ref="AW119" location="A125959369T" display="A125959369T" xr:uid="{7C6A4B47-0A62-4D76-BD61-AF2E3D33E40D}"/>
    <hyperlink ref="AX119" location="A125980969T" display="A125980969T" xr:uid="{AF18C538-B6EC-424A-9A23-17A9FA0C6F50}"/>
    <hyperlink ref="AY119" location="A125970169J" display="A125970169J" xr:uid="{4F06335A-5C74-4B3F-8A6E-4BFCD6558C78}"/>
    <hyperlink ref="AW120" location="A125959449T" display="A125959449T" xr:uid="{A0A5DC74-DAB6-478D-8CF4-1D88D5F99861}"/>
    <hyperlink ref="AX120" location="A125981049V" display="A125981049V" xr:uid="{27A374EB-6F60-4FAF-891B-52EC55297545}"/>
    <hyperlink ref="AY120" location="A125970249J" display="A125970249J" xr:uid="{7D9A4843-A498-47F2-801B-4FF2B26FEB3D}"/>
    <hyperlink ref="AW121" location="A125959273X" display="A125959273X" xr:uid="{B2963FEC-6970-4EA0-8CEC-72DF13B6E8BA}"/>
    <hyperlink ref="AX121" location="A125980873X" display="A125980873X" xr:uid="{4B0CCD23-BB2E-498B-91B1-1D3CA8C70A56}"/>
    <hyperlink ref="AY121" location="A125970073R" display="A125970073R" xr:uid="{30327BC2-A96D-4E1B-A0EB-F759093F7D79}"/>
    <hyperlink ref="AW122" location="A125959425X" display="A125959425X" xr:uid="{DFF98672-45AC-4A23-AADB-8819F09C0E5B}"/>
    <hyperlink ref="AX122" location="A125981025A" display="A125981025A" xr:uid="{BED4A57E-665A-4136-BD95-35FB985AEDF8}"/>
    <hyperlink ref="AY122" location="A125970225R" display="A125970225R" xr:uid="{00C00664-B0FD-494F-9FEE-9A22E879719A}"/>
    <hyperlink ref="AW123" location="A125959433X" display="A125959433X" xr:uid="{1B9D5E38-239D-4466-A1B2-F3BBCF4A7031}"/>
    <hyperlink ref="AX123" location="A125981033A" display="A125981033A" xr:uid="{BA60B566-86E7-4F97-85DF-EEA18DC69AA7}"/>
    <hyperlink ref="AY123" location="A125970233R" display="A125970233R" xr:uid="{A86591D3-48B4-4E6A-A368-DB10EABFBCB0}"/>
    <hyperlink ref="AW124" location="A125959257X" display="A125959257X" xr:uid="{A5F582A0-D5A6-4E13-92C6-84F7688602C7}"/>
    <hyperlink ref="AX124" location="A125980857X" display="A125980857X" xr:uid="{D3E6207F-9CAD-4F30-A5B6-21C82902D1B7}"/>
    <hyperlink ref="AY124" location="A125970057R" display="A125970057R" xr:uid="{8C6D63EF-E47B-4D9B-9C74-2993844E578B}"/>
    <hyperlink ref="AW125" location="A125959297T" display="A125959297T" xr:uid="{7537860D-12EF-452B-8441-DE3FC8A041F1}"/>
    <hyperlink ref="AX125" location="A125980897T" display="A125980897T" xr:uid="{E5F870F8-1C62-4139-8168-7B653430BAE3}"/>
    <hyperlink ref="AY125" location="A125970097J" display="A125970097J" xr:uid="{4A692410-9B7A-4493-8197-4A43B8ACD330}"/>
    <hyperlink ref="AZ126" location="A125958520C" display="A125958520C" xr:uid="{5C952C3B-9BAA-4395-BF94-C5916EAF99DF}"/>
    <hyperlink ref="BA126" location="A125980120F" display="A125980120F" xr:uid="{ACCC4FB8-E253-40B7-AC80-7970DF212044}"/>
    <hyperlink ref="BB126" location="A125969320R" display="A125969320R" xr:uid="{19664E2E-05DD-417B-B604-2A1C6CC000BA}"/>
    <hyperlink ref="AZ101" location="A125958592R" display="A125958592R" xr:uid="{7AAB0C84-3156-485C-9431-36F8C58732D9}"/>
    <hyperlink ref="BA101" location="A125980192T" display="A125980192T" xr:uid="{E2CD98ED-CD79-43D0-8382-344F15CDAC5A}"/>
    <hyperlink ref="BB101" location="A125969392A" display="A125969392A" xr:uid="{27C47F6C-E225-4B99-A4D7-1498ED3B3B67}"/>
    <hyperlink ref="AZ102" location="A125958528W" display="A125958528W" xr:uid="{7AE91C3F-BFF5-49F5-BC2F-84703E254E22}"/>
    <hyperlink ref="BA102" location="A125980128X" display="A125980128X" xr:uid="{CB5F2323-1688-4B34-8C6E-EF7FE1C461FB}"/>
    <hyperlink ref="BB102" location="A125969328J" display="A125969328J" xr:uid="{B1D99E60-A9DD-47D7-9E6C-99365D271CE9}"/>
    <hyperlink ref="AZ103" location="A125958600C" display="A125958600C" xr:uid="{40661700-4585-47B2-8B23-50545D9D1743}"/>
    <hyperlink ref="BA103" location="A125980200F" display="A125980200F" xr:uid="{C4D7BAA3-57B5-4738-BA4E-C11FDBEF4A3A}"/>
    <hyperlink ref="BB103" location="A125969400R" display="A125969400R" xr:uid="{ACE89D2D-4E29-42F1-905F-9B8BF03A8739}"/>
    <hyperlink ref="AZ104" location="A125958608W" display="A125958608W" xr:uid="{A7BCD31E-BF1B-42C2-985D-09057DE7C9E5}"/>
    <hyperlink ref="BA104" location="A125980208X" display="A125980208X" xr:uid="{FF16E8AB-F9E2-40D1-86C8-96B2EF047C3D}"/>
    <hyperlink ref="BB104" location="A125969408J" display="A125969408J" xr:uid="{5BF93B95-2B53-4232-85CE-3359AB5F0A3B}"/>
    <hyperlink ref="AZ105" location="A125958536W" display="A125958536W" xr:uid="{042EE37A-2400-4044-99E2-9C4D14A858A6}"/>
    <hyperlink ref="BA105" location="A125980136X" display="A125980136X" xr:uid="{581DB55E-269D-4443-84CA-7CFAD8BF8AC8}"/>
    <hyperlink ref="BB105" location="A125969336J" display="A125969336J" xr:uid="{8947C42D-E651-4891-96D5-B7B659647E2C}"/>
    <hyperlink ref="AZ106" location="A125958544W" display="A125958544W" xr:uid="{FA819C6F-D388-4600-B030-48EFF20B51AD}"/>
    <hyperlink ref="BA106" location="A125980144X" display="A125980144X" xr:uid="{8553787D-7082-47E2-972E-F92BB3D9A0EF}"/>
    <hyperlink ref="BB106" location="A125969344J" display="A125969344J" xr:uid="{56E51773-9D87-47C2-83C1-397E403D29C5}"/>
    <hyperlink ref="AZ107" location="A125958576R" display="A125958576R" xr:uid="{E84C4988-6823-4D7A-9E1C-A9D1C58C590C}"/>
    <hyperlink ref="BA107" location="A125980176T" display="A125980176T" xr:uid="{A71CA11B-1BC4-49E2-A5F3-D337D264A9EF}"/>
    <hyperlink ref="BB107" location="A125969376A" display="A125969376A" xr:uid="{5B8D8CED-08A7-4FE3-943F-1AC01FE05459}"/>
    <hyperlink ref="AZ108" location="A125958504C" display="A125958504C" xr:uid="{8F6A8E73-FC55-40D7-805B-AC656FF34398}"/>
    <hyperlink ref="BA108" location="A125980104F" display="A125980104F" xr:uid="{C2300D0D-13E4-4664-9A86-6814D84368FC}"/>
    <hyperlink ref="BB108" location="A125969304R" display="A125969304R" xr:uid="{F068D88F-B914-4B75-AA50-0EDEEDB40D03}"/>
    <hyperlink ref="AZ109" location="A125958616W" display="A125958616W" xr:uid="{E8291CE0-1F31-49DB-AEC5-3C3B9036940E}"/>
    <hyperlink ref="BA109" location="A125980216X" display="A125980216X" xr:uid="{092E406E-AF23-4FEC-B599-64D07B16BAB4}"/>
    <hyperlink ref="BB109" location="A125969416J" display="A125969416J" xr:uid="{8448089C-82A2-4C53-A5F0-E26C7D1FF341}"/>
    <hyperlink ref="AZ110" location="A125958584R" display="A125958584R" xr:uid="{4EE5A381-7BD0-4EE7-8D5B-F696D6203018}"/>
    <hyperlink ref="BA110" location="A125980184T" display="A125980184T" xr:uid="{34ACC22D-988E-4B12-8FCB-D9F154C315B2}"/>
    <hyperlink ref="BB110" location="A125969384A" display="A125969384A" xr:uid="{25D69C02-C13F-486D-BBF2-AF534C1A7FBA}"/>
    <hyperlink ref="AZ111" location="A125958640W" display="A125958640W" xr:uid="{B82D6D84-2226-43C8-B3F0-99A219FB268C}"/>
    <hyperlink ref="BA111" location="A125980240X" display="A125980240X" xr:uid="{9C283D9C-1F23-459A-957D-52A90A1DF9B5}"/>
    <hyperlink ref="BB111" location="A125969440J" display="A125969440J" xr:uid="{8E416658-6B63-4F97-AF75-E1EE60FF5DE4}"/>
    <hyperlink ref="AZ112" location="A125958512C" display="A125958512C" xr:uid="{2CE5A277-3DCA-4CC6-860F-773A048D3FE0}"/>
    <hyperlink ref="BA112" location="A125980112F" display="A125980112F" xr:uid="{DF0A6B98-A1EC-4F93-8405-E4AFA1F55EF7}"/>
    <hyperlink ref="BB112" location="A125969312R" display="A125969312R" xr:uid="{5609F5D5-A580-48F4-9E76-F262614983EC}"/>
    <hyperlink ref="AZ113" location="A125958464W" display="A125958464W" xr:uid="{48BF5FCB-180A-44E7-AB67-C1AA7CC58DBA}"/>
    <hyperlink ref="BA113" location="A125980064X" display="A125980064X" xr:uid="{DD3CE12C-5146-4451-A4F9-FAD6335F4B19}"/>
    <hyperlink ref="BB113" location="A125969264J" display="A125969264J" xr:uid="{D63D2A8D-FA4E-41F0-BABC-0CB086BF2226}"/>
    <hyperlink ref="AZ114" location="A125958480W" display="A125958480W" xr:uid="{B3CAAA98-5D1D-4AF0-9CEA-039F0DB8F6DF}"/>
    <hyperlink ref="BA114" location="A125980080X" display="A125980080X" xr:uid="{D1C9092B-559C-403B-B4E8-6E7602DC8B07}"/>
    <hyperlink ref="BB114" location="A125969280J" display="A125969280J" xr:uid="{9457590F-8A1B-4A1C-B175-BA3DCDE99BE4}"/>
    <hyperlink ref="AZ115" location="A125958552W" display="A125958552W" xr:uid="{B09A2729-6CE4-4906-8329-DD69806A4704}"/>
    <hyperlink ref="BA115" location="A125980152X" display="A125980152X" xr:uid="{26D90341-677D-406F-9084-2135F7E2B374}"/>
    <hyperlink ref="BB115" location="A125969352J" display="A125969352J" xr:uid="{D9A19F85-72D0-4B01-AE99-AD001949E909}"/>
    <hyperlink ref="AZ116" location="A125958488R" display="A125958488R" xr:uid="{D16F751D-4004-4F55-B8C3-6FACF30A7C9A}"/>
    <hyperlink ref="BA116" location="A125980088T" display="A125980088T" xr:uid="{3E524A42-21A3-4203-985C-C3E1DD820B9B}"/>
    <hyperlink ref="BB116" location="A125969288A" display="A125969288A" xr:uid="{E559A897-B0F1-4683-B4D2-BCF74F3C38A7}"/>
    <hyperlink ref="AZ117" location="A125958560W" display="A125958560W" xr:uid="{3F835833-66D5-49B8-B564-84F34E8C5E48}"/>
    <hyperlink ref="BA117" location="A125980160X" display="A125980160X" xr:uid="{13635C04-522E-4F75-9B6B-A3276CD48108}"/>
    <hyperlink ref="BB117" location="A125969360J" display="A125969360J" xr:uid="{B40B113A-26C1-4B04-81FE-A4429FB8D685}"/>
    <hyperlink ref="AZ119" location="A125958568R" display="A125958568R" xr:uid="{E763610F-9B9D-411D-A52F-643D295DFA27}"/>
    <hyperlink ref="BA119" location="A125980168T" display="A125980168T" xr:uid="{665029FE-D435-4C4F-9480-5EDF7D07A60E}"/>
    <hyperlink ref="BB119" location="A125969368A" display="A125969368A" xr:uid="{0884BAC1-3C0F-4D41-8311-7EC540712E5E}"/>
    <hyperlink ref="AZ120" location="A125958648R" display="A125958648R" xr:uid="{1B55C63A-D019-4455-B243-8301C2724774}"/>
    <hyperlink ref="BA120" location="A125980248T" display="A125980248T" xr:uid="{92B223CC-6B3C-47FD-ACE4-27EE8A35E357}"/>
    <hyperlink ref="BB120" location="A125969448A" display="A125969448A" xr:uid="{FC219003-8C5F-414C-94EE-F0E56D7CE9C0}"/>
    <hyperlink ref="AZ121" location="A125958472W" display="A125958472W" xr:uid="{2180583C-1952-4CA2-B76D-1EF76D6200C1}"/>
    <hyperlink ref="BA121" location="A125980072X" display="A125980072X" xr:uid="{9400DD2B-E137-4561-8CA3-54548F4A2292}"/>
    <hyperlink ref="BB121" location="A125969272J" display="A125969272J" xr:uid="{F70C335A-27B6-47CB-9F97-38299A78C727}"/>
    <hyperlink ref="AZ122" location="A125958624W" display="A125958624W" xr:uid="{0C0F58E1-A4BE-4D7F-80A1-5EF0D1AB6A39}"/>
    <hyperlink ref="BA122" location="A125980224X" display="A125980224X" xr:uid="{0002199C-3D91-49AB-9D16-4D6AC94F9EE5}"/>
    <hyperlink ref="BB122" location="A125969424J" display="A125969424J" xr:uid="{FEFBABD5-C90D-4F3D-B323-E877A199D74B}"/>
    <hyperlink ref="AZ123" location="A125958632W" display="A125958632W" xr:uid="{A5383130-32B7-4164-BC9B-E19FE19BE129}"/>
    <hyperlink ref="BA123" location="A125980232X" display="A125980232X" xr:uid="{FDE321C8-981B-4898-9848-D18E445D0FD8}"/>
    <hyperlink ref="BB123" location="A125969432J" display="A125969432J" xr:uid="{2A12BFFD-E2A1-43B2-877D-438A1DB2EEAF}"/>
    <hyperlink ref="AZ124" location="A125958456W" display="A125958456W" xr:uid="{683D0E49-94F6-499A-997D-F433EA19D587}"/>
    <hyperlink ref="BA124" location="A125980056X" display="A125980056X" xr:uid="{21C69F02-7BAE-4F2A-8B83-F54B77E1E94F}"/>
    <hyperlink ref="BB124" location="A125969256J" display="A125969256J" xr:uid="{F8125042-46FC-486D-9592-2ED6888A95E9}"/>
    <hyperlink ref="AZ125" location="A125958496R" display="A125958496R" xr:uid="{0AB65050-8955-4D05-AB11-F460E24784D7}"/>
    <hyperlink ref="BA125" location="A125980096T" display="A125980096T" xr:uid="{A0A820DA-6494-433A-A854-214EB863FE98}"/>
    <hyperlink ref="BB125" location="A125969296A" display="A125969296A" xr:uid="{B51B5871-DAC2-4584-8A9D-F9CCA492C1FC}"/>
    <hyperlink ref="BC101" location="A125958593T" display="A125958593T" xr:uid="{0EE24B1B-4608-4484-8E4C-9405FF5F98B0}"/>
    <hyperlink ref="BD101" location="A125980193V" display="A125980193V" xr:uid="{AE59B4F1-A0E9-48ED-84A1-89A8FD8CA699}"/>
    <hyperlink ref="BE101" location="A125969393C" display="A125969393C" xr:uid="{A3D2B5AF-B69E-4D4D-8E1F-570EDD3326FE}"/>
    <hyperlink ref="BC102" location="A125958529X" display="A125958529X" xr:uid="{7A193705-D2DA-49AB-8248-C4FB1DA282D9}"/>
    <hyperlink ref="BD102" location="A125980129A" display="A125980129A" xr:uid="{68D8C2C5-905C-4BF5-B222-4E2254CD76D8}"/>
    <hyperlink ref="BE102" location="A125969329K" display="A125969329K" xr:uid="{C9E5FA47-C2DA-4770-BBC6-51932E85EAB3}"/>
    <hyperlink ref="BC103" location="A125958601F" display="A125958601F" xr:uid="{FC4DFFE2-C9C0-4A5E-BF01-4B78B12071A3}"/>
    <hyperlink ref="BD103" location="A125980201J" display="A125980201J" xr:uid="{6F95CD5A-CFA2-4DFE-8BEC-0A8C16DB2474}"/>
    <hyperlink ref="BE103" location="A125969401T" display="A125969401T" xr:uid="{7FF24449-0A9D-4CA7-8CF3-9768BDFEE4E6}"/>
    <hyperlink ref="BC104" location="A125958609X" display="A125958609X" xr:uid="{89B1F03E-E22B-4D97-B6A7-E3E550891A8D}"/>
    <hyperlink ref="BD104" location="A125980209A" display="A125980209A" xr:uid="{9317F2C3-68BF-4840-B119-C0B021EF9676}"/>
    <hyperlink ref="BE104" location="A125969409K" display="A125969409K" xr:uid="{C64E1EB3-CFD6-4DE3-99B9-DBF632D5C280}"/>
    <hyperlink ref="BC105" location="A125958537X" display="A125958537X" xr:uid="{8B9573C5-F457-4513-ACE9-F0A886A71B2F}"/>
    <hyperlink ref="BD105" location="A125980137A" display="A125980137A" xr:uid="{C5846A99-BFD1-4DCE-8450-FCACB5708473}"/>
    <hyperlink ref="BE105" location="A125969337K" display="A125969337K" xr:uid="{7D0C794E-9FF8-462A-A7B7-B36B95E2B64A}"/>
    <hyperlink ref="BC106" location="A125958545X" display="A125958545X" xr:uid="{79EDEE5A-284C-41E4-804F-365CE1AB9686}"/>
    <hyperlink ref="BD106" location="A125980145A" display="A125980145A" xr:uid="{45328A84-6F13-476C-B6D8-AF0A1634983B}"/>
    <hyperlink ref="BE106" location="A125969345K" display="A125969345K" xr:uid="{4CD0F050-2DCB-4F17-A7A6-253A26769699}"/>
    <hyperlink ref="BC107" location="A125958577T" display="A125958577T" xr:uid="{496B77CF-DBAB-40F7-89DA-79F0BA9E5E8A}"/>
    <hyperlink ref="BD107" location="A125980177V" display="A125980177V" xr:uid="{C9754947-2D6E-421A-B2AF-1ED5DB55E030}"/>
    <hyperlink ref="BE107" location="A125969377C" display="A125969377C" xr:uid="{106D69A2-1F86-4259-A070-E2379E2C5595}"/>
    <hyperlink ref="BC108" location="A125958505F" display="A125958505F" xr:uid="{0650B476-BA9E-4C16-815C-DB8664868E4F}"/>
    <hyperlink ref="BD108" location="A125980105J" display="A125980105J" xr:uid="{5A0BDF78-8CEA-4D2E-ABCD-FF3BE71B1691}"/>
    <hyperlink ref="BE108" location="A125969305T" display="A125969305T" xr:uid="{4DA0E537-9488-4C45-BF47-9459D23C3237}"/>
    <hyperlink ref="BC109" location="A125958617X" display="A125958617X" xr:uid="{BD66BEF0-F54E-4533-88E6-CB4A01D14CB0}"/>
    <hyperlink ref="BD109" location="A125980217A" display="A125980217A" xr:uid="{35F793BE-FE1E-424A-9AD0-716BE3D26C7E}"/>
    <hyperlink ref="BE109" location="A125969417K" display="A125969417K" xr:uid="{3AFF1697-D741-4B48-BCD2-AB37F804CCE8}"/>
    <hyperlink ref="BC110" location="A125958585T" display="A125958585T" xr:uid="{E7F9E6D4-10DD-4338-A8DA-B76B16424B00}"/>
    <hyperlink ref="BD110" location="A125980185V" display="A125980185V" xr:uid="{43A5C7BF-6883-4ADE-8E0D-6B7D1EBC36FE}"/>
    <hyperlink ref="BE110" location="A125969385C" display="A125969385C" xr:uid="{CC505710-37CA-4A9F-B33B-ACED3C8D91AC}"/>
    <hyperlink ref="BC111" location="A125958641X" display="A125958641X" xr:uid="{E63730BE-62B7-4C22-82D9-864C622C173B}"/>
    <hyperlink ref="BD111" location="A125980241A" display="A125980241A" xr:uid="{F11D2B9B-2531-4151-B14B-C14EE10846EF}"/>
    <hyperlink ref="BE111" location="A125969441K" display="A125969441K" xr:uid="{71398250-4070-4975-8DB8-3CD9BBE82858}"/>
    <hyperlink ref="BC112" location="A125958513F" display="A125958513F" xr:uid="{AF6897FF-3CA2-481E-B40A-BA35F26B7B9F}"/>
    <hyperlink ref="BD112" location="A125980113J" display="A125980113J" xr:uid="{A966A441-DFAF-4269-BB5F-5069941CE101}"/>
    <hyperlink ref="BE112" location="A125969313T" display="A125969313T" xr:uid="{F7F4C20D-C8F3-4C9C-ACD2-ACBD7ED6B043}"/>
    <hyperlink ref="BC113" location="A125958465X" display="A125958465X" xr:uid="{A53BCBDA-25C3-4F22-8A52-8A51498E2694}"/>
    <hyperlink ref="BD113" location="A125980065A" display="A125980065A" xr:uid="{81AFEECD-EEE9-4D35-977B-79CF7F17BD28}"/>
    <hyperlink ref="BE113" location="A125969265K" display="A125969265K" xr:uid="{05EF24D7-B659-40B6-9220-0AE0628C415D}"/>
    <hyperlink ref="BC114" location="A125958481X" display="A125958481X" xr:uid="{CAF791ED-1E3E-4F98-A67D-7848C626539E}"/>
    <hyperlink ref="BD114" location="A125980081A" display="A125980081A" xr:uid="{EC4A558D-7C7F-4607-BE90-2A00ADB8855C}"/>
    <hyperlink ref="BE114" location="A125969281K" display="A125969281K" xr:uid="{E2D59581-74AB-4684-A4C2-F147ACFBE749}"/>
    <hyperlink ref="BC115" location="A125958553X" display="A125958553X" xr:uid="{FE2CA9A0-476A-422F-B25F-57CF943D7CD1}"/>
    <hyperlink ref="BD115" location="A125980153A" display="A125980153A" xr:uid="{1BFF8947-9C38-416F-B22C-338D7AE8385B}"/>
    <hyperlink ref="BE115" location="A125969353K" display="A125969353K" xr:uid="{5F31F22C-1AED-42CD-ABFF-67DB2FE56F02}"/>
    <hyperlink ref="BC116" location="A125958489T" display="A125958489T" xr:uid="{10A4C18D-C9F6-4B04-8C1C-94FFA01D4C86}"/>
    <hyperlink ref="BD116" location="A125980089V" display="A125980089V" xr:uid="{C43EF17E-8175-456B-9A4E-8BEFDE27CDDB}"/>
    <hyperlink ref="BE116" location="A125969289C" display="A125969289C" xr:uid="{894CEBB5-22E1-49FF-B17B-227CD184A4B2}"/>
    <hyperlink ref="BC117" location="A125958561X" display="A125958561X" xr:uid="{7B651116-EA4A-4B27-A285-C7BE9C852BFE}"/>
    <hyperlink ref="BD117" location="A125980161A" display="A125980161A" xr:uid="{85A04866-6BAF-4D54-844A-A07D061EA26A}"/>
    <hyperlink ref="BE117" location="A125969361K" display="A125969361K" xr:uid="{DEF895CD-330B-462E-B959-C2CBF834D0ED}"/>
    <hyperlink ref="BC119" location="A125958569T" display="A125958569T" xr:uid="{6BF2DDA9-99DC-4E9C-BAAA-1B13DB825609}"/>
    <hyperlink ref="BD119" location="A125980169V" display="A125980169V" xr:uid="{F14DD280-0917-4092-9CB4-4DBF371803F8}"/>
    <hyperlink ref="BE119" location="A125969369C" display="A125969369C" xr:uid="{681FC9D1-5A6B-4DAB-A9DA-B5E0E5E2CA92}"/>
    <hyperlink ref="BC120" location="A125958649T" display="A125958649T" xr:uid="{26009C10-A52A-4B8B-B7E9-F7A71695B47D}"/>
    <hyperlink ref="BD120" location="A125980249V" display="A125980249V" xr:uid="{9073B2B8-0CA9-422C-BD06-0A6C1D7626CA}"/>
    <hyperlink ref="BE120" location="A125969449C" display="A125969449C" xr:uid="{B5EE7072-0BBB-4FA7-9EF8-35FFD871D68F}"/>
    <hyperlink ref="BC121" location="A125958473X" display="A125958473X" xr:uid="{AA2E4CBF-92F4-4F2A-B7FA-D068B4B546D6}"/>
    <hyperlink ref="BD121" location="A125980073A" display="A125980073A" xr:uid="{63C1F656-B652-4C74-BF65-4497A9976611}"/>
    <hyperlink ref="BE121" location="A125969273K" display="A125969273K" xr:uid="{0D6D294D-D123-4B70-AACA-9BDFC9BE7BF3}"/>
    <hyperlink ref="BC122" location="A125958625X" display="A125958625X" xr:uid="{2A3BBB04-47AF-464C-ABFB-BB205E71323F}"/>
    <hyperlink ref="BD122" location="A125980225A" display="A125980225A" xr:uid="{02FFDEBF-B727-4D37-8818-7032FE34112D}"/>
    <hyperlink ref="BE122" location="A125969425K" display="A125969425K" xr:uid="{6947DA96-A547-4B04-A827-3BE032AD7649}"/>
    <hyperlink ref="BC123" location="A125958633X" display="A125958633X" xr:uid="{CCA53494-6299-478E-9E72-EC60B2A8F775}"/>
    <hyperlink ref="BD123" location="A125980233A" display="A125980233A" xr:uid="{9674E325-1CDE-4C64-8384-207964C52BBD}"/>
    <hyperlink ref="BE123" location="A125969433K" display="A125969433K" xr:uid="{2ED4EC65-286B-4477-B9EC-08598D0312B3}"/>
    <hyperlink ref="BC124" location="A125958457X" display="A125958457X" xr:uid="{556874F4-DF4C-4F9D-9FAA-8C141ECFED10}"/>
    <hyperlink ref="BD124" location="A125980057A" display="A125980057A" xr:uid="{CF5E97EE-FC9D-41C5-AE4E-FFD7189EAD44}"/>
    <hyperlink ref="BE124" location="A125969257K" display="A125969257K" xr:uid="{CCA02D33-C409-4012-A8D3-C047B2D6EB69}"/>
    <hyperlink ref="BC125" location="A125958497T" display="A125958497T" xr:uid="{C6CF5388-2608-4505-A873-9F8E0459431D}"/>
    <hyperlink ref="BD125" location="A125980097V" display="A125980097V" xr:uid="{77B42C36-69F2-4B9D-8A96-9DEB5DEFDBE7}"/>
    <hyperlink ref="BE125" location="A125969297C" display="A125969297C" xr:uid="{7EF034CA-814C-4FA5-84C8-5A0F8116DE3F}"/>
    <hyperlink ref="D126" location="A125958320K" display="A125958320K" xr:uid="{6E70D09D-A02A-47B7-AA3E-EFF6515A115A}"/>
    <hyperlink ref="E126" location="A125979920F" display="A125979920F" xr:uid="{EE96DCF8-69B9-4665-987C-C864F81543C6}"/>
    <hyperlink ref="F126" location="A125969120W" display="A125969120W" xr:uid="{11833B68-8635-48CB-A2BA-C4549AABABC5}"/>
    <hyperlink ref="D101" location="A125958392W" display="A125958392W" xr:uid="{7BCFE972-7DF0-40FB-BCEA-905703ABAC3A}"/>
    <hyperlink ref="E101" location="A125979992T" display="A125979992T" xr:uid="{9F972B07-925D-4037-9F81-563ECC9333D7}"/>
    <hyperlink ref="F101" location="A125969192J" display="A125969192J" xr:uid="{8A620EAF-6AF8-4AA3-B6B5-F4AF20D546FD}"/>
    <hyperlink ref="D102" location="A125958328C" display="A125958328C" xr:uid="{EE7EE5C9-8229-4331-B18C-2CC01B4002C3}"/>
    <hyperlink ref="E102" location="A125979928X" display="A125979928X" xr:uid="{2AFCECB3-BD0A-4919-8970-3633E5BB96F2}"/>
    <hyperlink ref="F102" location="A125969128R" display="A125969128R" xr:uid="{8F22BE5B-D6BB-4753-92E6-570438570D61}"/>
    <hyperlink ref="D103" location="A125958400K" display="A125958400K" xr:uid="{B3ADAABD-B153-416B-A14A-9872E9A5B667}"/>
    <hyperlink ref="E103" location="A125980000L" display="A125980000L" xr:uid="{31213081-17EB-4C68-AC0E-222F1064BC7F}"/>
    <hyperlink ref="F103" location="A125969200W" display="A125969200W" xr:uid="{77CC34EE-6132-41D9-BBF2-0A2782746A34}"/>
    <hyperlink ref="D104" location="A125958408C" display="A125958408C" xr:uid="{F912CE5B-1131-4550-A107-2305F1BC3B86}"/>
    <hyperlink ref="E104" location="A125980008F" display="A125980008F" xr:uid="{82305F25-A26E-4EEC-8D6C-E7C50F751C38}"/>
    <hyperlink ref="F104" location="A125969208R" display="A125969208R" xr:uid="{D386FF86-8F30-4768-9BBB-1A979E6D3DE6}"/>
    <hyperlink ref="D105" location="A125958336C" display="A125958336C" xr:uid="{3B7D7F7C-AD4C-4F19-B34E-26681D8CEF12}"/>
    <hyperlink ref="E105" location="A125979936X" display="A125979936X" xr:uid="{7D7F3DFD-D7AF-4BB2-83F6-BC760082C878}"/>
    <hyperlink ref="F105" location="A125969136R" display="A125969136R" xr:uid="{D041AC69-D278-4C15-A333-5DCC63DF4D9C}"/>
    <hyperlink ref="D106" location="A125958344C" display="A125958344C" xr:uid="{9280D1A9-342A-4A71-A472-A4A153914D42}"/>
    <hyperlink ref="E106" location="A125979944X" display="A125979944X" xr:uid="{B493C232-581F-47AA-9A45-214B7B8CD18E}"/>
    <hyperlink ref="F106" location="A125969144R" display="A125969144R" xr:uid="{59AC2004-0F89-469E-A557-997FAEFB5490}"/>
    <hyperlink ref="D107" location="A125958376W" display="A125958376W" xr:uid="{7A8C6B23-B58B-42B8-B485-28D2BA93E31F}"/>
    <hyperlink ref="E107" location="A125979976T" display="A125979976T" xr:uid="{16DEE4FA-27D3-4D3A-87D7-5BE0D63A547B}"/>
    <hyperlink ref="F107" location="A125969176J" display="A125969176J" xr:uid="{AB614F2E-E104-459B-A630-E9D64D2C5C7A}"/>
    <hyperlink ref="D108" location="A125958304K" display="A125958304K" xr:uid="{9CEF0087-BED0-43CC-8432-B81801E17F45}"/>
    <hyperlink ref="E108" location="A125979904F" display="A125979904F" xr:uid="{7AE26457-3247-4B8C-B42E-3B2BEB53AFD5}"/>
    <hyperlink ref="F108" location="A125969104W" display="A125969104W" xr:uid="{78C53409-20C3-475C-B6DD-2983D97EF52B}"/>
    <hyperlink ref="D109" location="A125958416C" display="A125958416C" xr:uid="{A073F8A5-5C1A-4239-988A-1D693C8E11B9}"/>
    <hyperlink ref="E109" location="A125980016F" display="A125980016F" xr:uid="{E441D02F-059F-4686-B127-1A716A954A19}"/>
    <hyperlink ref="F109" location="A125969216R" display="A125969216R" xr:uid="{3956DDF9-8711-4021-AF08-ABB0E51A850E}"/>
    <hyperlink ref="D110" location="A125958384W" display="A125958384W" xr:uid="{1C8F2C24-006A-4919-BDD4-D464C1FBD177}"/>
    <hyperlink ref="E110" location="A125979984T" display="A125979984T" xr:uid="{EC4706ED-C091-455D-BD83-4579956CA858}"/>
    <hyperlink ref="F110" location="A125969184J" display="A125969184J" xr:uid="{AA2B2746-33B9-4976-A886-3CEB1B5A02D7}"/>
    <hyperlink ref="D111" location="A125958440C" display="A125958440C" xr:uid="{8A84F719-1DC8-437D-977F-55E43EA2871F}"/>
    <hyperlink ref="E111" location="A125980040F" display="A125980040F" xr:uid="{B6511CCF-5D52-4DEE-A442-87DD68086A35}"/>
    <hyperlink ref="F111" location="A125969240R" display="A125969240R" xr:uid="{CAB0BAA4-9A08-41FB-B665-65B6C8152FC6}"/>
    <hyperlink ref="D112" location="A125958312K" display="A125958312K" xr:uid="{AAAC930C-A346-4C57-A757-8DE6372109E0}"/>
    <hyperlink ref="E112" location="A125979912F" display="A125979912F" xr:uid="{349101B2-250A-4C98-BD9C-0AAD2B0875CE}"/>
    <hyperlink ref="F112" location="A125969112W" display="A125969112W" xr:uid="{80612DE0-D90E-4E61-AA06-E132FBBF185F}"/>
    <hyperlink ref="D113" location="A125958264C" display="A125958264C" xr:uid="{953EED4C-B5BA-4641-BA14-DF518A4F151C}"/>
    <hyperlink ref="E113" location="A125979864X" display="A125979864X" xr:uid="{B137BFE0-3291-4895-AF35-BCF84E2EB857}"/>
    <hyperlink ref="F113" location="A125969064R" display="A125969064R" xr:uid="{79E9393B-BE1E-4B90-B839-AA10BD13696F}"/>
    <hyperlink ref="D114" location="A125958280C" display="A125958280C" xr:uid="{D4CFA6CD-8084-4127-9735-8B285E1BE6A7}"/>
    <hyperlink ref="E114" location="A125979880X" display="A125979880X" xr:uid="{3E471648-606C-4BA9-957A-37DB59FF0614}"/>
    <hyperlink ref="F114" location="A125969080R" display="A125969080R" xr:uid="{971D6CB8-AC64-4148-810C-9794142E6697}"/>
    <hyperlink ref="D115" location="A125958352C" display="A125958352C" xr:uid="{8C2126A5-2D11-42EB-80AE-97429C5A0F0B}"/>
    <hyperlink ref="E115" location="A125979952X" display="A125979952X" xr:uid="{9C4F2F48-C9AC-4E0E-A265-33FCB133627F}"/>
    <hyperlink ref="F115" location="A125969152R" display="A125969152R" xr:uid="{86BADD34-01B3-4DD6-812D-289CB42A7779}"/>
    <hyperlink ref="D116" location="A125958288W" display="A125958288W" xr:uid="{C1BA10DD-90F6-4CC3-9782-DEBE1E1B40E2}"/>
    <hyperlink ref="E116" location="A125979888T" display="A125979888T" xr:uid="{0B1F62CB-1B29-4EDF-B3D3-3F6EBF195109}"/>
    <hyperlink ref="F116" location="A125969088J" display="A125969088J" xr:uid="{77092F39-AA44-4D6D-8C0A-39820D1026FF}"/>
    <hyperlink ref="D117" location="A125958360C" display="A125958360C" xr:uid="{147CDD29-8B4C-4E26-B25C-F697BC834A67}"/>
    <hyperlink ref="E117" location="A125979960X" display="A125979960X" xr:uid="{8D2A1519-77ED-438B-A70F-813F276D8C15}"/>
    <hyperlink ref="F117" location="A125969160R" display="A125969160R" xr:uid="{D19E3168-926F-4C6E-B5D1-5E6C8CF87C80}"/>
    <hyperlink ref="D119" location="A125958368W" display="A125958368W" xr:uid="{CC3C8FE5-DFEB-453D-8379-60D6E7CA04B1}"/>
    <hyperlink ref="E119" location="A125979968T" display="A125979968T" xr:uid="{01706F74-1577-428B-9C7D-4BA011BF5903}"/>
    <hyperlink ref="F119" location="A125969168J" display="A125969168J" xr:uid="{117FD345-1B51-4F90-A29C-3446684464E1}"/>
    <hyperlink ref="D120" location="A125958448W" display="A125958448W" xr:uid="{AFAFA8FC-97DA-4024-8CE7-8B90B5A6C021}"/>
    <hyperlink ref="E120" location="A125980048X" display="A125980048X" xr:uid="{115CB578-9CF0-43EA-8C2C-B305E3668941}"/>
    <hyperlink ref="F120" location="A125969248J" display="A125969248J" xr:uid="{FB157860-D671-4590-A2BC-E0AFDEA84C98}"/>
    <hyperlink ref="D121" location="A125958272C" display="A125958272C" xr:uid="{D6F5C2FE-3D4E-463B-94B1-AF920628EEB9}"/>
    <hyperlink ref="E121" location="A125979872X" display="A125979872X" xr:uid="{A68D1208-2348-4946-BF89-3FC8C33BCEA7}"/>
    <hyperlink ref="F121" location="A125969072R" display="A125969072R" xr:uid="{A0B64121-25C8-4C24-A75B-F81F7776D2ED}"/>
    <hyperlink ref="D122" location="A125958424C" display="A125958424C" xr:uid="{FD81CBFE-3DAA-4EF9-A0B9-7AB1BD3D9BA2}"/>
    <hyperlink ref="E122" location="A125980024F" display="A125980024F" xr:uid="{B72552A8-2DF5-4F52-8C28-63CA861250B1}"/>
    <hyperlink ref="F122" location="A125969224R" display="A125969224R" xr:uid="{4AF1492B-EAAB-4A72-8B09-830E60C48421}"/>
    <hyperlink ref="D123" location="A125958432C" display="A125958432C" xr:uid="{95150556-5116-4ECC-9101-3B814175C30D}"/>
    <hyperlink ref="E123" location="A125980032F" display="A125980032F" xr:uid="{7DAF4843-4121-4287-86F4-772ECC7A533D}"/>
    <hyperlink ref="F123" location="A125969232R" display="A125969232R" xr:uid="{B183C582-B92E-4FCF-A144-D41A0C2828DD}"/>
    <hyperlink ref="D124" location="A125958256C" display="A125958256C" xr:uid="{8EB321AE-992E-428E-81C6-39F1F5BB6E91}"/>
    <hyperlink ref="E124" location="A125979856X" display="A125979856X" xr:uid="{B96519EE-3906-4092-9BBE-A5086367ACE8}"/>
    <hyperlink ref="F124" location="A125969056R" display="A125969056R" xr:uid="{FD1E9E5F-1578-4693-8AEE-66B6193A5022}"/>
    <hyperlink ref="D125" location="A125958296W" display="A125958296W" xr:uid="{E8610703-E6FF-43BC-9D96-DE1D203E0F17}"/>
    <hyperlink ref="E125" location="A125979896T" display="A125979896T" xr:uid="{0BC3C18C-36AB-415E-80BA-ACA712CD5932}"/>
    <hyperlink ref="F125" location="A125969096J" display="A125969096J" xr:uid="{07CAEB23-A773-4637-A340-44D7F790AC7E}"/>
    <hyperlink ref="G101" location="A125958393X" display="A125958393X" xr:uid="{6235612D-1993-447F-AB11-625B8DCFCBD3}"/>
    <hyperlink ref="H101" location="A125979993V" display="A125979993V" xr:uid="{7DE09FD9-73F3-416A-A120-7F4B79C25F9C}"/>
    <hyperlink ref="I101" location="A125969193K" display="A125969193K" xr:uid="{0D9B0718-32CB-4C59-82EA-B805BAC851F7}"/>
    <hyperlink ref="G102" location="A125958329F" display="A125958329F" xr:uid="{63E7D75B-37E8-4F2B-BF86-47142C0B7E42}"/>
    <hyperlink ref="H102" location="A125979929A" display="A125979929A" xr:uid="{CE76D6EB-0002-44B4-A73F-91AF1AC91CBD}"/>
    <hyperlink ref="I102" location="A125969129T" display="A125969129T" xr:uid="{028CB2F9-F7D9-4407-A95E-52B80F36CE01}"/>
    <hyperlink ref="G103" location="A125958401L" display="A125958401L" xr:uid="{42AFF03C-A8B9-4EE9-B331-867743F887B5}"/>
    <hyperlink ref="H103" location="A125980001R" display="A125980001R" xr:uid="{A3FEC865-3B9A-4CC7-A9A5-3C281E1A6360}"/>
    <hyperlink ref="I103" location="A125969201X" display="A125969201X" xr:uid="{810EE3D9-3DD2-4B59-8804-BBCFBDF2DD37}"/>
    <hyperlink ref="G104" location="A125958409F" display="A125958409F" xr:uid="{A7FBAC0C-D602-4ADE-82F1-5D09D50A0ACE}"/>
    <hyperlink ref="H104" location="A125980009J" display="A125980009J" xr:uid="{DEE8A8EC-3BAE-4465-B43D-8BC45E901707}"/>
    <hyperlink ref="I104" location="A125969209T" display="A125969209T" xr:uid="{E534199E-6974-4B2B-AFD6-DC5C83418DC1}"/>
    <hyperlink ref="G105" location="A125958337F" display="A125958337F" xr:uid="{BF58ACE0-8464-4501-8F7A-94ABD997B2C4}"/>
    <hyperlink ref="H105" location="A125979937A" display="A125979937A" xr:uid="{CAD871FB-A21A-4364-A822-FA00BE293452}"/>
    <hyperlink ref="I105" location="A125969137T" display="A125969137T" xr:uid="{092A01BD-3EFB-42AD-88D1-8926E0DAFFF9}"/>
    <hyperlink ref="G106" location="A125958345F" display="A125958345F" xr:uid="{18686505-29E0-495E-AC2F-FF2664808250}"/>
    <hyperlink ref="H106" location="A125979945A" display="A125979945A" xr:uid="{1514F90B-5E9E-47FE-9A50-56434AFF7EE0}"/>
    <hyperlink ref="I106" location="A125969145T" display="A125969145T" xr:uid="{E7E135B5-0789-414E-843B-007EF3DBCE52}"/>
    <hyperlink ref="G107" location="A125958377X" display="A125958377X" xr:uid="{9D225BF2-158C-41F1-95DB-976D7E2CC304}"/>
    <hyperlink ref="H107" location="A125979977V" display="A125979977V" xr:uid="{3AD5405C-126F-4152-828A-5AC630C885DC}"/>
    <hyperlink ref="I107" location="A125969177K" display="A125969177K" xr:uid="{681DBDA6-3156-49BA-9AF2-52CA9734D568}"/>
    <hyperlink ref="G108" location="A125958305L" display="A125958305L" xr:uid="{DAF80870-435E-41B5-A687-0E3CFD4F4597}"/>
    <hyperlink ref="H108" location="A125979905J" display="A125979905J" xr:uid="{8CFB3468-4D8F-4704-B150-9B98E045486B}"/>
    <hyperlink ref="I108" location="A125969105X" display="A125969105X" xr:uid="{62868283-D345-400C-AB72-EEF4FA048651}"/>
    <hyperlink ref="G109" location="A125958417F" display="A125958417F" xr:uid="{F6F38448-A66A-4D53-A082-1ADE70236067}"/>
    <hyperlink ref="H109" location="A125980017J" display="A125980017J" xr:uid="{EE288604-6840-4866-8F26-0613C359C7BD}"/>
    <hyperlink ref="I109" location="A125969217T" display="A125969217T" xr:uid="{63804548-E8B4-48C7-8AAF-761777EE165F}"/>
    <hyperlink ref="G110" location="A125958385X" display="A125958385X" xr:uid="{7699D257-B493-4D70-8035-2F31F0F6A8DD}"/>
    <hyperlink ref="H110" location="A125979985V" display="A125979985V" xr:uid="{89D90EA6-ED04-4E45-8DC0-22F17A0B1B96}"/>
    <hyperlink ref="I110" location="A125969185K" display="A125969185K" xr:uid="{1948FD90-5452-453A-959B-A25D5645A170}"/>
    <hyperlink ref="G111" location="A125958441F" display="A125958441F" xr:uid="{6F82A062-BB98-475C-A7A7-35F596780B37}"/>
    <hyperlink ref="H111" location="A125980041J" display="A125980041J" xr:uid="{0D7BF4E0-3AAA-4866-857F-26B25897DB4E}"/>
    <hyperlink ref="I111" location="A125969241T" display="A125969241T" xr:uid="{68BC287F-5800-4624-A92E-C87AB8EAA91C}"/>
    <hyperlink ref="G112" location="A125958313L" display="A125958313L" xr:uid="{B3C151CC-42A8-45A9-A383-269A7331CAC6}"/>
    <hyperlink ref="H112" location="A125979913J" display="A125979913J" xr:uid="{074B724A-9CBD-47C7-B449-F55A430F8E06}"/>
    <hyperlink ref="I112" location="A125969113X" display="A125969113X" xr:uid="{A64ABE5D-8165-499C-8A04-4B39CA8D1DE7}"/>
    <hyperlink ref="G113" location="A125958265F" display="A125958265F" xr:uid="{1888E174-85E0-42A4-A623-2F99C01DA327}"/>
    <hyperlink ref="H113" location="A125979865A" display="A125979865A" xr:uid="{A70BAE4D-828B-40D6-866B-99A85864CE3D}"/>
    <hyperlink ref="I113" location="A125969065T" display="A125969065T" xr:uid="{03971955-6196-4063-AF25-DB4850E37CBB}"/>
    <hyperlink ref="G114" location="A125958281F" display="A125958281F" xr:uid="{81C9339A-F50C-440C-AC69-7E1CB4050F5D}"/>
    <hyperlink ref="H114" location="A125979881A" display="A125979881A" xr:uid="{E3D95416-1EB5-4E19-AAC6-F9743E9BF236}"/>
    <hyperlink ref="I114" location="A125969081T" display="A125969081T" xr:uid="{A931DA79-8B41-4ABD-9BF3-565295619731}"/>
    <hyperlink ref="G115" location="A125958353F" display="A125958353F" xr:uid="{8C981058-D582-4742-815A-FAAE19E04165}"/>
    <hyperlink ref="H115" location="A125979953A" display="A125979953A" xr:uid="{03AB1405-D7E7-4D14-B13C-09B760C6E671}"/>
    <hyperlink ref="I115" location="A125969153T" display="A125969153T" xr:uid="{09FE2EEE-A6B1-4C68-B487-D823D7B0718E}"/>
    <hyperlink ref="G116" location="A125958289X" display="A125958289X" xr:uid="{552FFA06-ED74-48E6-A311-9221427F120B}"/>
    <hyperlink ref="H116" location="A125979889V" display="A125979889V" xr:uid="{88802E81-C4F1-4FCE-9ABC-92DB2052831D}"/>
    <hyperlink ref="I116" location="A125969089K" display="A125969089K" xr:uid="{2D951225-DF44-4AFF-AC12-A53A4ABD4EFA}"/>
    <hyperlink ref="G117" location="A125958361F" display="A125958361F" xr:uid="{EF9E74B8-3D83-4A27-B560-98FD6416DE46}"/>
    <hyperlink ref="H117" location="A125979961A" display="A125979961A" xr:uid="{D8D442D5-2264-4465-9581-EB037A836AA4}"/>
    <hyperlink ref="I117" location="A125969161T" display="A125969161T" xr:uid="{0B844DC6-4590-4039-BAF6-8870193824FC}"/>
    <hyperlink ref="G119" location="A125958369X" display="A125958369X" xr:uid="{5FF3224E-1358-4D96-B1F5-6869566C5DCA}"/>
    <hyperlink ref="H119" location="A125979969V" display="A125979969V" xr:uid="{8285D67B-D6C5-440E-B2DB-C9F958E896E5}"/>
    <hyperlink ref="I119" location="A125969169K" display="A125969169K" xr:uid="{4BCE98E8-2A1A-4502-9260-6FF95C0B3B0E}"/>
    <hyperlink ref="G120" location="A125958449X" display="A125958449X" xr:uid="{F661E17A-0FD1-47D1-8A5B-79241A95D26A}"/>
    <hyperlink ref="H120" location="A125980049A" display="A125980049A" xr:uid="{0D160F71-6037-44FE-8DDC-58CE5EB734C2}"/>
    <hyperlink ref="I120" location="A125969249K" display="A125969249K" xr:uid="{3F231D53-478D-4D5C-8910-B23A703312D5}"/>
    <hyperlink ref="G121" location="A125958273F" display="A125958273F" xr:uid="{C36841C8-7E34-46FA-B00F-91AD4893940D}"/>
    <hyperlink ref="H121" location="A125979873A" display="A125979873A" xr:uid="{B00CC142-74A0-468F-A2A5-B3C3AA9041D3}"/>
    <hyperlink ref="I121" location="A125969073T" display="A125969073T" xr:uid="{21FEF2E7-68C6-41F7-9B7B-70F496EE3EF9}"/>
    <hyperlink ref="G122" location="A125958425F" display="A125958425F" xr:uid="{F290B368-2137-419F-829A-34C7A85A97AF}"/>
    <hyperlink ref="H122" location="A125980025J" display="A125980025J" xr:uid="{C7FDEA00-064B-44B4-88FA-ADE288BECF9E}"/>
    <hyperlink ref="I122" location="A125969225T" display="A125969225T" xr:uid="{56456D8F-10BB-43CF-A01E-67474C325781}"/>
    <hyperlink ref="G123" location="A125958433F" display="A125958433F" xr:uid="{739B68A2-6DC7-4F28-98BD-1B03A7E3875C}"/>
    <hyperlink ref="H123" location="A125980033J" display="A125980033J" xr:uid="{A0210D3E-3E6D-431F-921B-C8F6A2F6122A}"/>
    <hyperlink ref="I123" location="A125969233T" display="A125969233T" xr:uid="{47EB8FE5-5046-4B48-A1C0-6F635B3895CE}"/>
    <hyperlink ref="G124" location="A125958257F" display="A125958257F" xr:uid="{6C17A94F-5381-4C35-ACCE-C3235DFB6311}"/>
    <hyperlink ref="H124" location="A125979857A" display="A125979857A" xr:uid="{0FFE645B-7E6C-449C-822E-099DD3CD5BCE}"/>
    <hyperlink ref="I124" location="A125969057T" display="A125969057T" xr:uid="{8945D0C9-788C-4982-8BF5-869B28C4E96D}"/>
    <hyperlink ref="G125" location="A125958297X" display="A125958297X" xr:uid="{8AD13710-3ABD-423B-94CD-FC04D1F788A8}"/>
    <hyperlink ref="H125" location="A125979897V" display="A125979897V" xr:uid="{0C2AE671-B57C-4D1E-97C7-DDAF20D7BA68}"/>
    <hyperlink ref="I125" location="A125969097K" display="A125969097K" xr:uid="{40B414EB-5F97-4B57-9527-54CA9EF81C02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2071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4130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4131</v>
      </c>
    </row>
    <row r="6" spans="1:13" ht="15.75" customHeight="1">
      <c r="B6" s="70" t="s">
        <v>4132</v>
      </c>
      <c r="C6" s="70"/>
      <c r="D6" s="70"/>
      <c r="E6" s="70"/>
      <c r="F6" s="70"/>
      <c r="G6" s="70"/>
      <c r="H6" s="70"/>
      <c r="I6" s="70"/>
      <c r="J6" s="70"/>
      <c r="K6" s="70"/>
      <c r="L6" s="70"/>
    </row>
    <row r="8" spans="1:13" ht="15">
      <c r="D8" s="16" t="s">
        <v>4134</v>
      </c>
    </row>
    <row r="9" spans="1:13" s="17" customFormat="1"/>
    <row r="10" spans="1:13" ht="22.5" customHeight="1">
      <c r="A10" s="18" t="s">
        <v>4135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4136</v>
      </c>
      <c r="I10" s="18" t="s">
        <v>250</v>
      </c>
      <c r="J10" s="18" t="s">
        <v>252</v>
      </c>
      <c r="K10" s="18" t="s">
        <v>4137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45323</v>
      </c>
      <c r="H12" s="11">
        <v>10</v>
      </c>
      <c r="I12" s="20" t="s">
        <v>259</v>
      </c>
      <c r="J12" s="11" t="s">
        <v>261</v>
      </c>
      <c r="K12" s="11" t="s">
        <v>4139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45323</v>
      </c>
      <c r="H13" s="11">
        <v>10</v>
      </c>
      <c r="I13" s="20" t="s">
        <v>259</v>
      </c>
      <c r="J13" s="11" t="s">
        <v>261</v>
      </c>
      <c r="K13" s="11" t="s">
        <v>4139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45323</v>
      </c>
      <c r="H14" s="11">
        <v>10</v>
      </c>
      <c r="I14" s="20" t="s">
        <v>259</v>
      </c>
      <c r="J14" s="11" t="s">
        <v>261</v>
      </c>
      <c r="K14" s="11" t="s">
        <v>4139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45323</v>
      </c>
      <c r="H15" s="11">
        <v>10</v>
      </c>
      <c r="I15" s="20" t="s">
        <v>259</v>
      </c>
      <c r="J15" s="11" t="s">
        <v>261</v>
      </c>
      <c r="K15" s="11" t="s">
        <v>4139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45323</v>
      </c>
      <c r="H16" s="11">
        <v>10</v>
      </c>
      <c r="I16" s="20" t="s">
        <v>259</v>
      </c>
      <c r="J16" s="11" t="s">
        <v>261</v>
      </c>
      <c r="K16" s="11" t="s">
        <v>4139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45323</v>
      </c>
      <c r="H17" s="11">
        <v>10</v>
      </c>
      <c r="I17" s="20" t="s">
        <v>259</v>
      </c>
      <c r="J17" s="11" t="s">
        <v>261</v>
      </c>
      <c r="K17" s="11" t="s">
        <v>4139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45323</v>
      </c>
      <c r="H18" s="11">
        <v>10</v>
      </c>
      <c r="I18" s="20" t="s">
        <v>259</v>
      </c>
      <c r="J18" s="11" t="s">
        <v>261</v>
      </c>
      <c r="K18" s="11" t="s">
        <v>4139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45323</v>
      </c>
      <c r="H19" s="11">
        <v>10</v>
      </c>
      <c r="I19" s="20" t="s">
        <v>259</v>
      </c>
      <c r="J19" s="11" t="s">
        <v>261</v>
      </c>
      <c r="K19" s="11" t="s">
        <v>4139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45323</v>
      </c>
      <c r="H20" s="11">
        <v>10</v>
      </c>
      <c r="I20" s="20" t="s">
        <v>259</v>
      </c>
      <c r="J20" s="11" t="s">
        <v>261</v>
      </c>
      <c r="K20" s="11" t="s">
        <v>4139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45323</v>
      </c>
      <c r="H21" s="11">
        <v>10</v>
      </c>
      <c r="I21" s="20" t="s">
        <v>259</v>
      </c>
      <c r="J21" s="11" t="s">
        <v>261</v>
      </c>
      <c r="K21" s="11" t="s">
        <v>4139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45323</v>
      </c>
      <c r="H22" s="11">
        <v>10</v>
      </c>
      <c r="I22" s="20" t="s">
        <v>259</v>
      </c>
      <c r="J22" s="11" t="s">
        <v>261</v>
      </c>
      <c r="K22" s="11" t="s">
        <v>4139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45323</v>
      </c>
      <c r="H23" s="11">
        <v>10</v>
      </c>
      <c r="I23" s="20" t="s">
        <v>259</v>
      </c>
      <c r="J23" s="11" t="s">
        <v>261</v>
      </c>
      <c r="K23" s="11" t="s">
        <v>4139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45323</v>
      </c>
      <c r="H24" s="11">
        <v>10</v>
      </c>
      <c r="I24" s="20" t="s">
        <v>259</v>
      </c>
      <c r="J24" s="11" t="s">
        <v>261</v>
      </c>
      <c r="K24" s="11" t="s">
        <v>4139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45323</v>
      </c>
      <c r="H25" s="11">
        <v>10</v>
      </c>
      <c r="I25" s="20" t="s">
        <v>259</v>
      </c>
      <c r="J25" s="11" t="s">
        <v>261</v>
      </c>
      <c r="K25" s="11" t="s">
        <v>4139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45323</v>
      </c>
      <c r="H26" s="11">
        <v>10</v>
      </c>
      <c r="I26" s="20" t="s">
        <v>259</v>
      </c>
      <c r="J26" s="11" t="s">
        <v>261</v>
      </c>
      <c r="K26" s="11" t="s">
        <v>4139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45323</v>
      </c>
      <c r="H27" s="11">
        <v>10</v>
      </c>
      <c r="I27" s="20" t="s">
        <v>259</v>
      </c>
      <c r="J27" s="11" t="s">
        <v>261</v>
      </c>
      <c r="K27" s="11" t="s">
        <v>4139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45323</v>
      </c>
      <c r="H28" s="11">
        <v>10</v>
      </c>
      <c r="I28" s="20" t="s">
        <v>259</v>
      </c>
      <c r="J28" s="11" t="s">
        <v>261</v>
      </c>
      <c r="K28" s="11" t="s">
        <v>4139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45323</v>
      </c>
      <c r="H29" s="11">
        <v>10</v>
      </c>
      <c r="I29" s="20" t="s">
        <v>259</v>
      </c>
      <c r="J29" s="11" t="s">
        <v>261</v>
      </c>
      <c r="K29" s="11" t="s">
        <v>4139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45323</v>
      </c>
      <c r="H30" s="11">
        <v>10</v>
      </c>
      <c r="I30" s="20" t="s">
        <v>259</v>
      </c>
      <c r="J30" s="11" t="s">
        <v>261</v>
      </c>
      <c r="K30" s="11" t="s">
        <v>4139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45323</v>
      </c>
      <c r="H31" s="11">
        <v>10</v>
      </c>
      <c r="I31" s="20" t="s">
        <v>259</v>
      </c>
      <c r="J31" s="11" t="s">
        <v>261</v>
      </c>
      <c r="K31" s="11" t="s">
        <v>4139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45323</v>
      </c>
      <c r="H32" s="11">
        <v>10</v>
      </c>
      <c r="I32" s="20" t="s">
        <v>259</v>
      </c>
      <c r="J32" s="11" t="s">
        <v>261</v>
      </c>
      <c r="K32" s="11" t="s">
        <v>4139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45323</v>
      </c>
      <c r="H33" s="11">
        <v>10</v>
      </c>
      <c r="I33" s="20" t="s">
        <v>259</v>
      </c>
      <c r="J33" s="11" t="s">
        <v>261</v>
      </c>
      <c r="K33" s="11" t="s">
        <v>4139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45323</v>
      </c>
      <c r="H34" s="11">
        <v>10</v>
      </c>
      <c r="I34" s="20" t="s">
        <v>259</v>
      </c>
      <c r="J34" s="11" t="s">
        <v>261</v>
      </c>
      <c r="K34" s="11" t="s">
        <v>4139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45323</v>
      </c>
      <c r="H35" s="11">
        <v>10</v>
      </c>
      <c r="I35" s="20" t="s">
        <v>259</v>
      </c>
      <c r="J35" s="11" t="s">
        <v>261</v>
      </c>
      <c r="K35" s="11" t="s">
        <v>4139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45323</v>
      </c>
      <c r="H36" s="11">
        <v>10</v>
      </c>
      <c r="I36" s="20" t="s">
        <v>259</v>
      </c>
      <c r="J36" s="11" t="s">
        <v>261</v>
      </c>
      <c r="K36" s="11" t="s">
        <v>4139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45323</v>
      </c>
      <c r="H37" s="11">
        <v>10</v>
      </c>
      <c r="I37" s="20" t="s">
        <v>259</v>
      </c>
      <c r="J37" s="11" t="s">
        <v>261</v>
      </c>
      <c r="K37" s="11" t="s">
        <v>4139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45323</v>
      </c>
      <c r="H38" s="11">
        <v>10</v>
      </c>
      <c r="I38" s="20" t="s">
        <v>259</v>
      </c>
      <c r="J38" s="11" t="s">
        <v>261</v>
      </c>
      <c r="K38" s="11" t="s">
        <v>4139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45323</v>
      </c>
      <c r="H39" s="11">
        <v>10</v>
      </c>
      <c r="I39" s="20" t="s">
        <v>259</v>
      </c>
      <c r="J39" s="11" t="s">
        <v>261</v>
      </c>
      <c r="K39" s="11" t="s">
        <v>4139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45323</v>
      </c>
      <c r="H40" s="11">
        <v>10</v>
      </c>
      <c r="I40" s="20" t="s">
        <v>259</v>
      </c>
      <c r="J40" s="11" t="s">
        <v>261</v>
      </c>
      <c r="K40" s="11" t="s">
        <v>4139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45323</v>
      </c>
      <c r="H41" s="11">
        <v>10</v>
      </c>
      <c r="I41" s="20" t="s">
        <v>259</v>
      </c>
      <c r="J41" s="11" t="s">
        <v>261</v>
      </c>
      <c r="K41" s="11" t="s">
        <v>4139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45323</v>
      </c>
      <c r="H42" s="11">
        <v>10</v>
      </c>
      <c r="I42" s="20" t="s">
        <v>259</v>
      </c>
      <c r="J42" s="11" t="s">
        <v>261</v>
      </c>
      <c r="K42" s="11" t="s">
        <v>4139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45323</v>
      </c>
      <c r="H43" s="11">
        <v>10</v>
      </c>
      <c r="I43" s="20" t="s">
        <v>259</v>
      </c>
      <c r="J43" s="11" t="s">
        <v>261</v>
      </c>
      <c r="K43" s="11" t="s">
        <v>4139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45323</v>
      </c>
      <c r="H44" s="11">
        <v>10</v>
      </c>
      <c r="I44" s="20" t="s">
        <v>259</v>
      </c>
      <c r="J44" s="11" t="s">
        <v>261</v>
      </c>
      <c r="K44" s="11" t="s">
        <v>4139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45323</v>
      </c>
      <c r="H45" s="11">
        <v>10</v>
      </c>
      <c r="I45" s="20" t="s">
        <v>259</v>
      </c>
      <c r="J45" s="11" t="s">
        <v>261</v>
      </c>
      <c r="K45" s="11" t="s">
        <v>4139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45323</v>
      </c>
      <c r="H46" s="11">
        <v>10</v>
      </c>
      <c r="I46" s="20" t="s">
        <v>259</v>
      </c>
      <c r="J46" s="11" t="s">
        <v>261</v>
      </c>
      <c r="K46" s="11" t="s">
        <v>4139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45323</v>
      </c>
      <c r="H47" s="11">
        <v>10</v>
      </c>
      <c r="I47" s="20" t="s">
        <v>259</v>
      </c>
      <c r="J47" s="11" t="s">
        <v>261</v>
      </c>
      <c r="K47" s="11" t="s">
        <v>4139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45323</v>
      </c>
      <c r="H48" s="11">
        <v>10</v>
      </c>
      <c r="I48" s="20" t="s">
        <v>259</v>
      </c>
      <c r="J48" s="11" t="s">
        <v>261</v>
      </c>
      <c r="K48" s="11" t="s">
        <v>4139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45323</v>
      </c>
      <c r="H49" s="11">
        <v>10</v>
      </c>
      <c r="I49" s="20" t="s">
        <v>259</v>
      </c>
      <c r="J49" s="11" t="s">
        <v>261</v>
      </c>
      <c r="K49" s="11" t="s">
        <v>4139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45323</v>
      </c>
      <c r="H50" s="11">
        <v>10</v>
      </c>
      <c r="I50" s="20" t="s">
        <v>259</v>
      </c>
      <c r="J50" s="11" t="s">
        <v>261</v>
      </c>
      <c r="K50" s="11" t="s">
        <v>4139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45323</v>
      </c>
      <c r="H51" s="11">
        <v>10</v>
      </c>
      <c r="I51" s="20" t="s">
        <v>259</v>
      </c>
      <c r="J51" s="11" t="s">
        <v>261</v>
      </c>
      <c r="K51" s="11" t="s">
        <v>4139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45323</v>
      </c>
      <c r="H52" s="11">
        <v>10</v>
      </c>
      <c r="I52" s="20" t="s">
        <v>259</v>
      </c>
      <c r="J52" s="11" t="s">
        <v>261</v>
      </c>
      <c r="K52" s="11" t="s">
        <v>4139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45323</v>
      </c>
      <c r="H53" s="11">
        <v>10</v>
      </c>
      <c r="I53" s="20" t="s">
        <v>259</v>
      </c>
      <c r="J53" s="11" t="s">
        <v>261</v>
      </c>
      <c r="K53" s="11" t="s">
        <v>4139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45323</v>
      </c>
      <c r="H54" s="11">
        <v>10</v>
      </c>
      <c r="I54" s="20" t="s">
        <v>259</v>
      </c>
      <c r="J54" s="11" t="s">
        <v>261</v>
      </c>
      <c r="K54" s="11" t="s">
        <v>4139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45323</v>
      </c>
      <c r="H55" s="11">
        <v>10</v>
      </c>
      <c r="I55" s="20" t="s">
        <v>259</v>
      </c>
      <c r="J55" s="11" t="s">
        <v>261</v>
      </c>
      <c r="K55" s="11" t="s">
        <v>4139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45323</v>
      </c>
      <c r="H56" s="11">
        <v>10</v>
      </c>
      <c r="I56" s="20" t="s">
        <v>259</v>
      </c>
      <c r="J56" s="11" t="s">
        <v>261</v>
      </c>
      <c r="K56" s="11" t="s">
        <v>4139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45323</v>
      </c>
      <c r="H57" s="11">
        <v>10</v>
      </c>
      <c r="I57" s="20" t="s">
        <v>259</v>
      </c>
      <c r="J57" s="11" t="s">
        <v>261</v>
      </c>
      <c r="K57" s="11" t="s">
        <v>4139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45323</v>
      </c>
      <c r="H58" s="11">
        <v>10</v>
      </c>
      <c r="I58" s="20" t="s">
        <v>259</v>
      </c>
      <c r="J58" s="11" t="s">
        <v>261</v>
      </c>
      <c r="K58" s="11" t="s">
        <v>4139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45323</v>
      </c>
      <c r="H59" s="11">
        <v>10</v>
      </c>
      <c r="I59" s="20" t="s">
        <v>259</v>
      </c>
      <c r="J59" s="11" t="s">
        <v>261</v>
      </c>
      <c r="K59" s="11" t="s">
        <v>4139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45323</v>
      </c>
      <c r="H60" s="11">
        <v>10</v>
      </c>
      <c r="I60" s="20" t="s">
        <v>259</v>
      </c>
      <c r="J60" s="11" t="s">
        <v>261</v>
      </c>
      <c r="K60" s="11" t="s">
        <v>4139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45323</v>
      </c>
      <c r="H61" s="11">
        <v>10</v>
      </c>
      <c r="I61" s="20" t="s">
        <v>259</v>
      </c>
      <c r="J61" s="11" t="s">
        <v>261</v>
      </c>
      <c r="K61" s="11" t="s">
        <v>4139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45323</v>
      </c>
      <c r="H62" s="11">
        <v>10</v>
      </c>
      <c r="I62" s="20" t="s">
        <v>259</v>
      </c>
      <c r="J62" s="11" t="s">
        <v>261</v>
      </c>
      <c r="K62" s="11" t="s">
        <v>4139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45323</v>
      </c>
      <c r="H63" s="11">
        <v>10</v>
      </c>
      <c r="I63" s="20" t="s">
        <v>259</v>
      </c>
      <c r="J63" s="11" t="s">
        <v>261</v>
      </c>
      <c r="K63" s="11" t="s">
        <v>4139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45323</v>
      </c>
      <c r="H64" s="11">
        <v>10</v>
      </c>
      <c r="I64" s="20" t="s">
        <v>259</v>
      </c>
      <c r="J64" s="11" t="s">
        <v>261</v>
      </c>
      <c r="K64" s="11" t="s">
        <v>4139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45323</v>
      </c>
      <c r="H65" s="11">
        <v>10</v>
      </c>
      <c r="I65" s="20" t="s">
        <v>259</v>
      </c>
      <c r="J65" s="11" t="s">
        <v>261</v>
      </c>
      <c r="K65" s="11" t="s">
        <v>4139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45323</v>
      </c>
      <c r="H66" s="11">
        <v>10</v>
      </c>
      <c r="I66" s="20" t="s">
        <v>259</v>
      </c>
      <c r="J66" s="11" t="s">
        <v>261</v>
      </c>
      <c r="K66" s="11" t="s">
        <v>4139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45323</v>
      </c>
      <c r="H67" s="11">
        <v>10</v>
      </c>
      <c r="I67" s="20" t="s">
        <v>259</v>
      </c>
      <c r="J67" s="11" t="s">
        <v>261</v>
      </c>
      <c r="K67" s="11" t="s">
        <v>4139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45323</v>
      </c>
      <c r="H68" s="11">
        <v>10</v>
      </c>
      <c r="I68" s="20" t="s">
        <v>259</v>
      </c>
      <c r="J68" s="11" t="s">
        <v>261</v>
      </c>
      <c r="K68" s="11" t="s">
        <v>4139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45323</v>
      </c>
      <c r="H69" s="11">
        <v>10</v>
      </c>
      <c r="I69" s="20" t="s">
        <v>259</v>
      </c>
      <c r="J69" s="11" t="s">
        <v>261</v>
      </c>
      <c r="K69" s="11" t="s">
        <v>4139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45323</v>
      </c>
      <c r="H70" s="11">
        <v>10</v>
      </c>
      <c r="I70" s="20" t="s">
        <v>259</v>
      </c>
      <c r="J70" s="11" t="s">
        <v>261</v>
      </c>
      <c r="K70" s="11" t="s">
        <v>4139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45323</v>
      </c>
      <c r="H71" s="11">
        <v>10</v>
      </c>
      <c r="I71" s="20" t="s">
        <v>259</v>
      </c>
      <c r="J71" s="11" t="s">
        <v>261</v>
      </c>
      <c r="K71" s="11" t="s">
        <v>4139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45323</v>
      </c>
      <c r="H72" s="11">
        <v>10</v>
      </c>
      <c r="I72" s="20" t="s">
        <v>259</v>
      </c>
      <c r="J72" s="11" t="s">
        <v>261</v>
      </c>
      <c r="K72" s="11" t="s">
        <v>4139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45323</v>
      </c>
      <c r="H73" s="11">
        <v>10</v>
      </c>
      <c r="I73" s="20" t="s">
        <v>259</v>
      </c>
      <c r="J73" s="11" t="s">
        <v>261</v>
      </c>
      <c r="K73" s="11" t="s">
        <v>4139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45323</v>
      </c>
      <c r="H74" s="11">
        <v>10</v>
      </c>
      <c r="I74" s="20" t="s">
        <v>259</v>
      </c>
      <c r="J74" s="11" t="s">
        <v>261</v>
      </c>
      <c r="K74" s="11" t="s">
        <v>4139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45323</v>
      </c>
      <c r="H75" s="11">
        <v>10</v>
      </c>
      <c r="I75" s="20" t="s">
        <v>259</v>
      </c>
      <c r="J75" s="11" t="s">
        <v>261</v>
      </c>
      <c r="K75" s="11" t="s">
        <v>4139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45323</v>
      </c>
      <c r="H76" s="11">
        <v>10</v>
      </c>
      <c r="I76" s="20" t="s">
        <v>259</v>
      </c>
      <c r="J76" s="11" t="s">
        <v>261</v>
      </c>
      <c r="K76" s="11" t="s">
        <v>4139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45323</v>
      </c>
      <c r="H77" s="11">
        <v>10</v>
      </c>
      <c r="I77" s="20" t="s">
        <v>259</v>
      </c>
      <c r="J77" s="11" t="s">
        <v>261</v>
      </c>
      <c r="K77" s="11" t="s">
        <v>4139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45323</v>
      </c>
      <c r="H78" s="11">
        <v>10</v>
      </c>
      <c r="I78" s="20" t="s">
        <v>259</v>
      </c>
      <c r="J78" s="11" t="s">
        <v>261</v>
      </c>
      <c r="K78" s="11" t="s">
        <v>4139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45323</v>
      </c>
      <c r="H79" s="11">
        <v>10</v>
      </c>
      <c r="I79" s="20" t="s">
        <v>259</v>
      </c>
      <c r="J79" s="11" t="s">
        <v>261</v>
      </c>
      <c r="K79" s="11" t="s">
        <v>4139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45323</v>
      </c>
      <c r="H80" s="11">
        <v>10</v>
      </c>
      <c r="I80" s="20" t="s">
        <v>259</v>
      </c>
      <c r="J80" s="11" t="s">
        <v>261</v>
      </c>
      <c r="K80" s="11" t="s">
        <v>4139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45323</v>
      </c>
      <c r="H81" s="11">
        <v>10</v>
      </c>
      <c r="I81" s="20" t="s">
        <v>259</v>
      </c>
      <c r="J81" s="11" t="s">
        <v>261</v>
      </c>
      <c r="K81" s="11" t="s">
        <v>4139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45323</v>
      </c>
      <c r="H82" s="11">
        <v>10</v>
      </c>
      <c r="I82" s="20" t="s">
        <v>259</v>
      </c>
      <c r="J82" s="11" t="s">
        <v>261</v>
      </c>
      <c r="K82" s="11" t="s">
        <v>4139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45323</v>
      </c>
      <c r="H83" s="11">
        <v>10</v>
      </c>
      <c r="I83" s="20" t="s">
        <v>259</v>
      </c>
      <c r="J83" s="11" t="s">
        <v>261</v>
      </c>
      <c r="K83" s="11" t="s">
        <v>4139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45323</v>
      </c>
      <c r="H84" s="11">
        <v>10</v>
      </c>
      <c r="I84" s="20" t="s">
        <v>259</v>
      </c>
      <c r="J84" s="11" t="s">
        <v>261</v>
      </c>
      <c r="K84" s="11" t="s">
        <v>4139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45323</v>
      </c>
      <c r="H85" s="11">
        <v>10</v>
      </c>
      <c r="I85" s="20" t="s">
        <v>259</v>
      </c>
      <c r="J85" s="11" t="s">
        <v>261</v>
      </c>
      <c r="K85" s="11" t="s">
        <v>4139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45323</v>
      </c>
      <c r="H86" s="11">
        <v>10</v>
      </c>
      <c r="I86" s="20" t="s">
        <v>259</v>
      </c>
      <c r="J86" s="11" t="s">
        <v>261</v>
      </c>
      <c r="K86" s="11" t="s">
        <v>4139</v>
      </c>
      <c r="L86" s="11">
        <v>2</v>
      </c>
    </row>
    <row r="87" spans="1:12">
      <c r="A87" s="11" t="s">
        <v>75</v>
      </c>
      <c r="D87" s="11" t="s">
        <v>260</v>
      </c>
      <c r="E87" s="19" t="s">
        <v>339</v>
      </c>
      <c r="F87" s="10">
        <v>42036</v>
      </c>
      <c r="G87" s="10">
        <v>45323</v>
      </c>
      <c r="H87" s="11">
        <v>10</v>
      </c>
      <c r="I87" s="11" t="s">
        <v>337</v>
      </c>
      <c r="J87" s="11" t="s">
        <v>338</v>
      </c>
      <c r="K87" s="11" t="s">
        <v>4139</v>
      </c>
      <c r="L87" s="11">
        <v>2</v>
      </c>
    </row>
    <row r="88" spans="1:12">
      <c r="A88" s="11" t="s">
        <v>76</v>
      </c>
      <c r="D88" s="11" t="s">
        <v>260</v>
      </c>
      <c r="E88" s="19" t="s">
        <v>340</v>
      </c>
      <c r="F88" s="10">
        <v>42036</v>
      </c>
      <c r="G88" s="10">
        <v>45323</v>
      </c>
      <c r="H88" s="11">
        <v>10</v>
      </c>
      <c r="I88" s="11" t="s">
        <v>337</v>
      </c>
      <c r="J88" s="11" t="s">
        <v>338</v>
      </c>
      <c r="K88" s="11" t="s">
        <v>4139</v>
      </c>
      <c r="L88" s="11">
        <v>2</v>
      </c>
    </row>
    <row r="89" spans="1:12">
      <c r="A89" s="11" t="s">
        <v>77</v>
      </c>
      <c r="D89" s="11" t="s">
        <v>260</v>
      </c>
      <c r="E89" s="19" t="s">
        <v>341</v>
      </c>
      <c r="F89" s="10">
        <v>42036</v>
      </c>
      <c r="G89" s="10">
        <v>45323</v>
      </c>
      <c r="H89" s="11">
        <v>10</v>
      </c>
      <c r="I89" s="11" t="s">
        <v>337</v>
      </c>
      <c r="J89" s="11" t="s">
        <v>338</v>
      </c>
      <c r="K89" s="11" t="s">
        <v>4139</v>
      </c>
      <c r="L89" s="11">
        <v>2</v>
      </c>
    </row>
    <row r="90" spans="1:12">
      <c r="A90" s="11" t="s">
        <v>78</v>
      </c>
      <c r="D90" s="11" t="s">
        <v>260</v>
      </c>
      <c r="E90" s="19" t="s">
        <v>342</v>
      </c>
      <c r="F90" s="10">
        <v>42036</v>
      </c>
      <c r="G90" s="10">
        <v>45323</v>
      </c>
      <c r="H90" s="11">
        <v>10</v>
      </c>
      <c r="I90" s="11" t="s">
        <v>337</v>
      </c>
      <c r="J90" s="11" t="s">
        <v>338</v>
      </c>
      <c r="K90" s="11" t="s">
        <v>4139</v>
      </c>
      <c r="L90" s="11">
        <v>2</v>
      </c>
    </row>
    <row r="91" spans="1:12">
      <c r="A91" s="11" t="s">
        <v>79</v>
      </c>
      <c r="D91" s="11" t="s">
        <v>260</v>
      </c>
      <c r="E91" s="19" t="s">
        <v>343</v>
      </c>
      <c r="F91" s="10">
        <v>42036</v>
      </c>
      <c r="G91" s="10">
        <v>45323</v>
      </c>
      <c r="H91" s="11">
        <v>10</v>
      </c>
      <c r="I91" s="11" t="s">
        <v>337</v>
      </c>
      <c r="J91" s="11" t="s">
        <v>338</v>
      </c>
      <c r="K91" s="11" t="s">
        <v>4139</v>
      </c>
      <c r="L91" s="11">
        <v>2</v>
      </c>
    </row>
    <row r="92" spans="1:12">
      <c r="A92" s="11" t="s">
        <v>80</v>
      </c>
      <c r="D92" s="11" t="s">
        <v>260</v>
      </c>
      <c r="E92" s="19" t="s">
        <v>344</v>
      </c>
      <c r="F92" s="10">
        <v>42036</v>
      </c>
      <c r="G92" s="10">
        <v>45323</v>
      </c>
      <c r="H92" s="11">
        <v>10</v>
      </c>
      <c r="I92" s="11" t="s">
        <v>337</v>
      </c>
      <c r="J92" s="11" t="s">
        <v>338</v>
      </c>
      <c r="K92" s="11" t="s">
        <v>4139</v>
      </c>
      <c r="L92" s="11">
        <v>2</v>
      </c>
    </row>
    <row r="93" spans="1:12">
      <c r="A93" s="11" t="s">
        <v>81</v>
      </c>
      <c r="D93" s="11" t="s">
        <v>260</v>
      </c>
      <c r="E93" s="19" t="s">
        <v>345</v>
      </c>
      <c r="F93" s="10">
        <v>42036</v>
      </c>
      <c r="G93" s="10">
        <v>45323</v>
      </c>
      <c r="H93" s="11">
        <v>10</v>
      </c>
      <c r="I93" s="11" t="s">
        <v>337</v>
      </c>
      <c r="J93" s="11" t="s">
        <v>338</v>
      </c>
      <c r="K93" s="11" t="s">
        <v>4139</v>
      </c>
      <c r="L93" s="11">
        <v>2</v>
      </c>
    </row>
    <row r="94" spans="1:12">
      <c r="A94" s="11" t="s">
        <v>82</v>
      </c>
      <c r="D94" s="11" t="s">
        <v>260</v>
      </c>
      <c r="E94" s="19" t="s">
        <v>346</v>
      </c>
      <c r="F94" s="10">
        <v>42036</v>
      </c>
      <c r="G94" s="10">
        <v>45323</v>
      </c>
      <c r="H94" s="11">
        <v>10</v>
      </c>
      <c r="I94" s="11" t="s">
        <v>337</v>
      </c>
      <c r="J94" s="11" t="s">
        <v>338</v>
      </c>
      <c r="K94" s="11" t="s">
        <v>4139</v>
      </c>
      <c r="L94" s="11">
        <v>2</v>
      </c>
    </row>
    <row r="95" spans="1:12">
      <c r="A95" s="11" t="s">
        <v>83</v>
      </c>
      <c r="D95" s="11" t="s">
        <v>260</v>
      </c>
      <c r="E95" s="19" t="s">
        <v>347</v>
      </c>
      <c r="F95" s="10">
        <v>42036</v>
      </c>
      <c r="G95" s="10">
        <v>45323</v>
      </c>
      <c r="H95" s="11">
        <v>10</v>
      </c>
      <c r="I95" s="11" t="s">
        <v>337</v>
      </c>
      <c r="J95" s="11" t="s">
        <v>338</v>
      </c>
      <c r="K95" s="11" t="s">
        <v>4139</v>
      </c>
      <c r="L95" s="11">
        <v>2</v>
      </c>
    </row>
    <row r="96" spans="1:12">
      <c r="A96" s="11" t="s">
        <v>84</v>
      </c>
      <c r="D96" s="11" t="s">
        <v>260</v>
      </c>
      <c r="E96" s="19" t="s">
        <v>348</v>
      </c>
      <c r="F96" s="10">
        <v>42036</v>
      </c>
      <c r="G96" s="10">
        <v>45323</v>
      </c>
      <c r="H96" s="11">
        <v>10</v>
      </c>
      <c r="I96" s="11" t="s">
        <v>337</v>
      </c>
      <c r="J96" s="11" t="s">
        <v>338</v>
      </c>
      <c r="K96" s="11" t="s">
        <v>4139</v>
      </c>
      <c r="L96" s="11">
        <v>2</v>
      </c>
    </row>
    <row r="97" spans="1:12">
      <c r="A97" s="11" t="s">
        <v>85</v>
      </c>
      <c r="D97" s="11" t="s">
        <v>260</v>
      </c>
      <c r="E97" s="19" t="s">
        <v>349</v>
      </c>
      <c r="F97" s="10">
        <v>42036</v>
      </c>
      <c r="G97" s="10">
        <v>45323</v>
      </c>
      <c r="H97" s="11">
        <v>10</v>
      </c>
      <c r="I97" s="11" t="s">
        <v>337</v>
      </c>
      <c r="J97" s="11" t="s">
        <v>338</v>
      </c>
      <c r="K97" s="11" t="s">
        <v>4139</v>
      </c>
      <c r="L97" s="11">
        <v>2</v>
      </c>
    </row>
    <row r="98" spans="1:12">
      <c r="A98" s="11" t="s">
        <v>86</v>
      </c>
      <c r="D98" s="11" t="s">
        <v>260</v>
      </c>
      <c r="E98" s="19" t="s">
        <v>350</v>
      </c>
      <c r="F98" s="10">
        <v>42036</v>
      </c>
      <c r="G98" s="10">
        <v>45323</v>
      </c>
      <c r="H98" s="11">
        <v>10</v>
      </c>
      <c r="I98" s="11" t="s">
        <v>337</v>
      </c>
      <c r="J98" s="11" t="s">
        <v>338</v>
      </c>
      <c r="K98" s="11" t="s">
        <v>4139</v>
      </c>
      <c r="L98" s="11">
        <v>2</v>
      </c>
    </row>
    <row r="99" spans="1:12">
      <c r="A99" s="11" t="s">
        <v>87</v>
      </c>
      <c r="D99" s="11" t="s">
        <v>260</v>
      </c>
      <c r="E99" s="19" t="s">
        <v>351</v>
      </c>
      <c r="F99" s="10">
        <v>42036</v>
      </c>
      <c r="G99" s="10">
        <v>45323</v>
      </c>
      <c r="H99" s="11">
        <v>10</v>
      </c>
      <c r="I99" s="11" t="s">
        <v>337</v>
      </c>
      <c r="J99" s="11" t="s">
        <v>338</v>
      </c>
      <c r="K99" s="11" t="s">
        <v>4139</v>
      </c>
      <c r="L99" s="11">
        <v>2</v>
      </c>
    </row>
    <row r="100" spans="1:12">
      <c r="A100" s="11" t="s">
        <v>88</v>
      </c>
      <c r="D100" s="11" t="s">
        <v>260</v>
      </c>
      <c r="E100" s="19" t="s">
        <v>352</v>
      </c>
      <c r="F100" s="10">
        <v>42036</v>
      </c>
      <c r="G100" s="10">
        <v>45323</v>
      </c>
      <c r="H100" s="11">
        <v>10</v>
      </c>
      <c r="I100" s="11" t="s">
        <v>337</v>
      </c>
      <c r="J100" s="11" t="s">
        <v>338</v>
      </c>
      <c r="K100" s="11" t="s">
        <v>4139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353</v>
      </c>
      <c r="F101" s="10">
        <v>42036</v>
      </c>
      <c r="G101" s="10">
        <v>45323</v>
      </c>
      <c r="H101" s="11">
        <v>10</v>
      </c>
      <c r="I101" s="11" t="s">
        <v>337</v>
      </c>
      <c r="J101" s="11" t="s">
        <v>338</v>
      </c>
      <c r="K101" s="11" t="s">
        <v>4139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354</v>
      </c>
      <c r="F102" s="10">
        <v>42036</v>
      </c>
      <c r="G102" s="10">
        <v>45323</v>
      </c>
      <c r="H102" s="11">
        <v>10</v>
      </c>
      <c r="I102" s="11" t="s">
        <v>337</v>
      </c>
      <c r="J102" s="11" t="s">
        <v>338</v>
      </c>
      <c r="K102" s="11" t="s">
        <v>4139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355</v>
      </c>
      <c r="F103" s="10">
        <v>42036</v>
      </c>
      <c r="G103" s="10">
        <v>45323</v>
      </c>
      <c r="H103" s="11">
        <v>10</v>
      </c>
      <c r="I103" s="11" t="s">
        <v>337</v>
      </c>
      <c r="J103" s="11" t="s">
        <v>338</v>
      </c>
      <c r="K103" s="11" t="s">
        <v>4139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356</v>
      </c>
      <c r="F104" s="10">
        <v>42036</v>
      </c>
      <c r="G104" s="10">
        <v>45323</v>
      </c>
      <c r="H104" s="11">
        <v>10</v>
      </c>
      <c r="I104" s="11" t="s">
        <v>337</v>
      </c>
      <c r="J104" s="11" t="s">
        <v>338</v>
      </c>
      <c r="K104" s="11" t="s">
        <v>4139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357</v>
      </c>
      <c r="F105" s="10">
        <v>42036</v>
      </c>
      <c r="G105" s="10">
        <v>45323</v>
      </c>
      <c r="H105" s="11">
        <v>10</v>
      </c>
      <c r="I105" s="11" t="s">
        <v>337</v>
      </c>
      <c r="J105" s="11" t="s">
        <v>338</v>
      </c>
      <c r="K105" s="11" t="s">
        <v>4139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358</v>
      </c>
      <c r="F106" s="10">
        <v>42036</v>
      </c>
      <c r="G106" s="10">
        <v>45323</v>
      </c>
      <c r="H106" s="11">
        <v>10</v>
      </c>
      <c r="I106" s="11" t="s">
        <v>337</v>
      </c>
      <c r="J106" s="11" t="s">
        <v>338</v>
      </c>
      <c r="K106" s="11" t="s">
        <v>4139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359</v>
      </c>
      <c r="F107" s="10">
        <v>42036</v>
      </c>
      <c r="G107" s="10">
        <v>45323</v>
      </c>
      <c r="H107" s="11">
        <v>10</v>
      </c>
      <c r="I107" s="11" t="s">
        <v>337</v>
      </c>
      <c r="J107" s="11" t="s">
        <v>338</v>
      </c>
      <c r="K107" s="11" t="s">
        <v>4139</v>
      </c>
      <c r="L107" s="11">
        <v>2</v>
      </c>
    </row>
    <row r="108" spans="1:12">
      <c r="A108" s="11" t="s">
        <v>96</v>
      </c>
      <c r="D108" s="11" t="s">
        <v>260</v>
      </c>
      <c r="E108" s="19" t="s">
        <v>360</v>
      </c>
      <c r="F108" s="10">
        <v>42036</v>
      </c>
      <c r="G108" s="10">
        <v>45323</v>
      </c>
      <c r="H108" s="11">
        <v>10</v>
      </c>
      <c r="I108" s="11" t="s">
        <v>337</v>
      </c>
      <c r="J108" s="11" t="s">
        <v>338</v>
      </c>
      <c r="K108" s="11" t="s">
        <v>4139</v>
      </c>
      <c r="L108" s="11">
        <v>2</v>
      </c>
    </row>
    <row r="109" spans="1:12">
      <c r="A109" s="11" t="s">
        <v>97</v>
      </c>
      <c r="D109" s="11" t="s">
        <v>260</v>
      </c>
      <c r="E109" s="19" t="s">
        <v>361</v>
      </c>
      <c r="F109" s="10">
        <v>42036</v>
      </c>
      <c r="G109" s="10">
        <v>45323</v>
      </c>
      <c r="H109" s="11">
        <v>10</v>
      </c>
      <c r="I109" s="11" t="s">
        <v>337</v>
      </c>
      <c r="J109" s="11" t="s">
        <v>338</v>
      </c>
      <c r="K109" s="11" t="s">
        <v>4139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362</v>
      </c>
      <c r="F110" s="10">
        <v>42036</v>
      </c>
      <c r="G110" s="10">
        <v>45323</v>
      </c>
      <c r="H110" s="11">
        <v>10</v>
      </c>
      <c r="I110" s="11" t="s">
        <v>337</v>
      </c>
      <c r="J110" s="11" t="s">
        <v>338</v>
      </c>
      <c r="K110" s="11" t="s">
        <v>4139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363</v>
      </c>
      <c r="F111" s="10">
        <v>42036</v>
      </c>
      <c r="G111" s="10">
        <v>45323</v>
      </c>
      <c r="H111" s="11">
        <v>10</v>
      </c>
      <c r="I111" s="11" t="s">
        <v>337</v>
      </c>
      <c r="J111" s="11" t="s">
        <v>338</v>
      </c>
      <c r="K111" s="11" t="s">
        <v>4139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364</v>
      </c>
      <c r="F112" s="10">
        <v>42036</v>
      </c>
      <c r="G112" s="10">
        <v>45323</v>
      </c>
      <c r="H112" s="11">
        <v>10</v>
      </c>
      <c r="I112" s="11" t="s">
        <v>337</v>
      </c>
      <c r="J112" s="11" t="s">
        <v>338</v>
      </c>
      <c r="K112" s="11" t="s">
        <v>4139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365</v>
      </c>
      <c r="F113" s="10">
        <v>42036</v>
      </c>
      <c r="G113" s="10">
        <v>45323</v>
      </c>
      <c r="H113" s="11">
        <v>10</v>
      </c>
      <c r="I113" s="11" t="s">
        <v>337</v>
      </c>
      <c r="J113" s="11" t="s">
        <v>338</v>
      </c>
      <c r="K113" s="11" t="s">
        <v>4139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366</v>
      </c>
      <c r="F114" s="10">
        <v>42036</v>
      </c>
      <c r="G114" s="10">
        <v>45323</v>
      </c>
      <c r="H114" s="11">
        <v>10</v>
      </c>
      <c r="I114" s="11" t="s">
        <v>337</v>
      </c>
      <c r="J114" s="11" t="s">
        <v>338</v>
      </c>
      <c r="K114" s="11" t="s">
        <v>4139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367</v>
      </c>
      <c r="F115" s="10">
        <v>42036</v>
      </c>
      <c r="G115" s="10">
        <v>45323</v>
      </c>
      <c r="H115" s="11">
        <v>10</v>
      </c>
      <c r="I115" s="11" t="s">
        <v>337</v>
      </c>
      <c r="J115" s="11" t="s">
        <v>338</v>
      </c>
      <c r="K115" s="11" t="s">
        <v>4139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368</v>
      </c>
      <c r="F116" s="10">
        <v>42036</v>
      </c>
      <c r="G116" s="10">
        <v>45323</v>
      </c>
      <c r="H116" s="11">
        <v>10</v>
      </c>
      <c r="I116" s="11" t="s">
        <v>337</v>
      </c>
      <c r="J116" s="11" t="s">
        <v>338</v>
      </c>
      <c r="K116" s="11" t="s">
        <v>4139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369</v>
      </c>
      <c r="F117" s="10">
        <v>42036</v>
      </c>
      <c r="G117" s="10">
        <v>45323</v>
      </c>
      <c r="H117" s="11">
        <v>10</v>
      </c>
      <c r="I117" s="11" t="s">
        <v>337</v>
      </c>
      <c r="J117" s="11" t="s">
        <v>338</v>
      </c>
      <c r="K117" s="11" t="s">
        <v>4139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370</v>
      </c>
      <c r="F118" s="10">
        <v>42036</v>
      </c>
      <c r="G118" s="10">
        <v>45323</v>
      </c>
      <c r="H118" s="11">
        <v>10</v>
      </c>
      <c r="I118" s="11" t="s">
        <v>337</v>
      </c>
      <c r="J118" s="11" t="s">
        <v>338</v>
      </c>
      <c r="K118" s="11" t="s">
        <v>4139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371</v>
      </c>
      <c r="F119" s="10">
        <v>42036</v>
      </c>
      <c r="G119" s="10">
        <v>45323</v>
      </c>
      <c r="H119" s="11">
        <v>10</v>
      </c>
      <c r="I119" s="11" t="s">
        <v>337</v>
      </c>
      <c r="J119" s="11" t="s">
        <v>338</v>
      </c>
      <c r="K119" s="11" t="s">
        <v>4139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372</v>
      </c>
      <c r="F120" s="10">
        <v>42036</v>
      </c>
      <c r="G120" s="10">
        <v>45323</v>
      </c>
      <c r="H120" s="11">
        <v>10</v>
      </c>
      <c r="I120" s="11" t="s">
        <v>337</v>
      </c>
      <c r="J120" s="11" t="s">
        <v>338</v>
      </c>
      <c r="K120" s="11" t="s">
        <v>4139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373</v>
      </c>
      <c r="F121" s="10">
        <v>42036</v>
      </c>
      <c r="G121" s="10">
        <v>45323</v>
      </c>
      <c r="H121" s="11">
        <v>10</v>
      </c>
      <c r="I121" s="11" t="s">
        <v>337</v>
      </c>
      <c r="J121" s="11" t="s">
        <v>338</v>
      </c>
      <c r="K121" s="11" t="s">
        <v>4139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374</v>
      </c>
      <c r="F122" s="10">
        <v>42036</v>
      </c>
      <c r="G122" s="10">
        <v>45323</v>
      </c>
      <c r="H122" s="11">
        <v>10</v>
      </c>
      <c r="I122" s="11" t="s">
        <v>337</v>
      </c>
      <c r="J122" s="11" t="s">
        <v>338</v>
      </c>
      <c r="K122" s="11" t="s">
        <v>4139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375</v>
      </c>
      <c r="F123" s="10">
        <v>42036</v>
      </c>
      <c r="G123" s="10">
        <v>45323</v>
      </c>
      <c r="H123" s="11">
        <v>10</v>
      </c>
      <c r="I123" s="11" t="s">
        <v>337</v>
      </c>
      <c r="J123" s="11" t="s">
        <v>338</v>
      </c>
      <c r="K123" s="11" t="s">
        <v>4139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376</v>
      </c>
      <c r="F124" s="10">
        <v>42036</v>
      </c>
      <c r="G124" s="10">
        <v>45323</v>
      </c>
      <c r="H124" s="11">
        <v>10</v>
      </c>
      <c r="I124" s="11" t="s">
        <v>337</v>
      </c>
      <c r="J124" s="11" t="s">
        <v>338</v>
      </c>
      <c r="K124" s="11" t="s">
        <v>4139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377</v>
      </c>
      <c r="F125" s="10">
        <v>42036</v>
      </c>
      <c r="G125" s="10">
        <v>45323</v>
      </c>
      <c r="H125" s="11">
        <v>10</v>
      </c>
      <c r="I125" s="11" t="s">
        <v>337</v>
      </c>
      <c r="J125" s="11" t="s">
        <v>338</v>
      </c>
      <c r="K125" s="11" t="s">
        <v>4139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378</v>
      </c>
      <c r="F126" s="10">
        <v>42036</v>
      </c>
      <c r="G126" s="10">
        <v>45323</v>
      </c>
      <c r="H126" s="11">
        <v>10</v>
      </c>
      <c r="I126" s="11" t="s">
        <v>337</v>
      </c>
      <c r="J126" s="11" t="s">
        <v>338</v>
      </c>
      <c r="K126" s="11" t="s">
        <v>4139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379</v>
      </c>
      <c r="F127" s="10">
        <v>42036</v>
      </c>
      <c r="G127" s="10">
        <v>45323</v>
      </c>
      <c r="H127" s="11">
        <v>10</v>
      </c>
      <c r="I127" s="11" t="s">
        <v>337</v>
      </c>
      <c r="J127" s="11" t="s">
        <v>338</v>
      </c>
      <c r="K127" s="11" t="s">
        <v>4139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380</v>
      </c>
      <c r="F128" s="10">
        <v>42036</v>
      </c>
      <c r="G128" s="10">
        <v>45323</v>
      </c>
      <c r="H128" s="11">
        <v>10</v>
      </c>
      <c r="I128" s="11" t="s">
        <v>337</v>
      </c>
      <c r="J128" s="11" t="s">
        <v>338</v>
      </c>
      <c r="K128" s="11" t="s">
        <v>4139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381</v>
      </c>
      <c r="F129" s="10">
        <v>42036</v>
      </c>
      <c r="G129" s="10">
        <v>45323</v>
      </c>
      <c r="H129" s="11">
        <v>10</v>
      </c>
      <c r="I129" s="11" t="s">
        <v>337</v>
      </c>
      <c r="J129" s="11" t="s">
        <v>338</v>
      </c>
      <c r="K129" s="11" t="s">
        <v>4139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382</v>
      </c>
      <c r="F130" s="10">
        <v>42036</v>
      </c>
      <c r="G130" s="10">
        <v>45323</v>
      </c>
      <c r="H130" s="11">
        <v>10</v>
      </c>
      <c r="I130" s="11" t="s">
        <v>337</v>
      </c>
      <c r="J130" s="11" t="s">
        <v>338</v>
      </c>
      <c r="K130" s="11" t="s">
        <v>4139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383</v>
      </c>
      <c r="F131" s="10">
        <v>42036</v>
      </c>
      <c r="G131" s="10">
        <v>45323</v>
      </c>
      <c r="H131" s="11">
        <v>10</v>
      </c>
      <c r="I131" s="11" t="s">
        <v>337</v>
      </c>
      <c r="J131" s="11" t="s">
        <v>338</v>
      </c>
      <c r="K131" s="11" t="s">
        <v>4139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384</v>
      </c>
      <c r="F132" s="10">
        <v>42036</v>
      </c>
      <c r="G132" s="10">
        <v>45323</v>
      </c>
      <c r="H132" s="11">
        <v>10</v>
      </c>
      <c r="I132" s="11" t="s">
        <v>337</v>
      </c>
      <c r="J132" s="11" t="s">
        <v>338</v>
      </c>
      <c r="K132" s="11" t="s">
        <v>4139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385</v>
      </c>
      <c r="F133" s="10">
        <v>42036</v>
      </c>
      <c r="G133" s="10">
        <v>45323</v>
      </c>
      <c r="H133" s="11">
        <v>10</v>
      </c>
      <c r="I133" s="11" t="s">
        <v>337</v>
      </c>
      <c r="J133" s="11" t="s">
        <v>338</v>
      </c>
      <c r="K133" s="11" t="s">
        <v>4139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386</v>
      </c>
      <c r="F134" s="10">
        <v>42036</v>
      </c>
      <c r="G134" s="10">
        <v>45323</v>
      </c>
      <c r="H134" s="11">
        <v>10</v>
      </c>
      <c r="I134" s="11" t="s">
        <v>337</v>
      </c>
      <c r="J134" s="11" t="s">
        <v>338</v>
      </c>
      <c r="K134" s="11" t="s">
        <v>4139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387</v>
      </c>
      <c r="F135" s="10">
        <v>42036</v>
      </c>
      <c r="G135" s="10">
        <v>45323</v>
      </c>
      <c r="H135" s="11">
        <v>10</v>
      </c>
      <c r="I135" s="11" t="s">
        <v>337</v>
      </c>
      <c r="J135" s="11" t="s">
        <v>338</v>
      </c>
      <c r="K135" s="11" t="s">
        <v>4139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388</v>
      </c>
      <c r="F136" s="10">
        <v>42036</v>
      </c>
      <c r="G136" s="10">
        <v>45323</v>
      </c>
      <c r="H136" s="11">
        <v>10</v>
      </c>
      <c r="I136" s="11" t="s">
        <v>337</v>
      </c>
      <c r="J136" s="11" t="s">
        <v>338</v>
      </c>
      <c r="K136" s="11" t="s">
        <v>4139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389</v>
      </c>
      <c r="F137" s="10">
        <v>42036</v>
      </c>
      <c r="G137" s="10">
        <v>45323</v>
      </c>
      <c r="H137" s="11">
        <v>10</v>
      </c>
      <c r="I137" s="11" t="s">
        <v>337</v>
      </c>
      <c r="J137" s="11" t="s">
        <v>338</v>
      </c>
      <c r="K137" s="11" t="s">
        <v>4139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390</v>
      </c>
      <c r="F138" s="10">
        <v>42036</v>
      </c>
      <c r="G138" s="10">
        <v>45323</v>
      </c>
      <c r="H138" s="11">
        <v>10</v>
      </c>
      <c r="I138" s="11" t="s">
        <v>337</v>
      </c>
      <c r="J138" s="11" t="s">
        <v>338</v>
      </c>
      <c r="K138" s="11" t="s">
        <v>4139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391</v>
      </c>
      <c r="F139" s="10">
        <v>42036</v>
      </c>
      <c r="G139" s="10">
        <v>45323</v>
      </c>
      <c r="H139" s="11">
        <v>10</v>
      </c>
      <c r="I139" s="11" t="s">
        <v>337</v>
      </c>
      <c r="J139" s="11" t="s">
        <v>338</v>
      </c>
      <c r="K139" s="11" t="s">
        <v>4139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392</v>
      </c>
      <c r="F140" s="10">
        <v>42036</v>
      </c>
      <c r="G140" s="10">
        <v>45323</v>
      </c>
      <c r="H140" s="11">
        <v>10</v>
      </c>
      <c r="I140" s="11" t="s">
        <v>337</v>
      </c>
      <c r="J140" s="11" t="s">
        <v>338</v>
      </c>
      <c r="K140" s="11" t="s">
        <v>4139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393</v>
      </c>
      <c r="F141" s="10">
        <v>42036</v>
      </c>
      <c r="G141" s="10">
        <v>45323</v>
      </c>
      <c r="H141" s="11">
        <v>10</v>
      </c>
      <c r="I141" s="11" t="s">
        <v>337</v>
      </c>
      <c r="J141" s="11" t="s">
        <v>338</v>
      </c>
      <c r="K141" s="11" t="s">
        <v>4139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394</v>
      </c>
      <c r="F142" s="10">
        <v>42036</v>
      </c>
      <c r="G142" s="10">
        <v>45323</v>
      </c>
      <c r="H142" s="11">
        <v>10</v>
      </c>
      <c r="I142" s="11" t="s">
        <v>337</v>
      </c>
      <c r="J142" s="11" t="s">
        <v>338</v>
      </c>
      <c r="K142" s="11" t="s">
        <v>4139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395</v>
      </c>
      <c r="F143" s="10">
        <v>42036</v>
      </c>
      <c r="G143" s="10">
        <v>45323</v>
      </c>
      <c r="H143" s="11">
        <v>10</v>
      </c>
      <c r="I143" s="11" t="s">
        <v>337</v>
      </c>
      <c r="J143" s="11" t="s">
        <v>338</v>
      </c>
      <c r="K143" s="11" t="s">
        <v>4139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396</v>
      </c>
      <c r="F144" s="10">
        <v>42036</v>
      </c>
      <c r="G144" s="10">
        <v>45323</v>
      </c>
      <c r="H144" s="11">
        <v>10</v>
      </c>
      <c r="I144" s="11" t="s">
        <v>337</v>
      </c>
      <c r="J144" s="11" t="s">
        <v>338</v>
      </c>
      <c r="K144" s="11" t="s">
        <v>4139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397</v>
      </c>
      <c r="F145" s="10">
        <v>42036</v>
      </c>
      <c r="G145" s="10">
        <v>45323</v>
      </c>
      <c r="H145" s="11">
        <v>10</v>
      </c>
      <c r="I145" s="11" t="s">
        <v>337</v>
      </c>
      <c r="J145" s="11" t="s">
        <v>338</v>
      </c>
      <c r="K145" s="11" t="s">
        <v>4139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398</v>
      </c>
      <c r="F146" s="10">
        <v>42036</v>
      </c>
      <c r="G146" s="10">
        <v>45323</v>
      </c>
      <c r="H146" s="11">
        <v>10</v>
      </c>
      <c r="I146" s="11" t="s">
        <v>337</v>
      </c>
      <c r="J146" s="11" t="s">
        <v>338</v>
      </c>
      <c r="K146" s="11" t="s">
        <v>4139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399</v>
      </c>
      <c r="F147" s="10">
        <v>42036</v>
      </c>
      <c r="G147" s="10">
        <v>45323</v>
      </c>
      <c r="H147" s="11">
        <v>10</v>
      </c>
      <c r="I147" s="11" t="s">
        <v>337</v>
      </c>
      <c r="J147" s="11" t="s">
        <v>338</v>
      </c>
      <c r="K147" s="11" t="s">
        <v>4139</v>
      </c>
      <c r="L147" s="11">
        <v>2</v>
      </c>
    </row>
    <row r="148" spans="1:12">
      <c r="A148" s="11" t="s">
        <v>136</v>
      </c>
      <c r="D148" s="11" t="s">
        <v>260</v>
      </c>
      <c r="E148" s="19" t="s">
        <v>400</v>
      </c>
      <c r="F148" s="10">
        <v>42036</v>
      </c>
      <c r="G148" s="10">
        <v>45323</v>
      </c>
      <c r="H148" s="11">
        <v>10</v>
      </c>
      <c r="I148" s="11" t="s">
        <v>337</v>
      </c>
      <c r="J148" s="11" t="s">
        <v>338</v>
      </c>
      <c r="K148" s="11" t="s">
        <v>4139</v>
      </c>
      <c r="L148" s="11">
        <v>2</v>
      </c>
    </row>
    <row r="149" spans="1:12">
      <c r="A149" s="11" t="s">
        <v>137</v>
      </c>
      <c r="D149" s="11" t="s">
        <v>260</v>
      </c>
      <c r="E149" s="19" t="s">
        <v>401</v>
      </c>
      <c r="F149" s="10">
        <v>42036</v>
      </c>
      <c r="G149" s="10">
        <v>45323</v>
      </c>
      <c r="H149" s="11">
        <v>10</v>
      </c>
      <c r="I149" s="11" t="s">
        <v>337</v>
      </c>
      <c r="J149" s="11" t="s">
        <v>338</v>
      </c>
      <c r="K149" s="11" t="s">
        <v>4139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402</v>
      </c>
      <c r="F150" s="10">
        <v>42036</v>
      </c>
      <c r="G150" s="10">
        <v>45323</v>
      </c>
      <c r="H150" s="11">
        <v>10</v>
      </c>
      <c r="I150" s="11" t="s">
        <v>337</v>
      </c>
      <c r="J150" s="11" t="s">
        <v>338</v>
      </c>
      <c r="K150" s="11" t="s">
        <v>4139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403</v>
      </c>
      <c r="F151" s="10">
        <v>42036</v>
      </c>
      <c r="G151" s="10">
        <v>45323</v>
      </c>
      <c r="H151" s="11">
        <v>10</v>
      </c>
      <c r="I151" s="11" t="s">
        <v>337</v>
      </c>
      <c r="J151" s="11" t="s">
        <v>338</v>
      </c>
      <c r="K151" s="11" t="s">
        <v>4139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404</v>
      </c>
      <c r="F152" s="10">
        <v>42036</v>
      </c>
      <c r="G152" s="10">
        <v>45323</v>
      </c>
      <c r="H152" s="11">
        <v>10</v>
      </c>
      <c r="I152" s="11" t="s">
        <v>337</v>
      </c>
      <c r="J152" s="11" t="s">
        <v>338</v>
      </c>
      <c r="K152" s="11" t="s">
        <v>4139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405</v>
      </c>
      <c r="F153" s="10">
        <v>42036</v>
      </c>
      <c r="G153" s="10">
        <v>45323</v>
      </c>
      <c r="H153" s="11">
        <v>10</v>
      </c>
      <c r="I153" s="11" t="s">
        <v>337</v>
      </c>
      <c r="J153" s="11" t="s">
        <v>338</v>
      </c>
      <c r="K153" s="11" t="s">
        <v>4139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406</v>
      </c>
      <c r="F154" s="10">
        <v>42036</v>
      </c>
      <c r="G154" s="10">
        <v>45323</v>
      </c>
      <c r="H154" s="11">
        <v>10</v>
      </c>
      <c r="I154" s="11" t="s">
        <v>337</v>
      </c>
      <c r="J154" s="11" t="s">
        <v>338</v>
      </c>
      <c r="K154" s="11" t="s">
        <v>4139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407</v>
      </c>
      <c r="F155" s="10">
        <v>42036</v>
      </c>
      <c r="G155" s="10">
        <v>45323</v>
      </c>
      <c r="H155" s="11">
        <v>10</v>
      </c>
      <c r="I155" s="11" t="s">
        <v>337</v>
      </c>
      <c r="J155" s="11" t="s">
        <v>338</v>
      </c>
      <c r="K155" s="11" t="s">
        <v>4139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408</v>
      </c>
      <c r="F156" s="10">
        <v>42036</v>
      </c>
      <c r="G156" s="10">
        <v>45323</v>
      </c>
      <c r="H156" s="11">
        <v>10</v>
      </c>
      <c r="I156" s="11" t="s">
        <v>337</v>
      </c>
      <c r="J156" s="11" t="s">
        <v>338</v>
      </c>
      <c r="K156" s="11" t="s">
        <v>4139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409</v>
      </c>
      <c r="F157" s="10">
        <v>42036</v>
      </c>
      <c r="G157" s="10">
        <v>45323</v>
      </c>
      <c r="H157" s="11">
        <v>10</v>
      </c>
      <c r="I157" s="11" t="s">
        <v>337</v>
      </c>
      <c r="J157" s="11" t="s">
        <v>338</v>
      </c>
      <c r="K157" s="11" t="s">
        <v>4139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410</v>
      </c>
      <c r="F158" s="10">
        <v>42036</v>
      </c>
      <c r="G158" s="10">
        <v>45323</v>
      </c>
      <c r="H158" s="11">
        <v>10</v>
      </c>
      <c r="I158" s="11" t="s">
        <v>337</v>
      </c>
      <c r="J158" s="11" t="s">
        <v>338</v>
      </c>
      <c r="K158" s="11" t="s">
        <v>4139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411</v>
      </c>
      <c r="F159" s="10">
        <v>42036</v>
      </c>
      <c r="G159" s="10">
        <v>45323</v>
      </c>
      <c r="H159" s="11">
        <v>10</v>
      </c>
      <c r="I159" s="20" t="s">
        <v>259</v>
      </c>
      <c r="J159" s="11" t="s">
        <v>261</v>
      </c>
      <c r="K159" s="11" t="s">
        <v>4139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412</v>
      </c>
      <c r="F160" s="10">
        <v>42036</v>
      </c>
      <c r="G160" s="10">
        <v>45323</v>
      </c>
      <c r="H160" s="11">
        <v>10</v>
      </c>
      <c r="I160" s="20" t="s">
        <v>259</v>
      </c>
      <c r="J160" s="11" t="s">
        <v>261</v>
      </c>
      <c r="K160" s="11" t="s">
        <v>4139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413</v>
      </c>
      <c r="F161" s="10">
        <v>42036</v>
      </c>
      <c r="G161" s="10">
        <v>45323</v>
      </c>
      <c r="H161" s="11">
        <v>10</v>
      </c>
      <c r="I161" s="20" t="s">
        <v>259</v>
      </c>
      <c r="J161" s="11" t="s">
        <v>261</v>
      </c>
      <c r="K161" s="11" t="s">
        <v>4139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414</v>
      </c>
      <c r="F162" s="10">
        <v>42036</v>
      </c>
      <c r="G162" s="10">
        <v>45323</v>
      </c>
      <c r="H162" s="11">
        <v>10</v>
      </c>
      <c r="I162" s="20" t="s">
        <v>259</v>
      </c>
      <c r="J162" s="11" t="s">
        <v>261</v>
      </c>
      <c r="K162" s="11" t="s">
        <v>4139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415</v>
      </c>
      <c r="F163" s="10">
        <v>42036</v>
      </c>
      <c r="G163" s="10">
        <v>45323</v>
      </c>
      <c r="H163" s="11">
        <v>10</v>
      </c>
      <c r="I163" s="20" t="s">
        <v>259</v>
      </c>
      <c r="J163" s="11" t="s">
        <v>261</v>
      </c>
      <c r="K163" s="11" t="s">
        <v>4139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416</v>
      </c>
      <c r="F164" s="10">
        <v>42036</v>
      </c>
      <c r="G164" s="10">
        <v>45323</v>
      </c>
      <c r="H164" s="11">
        <v>10</v>
      </c>
      <c r="I164" s="20" t="s">
        <v>259</v>
      </c>
      <c r="J164" s="11" t="s">
        <v>261</v>
      </c>
      <c r="K164" s="11" t="s">
        <v>4139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417</v>
      </c>
      <c r="F165" s="10">
        <v>42036</v>
      </c>
      <c r="G165" s="10">
        <v>45323</v>
      </c>
      <c r="H165" s="11">
        <v>10</v>
      </c>
      <c r="I165" s="20" t="s">
        <v>259</v>
      </c>
      <c r="J165" s="11" t="s">
        <v>261</v>
      </c>
      <c r="K165" s="11" t="s">
        <v>4139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418</v>
      </c>
      <c r="F166" s="10">
        <v>42036</v>
      </c>
      <c r="G166" s="10">
        <v>45323</v>
      </c>
      <c r="H166" s="11">
        <v>10</v>
      </c>
      <c r="I166" s="20" t="s">
        <v>259</v>
      </c>
      <c r="J166" s="11" t="s">
        <v>261</v>
      </c>
      <c r="K166" s="11" t="s">
        <v>4139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419</v>
      </c>
      <c r="F167" s="10">
        <v>42036</v>
      </c>
      <c r="G167" s="10">
        <v>45323</v>
      </c>
      <c r="H167" s="11">
        <v>10</v>
      </c>
      <c r="I167" s="20" t="s">
        <v>259</v>
      </c>
      <c r="J167" s="11" t="s">
        <v>261</v>
      </c>
      <c r="K167" s="11" t="s">
        <v>4139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420</v>
      </c>
      <c r="F168" s="10">
        <v>42036</v>
      </c>
      <c r="G168" s="10">
        <v>45323</v>
      </c>
      <c r="H168" s="11">
        <v>10</v>
      </c>
      <c r="I168" s="20" t="s">
        <v>259</v>
      </c>
      <c r="J168" s="11" t="s">
        <v>261</v>
      </c>
      <c r="K168" s="11" t="s">
        <v>4139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421</v>
      </c>
      <c r="F169" s="10">
        <v>42036</v>
      </c>
      <c r="G169" s="10">
        <v>45323</v>
      </c>
      <c r="H169" s="11">
        <v>10</v>
      </c>
      <c r="I169" s="20" t="s">
        <v>259</v>
      </c>
      <c r="J169" s="11" t="s">
        <v>261</v>
      </c>
      <c r="K169" s="11" t="s">
        <v>4139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422</v>
      </c>
      <c r="F170" s="10">
        <v>42036</v>
      </c>
      <c r="G170" s="10">
        <v>45323</v>
      </c>
      <c r="H170" s="11">
        <v>10</v>
      </c>
      <c r="I170" s="20" t="s">
        <v>259</v>
      </c>
      <c r="J170" s="11" t="s">
        <v>261</v>
      </c>
      <c r="K170" s="11" t="s">
        <v>4139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423</v>
      </c>
      <c r="F171" s="10">
        <v>42036</v>
      </c>
      <c r="G171" s="10">
        <v>45323</v>
      </c>
      <c r="H171" s="11">
        <v>10</v>
      </c>
      <c r="I171" s="20" t="s">
        <v>259</v>
      </c>
      <c r="J171" s="11" t="s">
        <v>261</v>
      </c>
      <c r="K171" s="11" t="s">
        <v>4139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424</v>
      </c>
      <c r="F172" s="10">
        <v>42036</v>
      </c>
      <c r="G172" s="10">
        <v>45323</v>
      </c>
      <c r="H172" s="11">
        <v>10</v>
      </c>
      <c r="I172" s="20" t="s">
        <v>259</v>
      </c>
      <c r="J172" s="11" t="s">
        <v>261</v>
      </c>
      <c r="K172" s="11" t="s">
        <v>4139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425</v>
      </c>
      <c r="F173" s="10">
        <v>42036</v>
      </c>
      <c r="G173" s="10">
        <v>45323</v>
      </c>
      <c r="H173" s="11">
        <v>10</v>
      </c>
      <c r="I173" s="20" t="s">
        <v>259</v>
      </c>
      <c r="J173" s="11" t="s">
        <v>261</v>
      </c>
      <c r="K173" s="11" t="s">
        <v>4139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426</v>
      </c>
      <c r="F174" s="10">
        <v>42036</v>
      </c>
      <c r="G174" s="10">
        <v>45323</v>
      </c>
      <c r="H174" s="11">
        <v>10</v>
      </c>
      <c r="I174" s="20" t="s">
        <v>259</v>
      </c>
      <c r="J174" s="11" t="s">
        <v>261</v>
      </c>
      <c r="K174" s="11" t="s">
        <v>4139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427</v>
      </c>
      <c r="F175" s="10">
        <v>42036</v>
      </c>
      <c r="G175" s="10">
        <v>45323</v>
      </c>
      <c r="H175" s="11">
        <v>10</v>
      </c>
      <c r="I175" s="20" t="s">
        <v>259</v>
      </c>
      <c r="J175" s="11" t="s">
        <v>261</v>
      </c>
      <c r="K175" s="11" t="s">
        <v>4139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428</v>
      </c>
      <c r="F176" s="10">
        <v>42036</v>
      </c>
      <c r="G176" s="10">
        <v>45323</v>
      </c>
      <c r="H176" s="11">
        <v>10</v>
      </c>
      <c r="I176" s="20" t="s">
        <v>259</v>
      </c>
      <c r="J176" s="11" t="s">
        <v>261</v>
      </c>
      <c r="K176" s="11" t="s">
        <v>4139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429</v>
      </c>
      <c r="F177" s="10">
        <v>42036</v>
      </c>
      <c r="G177" s="10">
        <v>45323</v>
      </c>
      <c r="H177" s="11">
        <v>10</v>
      </c>
      <c r="I177" s="20" t="s">
        <v>259</v>
      </c>
      <c r="J177" s="11" t="s">
        <v>261</v>
      </c>
      <c r="K177" s="11" t="s">
        <v>4139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430</v>
      </c>
      <c r="F178" s="10">
        <v>42036</v>
      </c>
      <c r="G178" s="10">
        <v>45323</v>
      </c>
      <c r="H178" s="11">
        <v>10</v>
      </c>
      <c r="I178" s="20" t="s">
        <v>259</v>
      </c>
      <c r="J178" s="11" t="s">
        <v>261</v>
      </c>
      <c r="K178" s="11" t="s">
        <v>4139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431</v>
      </c>
      <c r="F179" s="10">
        <v>42036</v>
      </c>
      <c r="G179" s="10">
        <v>45323</v>
      </c>
      <c r="H179" s="11">
        <v>10</v>
      </c>
      <c r="I179" s="20" t="s">
        <v>259</v>
      </c>
      <c r="J179" s="11" t="s">
        <v>261</v>
      </c>
      <c r="K179" s="11" t="s">
        <v>4139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432</v>
      </c>
      <c r="F180" s="10">
        <v>42036</v>
      </c>
      <c r="G180" s="10">
        <v>45323</v>
      </c>
      <c r="H180" s="11">
        <v>10</v>
      </c>
      <c r="I180" s="20" t="s">
        <v>259</v>
      </c>
      <c r="J180" s="11" t="s">
        <v>261</v>
      </c>
      <c r="K180" s="11" t="s">
        <v>4139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433</v>
      </c>
      <c r="F181" s="10">
        <v>42036</v>
      </c>
      <c r="G181" s="10">
        <v>45323</v>
      </c>
      <c r="H181" s="11">
        <v>10</v>
      </c>
      <c r="I181" s="20" t="s">
        <v>259</v>
      </c>
      <c r="J181" s="11" t="s">
        <v>261</v>
      </c>
      <c r="K181" s="11" t="s">
        <v>4139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434</v>
      </c>
      <c r="F182" s="10">
        <v>42036</v>
      </c>
      <c r="G182" s="10">
        <v>45323</v>
      </c>
      <c r="H182" s="11">
        <v>10</v>
      </c>
      <c r="I182" s="20" t="s">
        <v>259</v>
      </c>
      <c r="J182" s="11" t="s">
        <v>261</v>
      </c>
      <c r="K182" s="11" t="s">
        <v>4139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435</v>
      </c>
      <c r="F183" s="10">
        <v>42036</v>
      </c>
      <c r="G183" s="10">
        <v>45323</v>
      </c>
      <c r="H183" s="11">
        <v>10</v>
      </c>
      <c r="I183" s="20" t="s">
        <v>259</v>
      </c>
      <c r="J183" s="11" t="s">
        <v>261</v>
      </c>
      <c r="K183" s="11" t="s">
        <v>4139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436</v>
      </c>
      <c r="F184" s="10">
        <v>42036</v>
      </c>
      <c r="G184" s="10">
        <v>45323</v>
      </c>
      <c r="H184" s="11">
        <v>10</v>
      </c>
      <c r="I184" s="20" t="s">
        <v>259</v>
      </c>
      <c r="J184" s="11" t="s">
        <v>261</v>
      </c>
      <c r="K184" s="11" t="s">
        <v>4139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437</v>
      </c>
      <c r="F185" s="10">
        <v>42036</v>
      </c>
      <c r="G185" s="10">
        <v>45323</v>
      </c>
      <c r="H185" s="11">
        <v>10</v>
      </c>
      <c r="I185" s="20" t="s">
        <v>259</v>
      </c>
      <c r="J185" s="11" t="s">
        <v>261</v>
      </c>
      <c r="K185" s="11" t="s">
        <v>4139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438</v>
      </c>
      <c r="F186" s="10">
        <v>42036</v>
      </c>
      <c r="G186" s="10">
        <v>45323</v>
      </c>
      <c r="H186" s="11">
        <v>10</v>
      </c>
      <c r="I186" s="20" t="s">
        <v>259</v>
      </c>
      <c r="J186" s="11" t="s">
        <v>261</v>
      </c>
      <c r="K186" s="11" t="s">
        <v>4139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439</v>
      </c>
      <c r="F187" s="10">
        <v>42036</v>
      </c>
      <c r="G187" s="10">
        <v>45323</v>
      </c>
      <c r="H187" s="11">
        <v>10</v>
      </c>
      <c r="I187" s="20" t="s">
        <v>259</v>
      </c>
      <c r="J187" s="11" t="s">
        <v>261</v>
      </c>
      <c r="K187" s="11" t="s">
        <v>4139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440</v>
      </c>
      <c r="F188" s="10">
        <v>42036</v>
      </c>
      <c r="G188" s="10">
        <v>45323</v>
      </c>
      <c r="H188" s="11">
        <v>10</v>
      </c>
      <c r="I188" s="20" t="s">
        <v>259</v>
      </c>
      <c r="J188" s="11" t="s">
        <v>261</v>
      </c>
      <c r="K188" s="11" t="s">
        <v>4139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441</v>
      </c>
      <c r="F189" s="10">
        <v>42036</v>
      </c>
      <c r="G189" s="10">
        <v>45323</v>
      </c>
      <c r="H189" s="11">
        <v>10</v>
      </c>
      <c r="I189" s="20" t="s">
        <v>259</v>
      </c>
      <c r="J189" s="11" t="s">
        <v>261</v>
      </c>
      <c r="K189" s="11" t="s">
        <v>4139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442</v>
      </c>
      <c r="F190" s="10">
        <v>42036</v>
      </c>
      <c r="G190" s="10">
        <v>45323</v>
      </c>
      <c r="H190" s="11">
        <v>10</v>
      </c>
      <c r="I190" s="20" t="s">
        <v>259</v>
      </c>
      <c r="J190" s="11" t="s">
        <v>261</v>
      </c>
      <c r="K190" s="11" t="s">
        <v>4139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443</v>
      </c>
      <c r="F191" s="10">
        <v>42036</v>
      </c>
      <c r="G191" s="10">
        <v>45323</v>
      </c>
      <c r="H191" s="11">
        <v>10</v>
      </c>
      <c r="I191" s="20" t="s">
        <v>259</v>
      </c>
      <c r="J191" s="11" t="s">
        <v>261</v>
      </c>
      <c r="K191" s="11" t="s">
        <v>4139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444</v>
      </c>
      <c r="F192" s="10">
        <v>42036</v>
      </c>
      <c r="G192" s="10">
        <v>45323</v>
      </c>
      <c r="H192" s="11">
        <v>10</v>
      </c>
      <c r="I192" s="20" t="s">
        <v>259</v>
      </c>
      <c r="J192" s="11" t="s">
        <v>261</v>
      </c>
      <c r="K192" s="11" t="s">
        <v>4139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445</v>
      </c>
      <c r="F193" s="10">
        <v>42036</v>
      </c>
      <c r="G193" s="10">
        <v>45323</v>
      </c>
      <c r="H193" s="11">
        <v>10</v>
      </c>
      <c r="I193" s="20" t="s">
        <v>259</v>
      </c>
      <c r="J193" s="11" t="s">
        <v>261</v>
      </c>
      <c r="K193" s="11" t="s">
        <v>4139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446</v>
      </c>
      <c r="F194" s="10">
        <v>42036</v>
      </c>
      <c r="G194" s="10">
        <v>45323</v>
      </c>
      <c r="H194" s="11">
        <v>10</v>
      </c>
      <c r="I194" s="20" t="s">
        <v>259</v>
      </c>
      <c r="J194" s="11" t="s">
        <v>261</v>
      </c>
      <c r="K194" s="11" t="s">
        <v>4139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447</v>
      </c>
      <c r="F195" s="10">
        <v>42036</v>
      </c>
      <c r="G195" s="10">
        <v>45323</v>
      </c>
      <c r="H195" s="11">
        <v>10</v>
      </c>
      <c r="I195" s="20" t="s">
        <v>259</v>
      </c>
      <c r="J195" s="11" t="s">
        <v>261</v>
      </c>
      <c r="K195" s="11" t="s">
        <v>4139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448</v>
      </c>
      <c r="F196" s="10">
        <v>42036</v>
      </c>
      <c r="G196" s="10">
        <v>45323</v>
      </c>
      <c r="H196" s="11">
        <v>10</v>
      </c>
      <c r="I196" s="20" t="s">
        <v>259</v>
      </c>
      <c r="J196" s="11" t="s">
        <v>261</v>
      </c>
      <c r="K196" s="11" t="s">
        <v>4139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449</v>
      </c>
      <c r="F197" s="10">
        <v>42036</v>
      </c>
      <c r="G197" s="10">
        <v>45323</v>
      </c>
      <c r="H197" s="11">
        <v>10</v>
      </c>
      <c r="I197" s="20" t="s">
        <v>259</v>
      </c>
      <c r="J197" s="11" t="s">
        <v>261</v>
      </c>
      <c r="K197" s="11" t="s">
        <v>4139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450</v>
      </c>
      <c r="F198" s="10">
        <v>42036</v>
      </c>
      <c r="G198" s="10">
        <v>45323</v>
      </c>
      <c r="H198" s="11">
        <v>10</v>
      </c>
      <c r="I198" s="20" t="s">
        <v>259</v>
      </c>
      <c r="J198" s="11" t="s">
        <v>261</v>
      </c>
      <c r="K198" s="11" t="s">
        <v>4139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451</v>
      </c>
      <c r="F199" s="10">
        <v>42036</v>
      </c>
      <c r="G199" s="10">
        <v>45323</v>
      </c>
      <c r="H199" s="11">
        <v>10</v>
      </c>
      <c r="I199" s="20" t="s">
        <v>259</v>
      </c>
      <c r="J199" s="11" t="s">
        <v>261</v>
      </c>
      <c r="K199" s="11" t="s">
        <v>4139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452</v>
      </c>
      <c r="F200" s="10">
        <v>42036</v>
      </c>
      <c r="G200" s="10">
        <v>45323</v>
      </c>
      <c r="H200" s="11">
        <v>10</v>
      </c>
      <c r="I200" s="20" t="s">
        <v>259</v>
      </c>
      <c r="J200" s="11" t="s">
        <v>261</v>
      </c>
      <c r="K200" s="11" t="s">
        <v>4139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453</v>
      </c>
      <c r="F201" s="10">
        <v>42036</v>
      </c>
      <c r="G201" s="10">
        <v>45323</v>
      </c>
      <c r="H201" s="11">
        <v>10</v>
      </c>
      <c r="I201" s="20" t="s">
        <v>259</v>
      </c>
      <c r="J201" s="11" t="s">
        <v>261</v>
      </c>
      <c r="K201" s="11" t="s">
        <v>4139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454</v>
      </c>
      <c r="F202" s="10">
        <v>42036</v>
      </c>
      <c r="G202" s="10">
        <v>45323</v>
      </c>
      <c r="H202" s="11">
        <v>10</v>
      </c>
      <c r="I202" s="20" t="s">
        <v>259</v>
      </c>
      <c r="J202" s="11" t="s">
        <v>261</v>
      </c>
      <c r="K202" s="11" t="s">
        <v>4139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455</v>
      </c>
      <c r="F203" s="10">
        <v>42036</v>
      </c>
      <c r="G203" s="10">
        <v>45323</v>
      </c>
      <c r="H203" s="11">
        <v>10</v>
      </c>
      <c r="I203" s="20" t="s">
        <v>259</v>
      </c>
      <c r="J203" s="11" t="s">
        <v>261</v>
      </c>
      <c r="K203" s="11" t="s">
        <v>4139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456</v>
      </c>
      <c r="F204" s="10">
        <v>42036</v>
      </c>
      <c r="G204" s="10">
        <v>45323</v>
      </c>
      <c r="H204" s="11">
        <v>10</v>
      </c>
      <c r="I204" s="20" t="s">
        <v>259</v>
      </c>
      <c r="J204" s="11" t="s">
        <v>261</v>
      </c>
      <c r="K204" s="11" t="s">
        <v>4139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457</v>
      </c>
      <c r="F205" s="10">
        <v>42036</v>
      </c>
      <c r="G205" s="10">
        <v>45323</v>
      </c>
      <c r="H205" s="11">
        <v>10</v>
      </c>
      <c r="I205" s="20" t="s">
        <v>259</v>
      </c>
      <c r="J205" s="11" t="s">
        <v>261</v>
      </c>
      <c r="K205" s="11" t="s">
        <v>4139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458</v>
      </c>
      <c r="F206" s="10">
        <v>42036</v>
      </c>
      <c r="G206" s="10">
        <v>45323</v>
      </c>
      <c r="H206" s="11">
        <v>10</v>
      </c>
      <c r="I206" s="20" t="s">
        <v>259</v>
      </c>
      <c r="J206" s="11" t="s">
        <v>261</v>
      </c>
      <c r="K206" s="11" t="s">
        <v>4139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459</v>
      </c>
      <c r="F207" s="10">
        <v>42036</v>
      </c>
      <c r="G207" s="10">
        <v>45323</v>
      </c>
      <c r="H207" s="11">
        <v>10</v>
      </c>
      <c r="I207" s="20" t="s">
        <v>259</v>
      </c>
      <c r="J207" s="11" t="s">
        <v>261</v>
      </c>
      <c r="K207" s="11" t="s">
        <v>4139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460</v>
      </c>
      <c r="F208" s="10">
        <v>42036</v>
      </c>
      <c r="G208" s="10">
        <v>45323</v>
      </c>
      <c r="H208" s="11">
        <v>10</v>
      </c>
      <c r="I208" s="20" t="s">
        <v>259</v>
      </c>
      <c r="J208" s="11" t="s">
        <v>261</v>
      </c>
      <c r="K208" s="11" t="s">
        <v>4139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461</v>
      </c>
      <c r="F209" s="10">
        <v>42036</v>
      </c>
      <c r="G209" s="10">
        <v>45323</v>
      </c>
      <c r="H209" s="11">
        <v>10</v>
      </c>
      <c r="I209" s="20" t="s">
        <v>259</v>
      </c>
      <c r="J209" s="11" t="s">
        <v>261</v>
      </c>
      <c r="K209" s="11" t="s">
        <v>4139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462</v>
      </c>
      <c r="F210" s="10">
        <v>42036</v>
      </c>
      <c r="G210" s="10">
        <v>45323</v>
      </c>
      <c r="H210" s="11">
        <v>10</v>
      </c>
      <c r="I210" s="20" t="s">
        <v>259</v>
      </c>
      <c r="J210" s="11" t="s">
        <v>261</v>
      </c>
      <c r="K210" s="11" t="s">
        <v>4139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463</v>
      </c>
      <c r="F211" s="10">
        <v>42036</v>
      </c>
      <c r="G211" s="10">
        <v>45323</v>
      </c>
      <c r="H211" s="11">
        <v>10</v>
      </c>
      <c r="I211" s="20" t="s">
        <v>259</v>
      </c>
      <c r="J211" s="11" t="s">
        <v>261</v>
      </c>
      <c r="K211" s="11" t="s">
        <v>4139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464</v>
      </c>
      <c r="F212" s="10">
        <v>42036</v>
      </c>
      <c r="G212" s="10">
        <v>45323</v>
      </c>
      <c r="H212" s="11">
        <v>10</v>
      </c>
      <c r="I212" s="20" t="s">
        <v>259</v>
      </c>
      <c r="J212" s="11" t="s">
        <v>261</v>
      </c>
      <c r="K212" s="11" t="s">
        <v>4139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465</v>
      </c>
      <c r="F213" s="10">
        <v>42036</v>
      </c>
      <c r="G213" s="10">
        <v>45323</v>
      </c>
      <c r="H213" s="11">
        <v>10</v>
      </c>
      <c r="I213" s="20" t="s">
        <v>259</v>
      </c>
      <c r="J213" s="11" t="s">
        <v>261</v>
      </c>
      <c r="K213" s="11" t="s">
        <v>4139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466</v>
      </c>
      <c r="F214" s="10">
        <v>42036</v>
      </c>
      <c r="G214" s="10">
        <v>45323</v>
      </c>
      <c r="H214" s="11">
        <v>10</v>
      </c>
      <c r="I214" s="20" t="s">
        <v>259</v>
      </c>
      <c r="J214" s="11" t="s">
        <v>261</v>
      </c>
      <c r="K214" s="11" t="s">
        <v>4139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467</v>
      </c>
      <c r="F215" s="10">
        <v>42036</v>
      </c>
      <c r="G215" s="10">
        <v>45323</v>
      </c>
      <c r="H215" s="11">
        <v>10</v>
      </c>
      <c r="I215" s="20" t="s">
        <v>259</v>
      </c>
      <c r="J215" s="11" t="s">
        <v>261</v>
      </c>
      <c r="K215" s="11" t="s">
        <v>4139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468</v>
      </c>
      <c r="F216" s="10">
        <v>42036</v>
      </c>
      <c r="G216" s="10">
        <v>45323</v>
      </c>
      <c r="H216" s="11">
        <v>10</v>
      </c>
      <c r="I216" s="20" t="s">
        <v>259</v>
      </c>
      <c r="J216" s="11" t="s">
        <v>261</v>
      </c>
      <c r="K216" s="11" t="s">
        <v>4139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469</v>
      </c>
      <c r="F217" s="10">
        <v>42036</v>
      </c>
      <c r="G217" s="10">
        <v>45323</v>
      </c>
      <c r="H217" s="11">
        <v>10</v>
      </c>
      <c r="I217" s="20" t="s">
        <v>259</v>
      </c>
      <c r="J217" s="11" t="s">
        <v>261</v>
      </c>
      <c r="K217" s="11" t="s">
        <v>4139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470</v>
      </c>
      <c r="F218" s="10">
        <v>42036</v>
      </c>
      <c r="G218" s="10">
        <v>45323</v>
      </c>
      <c r="H218" s="11">
        <v>10</v>
      </c>
      <c r="I218" s="20" t="s">
        <v>259</v>
      </c>
      <c r="J218" s="11" t="s">
        <v>261</v>
      </c>
      <c r="K218" s="11" t="s">
        <v>4139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471</v>
      </c>
      <c r="F219" s="10">
        <v>42036</v>
      </c>
      <c r="G219" s="10">
        <v>45323</v>
      </c>
      <c r="H219" s="11">
        <v>10</v>
      </c>
      <c r="I219" s="20" t="s">
        <v>259</v>
      </c>
      <c r="J219" s="11" t="s">
        <v>261</v>
      </c>
      <c r="K219" s="11" t="s">
        <v>4139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472</v>
      </c>
      <c r="F220" s="10">
        <v>42036</v>
      </c>
      <c r="G220" s="10">
        <v>45323</v>
      </c>
      <c r="H220" s="11">
        <v>10</v>
      </c>
      <c r="I220" s="20" t="s">
        <v>259</v>
      </c>
      <c r="J220" s="11" t="s">
        <v>261</v>
      </c>
      <c r="K220" s="11" t="s">
        <v>4139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473</v>
      </c>
      <c r="F221" s="10">
        <v>42036</v>
      </c>
      <c r="G221" s="10">
        <v>45323</v>
      </c>
      <c r="H221" s="11">
        <v>10</v>
      </c>
      <c r="I221" s="20" t="s">
        <v>259</v>
      </c>
      <c r="J221" s="11" t="s">
        <v>261</v>
      </c>
      <c r="K221" s="11" t="s">
        <v>4139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474</v>
      </c>
      <c r="F222" s="10">
        <v>42036</v>
      </c>
      <c r="G222" s="10">
        <v>45323</v>
      </c>
      <c r="H222" s="11">
        <v>10</v>
      </c>
      <c r="I222" s="20" t="s">
        <v>259</v>
      </c>
      <c r="J222" s="11" t="s">
        <v>261</v>
      </c>
      <c r="K222" s="11" t="s">
        <v>4139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475</v>
      </c>
      <c r="F223" s="10">
        <v>42036</v>
      </c>
      <c r="G223" s="10">
        <v>45323</v>
      </c>
      <c r="H223" s="11">
        <v>10</v>
      </c>
      <c r="I223" s="20" t="s">
        <v>259</v>
      </c>
      <c r="J223" s="11" t="s">
        <v>261</v>
      </c>
      <c r="K223" s="11" t="s">
        <v>4139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476</v>
      </c>
      <c r="F224" s="10">
        <v>42036</v>
      </c>
      <c r="G224" s="10">
        <v>45323</v>
      </c>
      <c r="H224" s="11">
        <v>10</v>
      </c>
      <c r="I224" s="20" t="s">
        <v>259</v>
      </c>
      <c r="J224" s="11" t="s">
        <v>261</v>
      </c>
      <c r="K224" s="11" t="s">
        <v>4139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477</v>
      </c>
      <c r="F225" s="10">
        <v>42036</v>
      </c>
      <c r="G225" s="10">
        <v>45323</v>
      </c>
      <c r="H225" s="11">
        <v>10</v>
      </c>
      <c r="I225" s="20" t="s">
        <v>259</v>
      </c>
      <c r="J225" s="11" t="s">
        <v>261</v>
      </c>
      <c r="K225" s="11" t="s">
        <v>4139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478</v>
      </c>
      <c r="F226" s="10">
        <v>42036</v>
      </c>
      <c r="G226" s="10">
        <v>45323</v>
      </c>
      <c r="H226" s="11">
        <v>10</v>
      </c>
      <c r="I226" s="20" t="s">
        <v>259</v>
      </c>
      <c r="J226" s="11" t="s">
        <v>261</v>
      </c>
      <c r="K226" s="11" t="s">
        <v>4139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479</v>
      </c>
      <c r="F227" s="10">
        <v>42036</v>
      </c>
      <c r="G227" s="10">
        <v>45323</v>
      </c>
      <c r="H227" s="11">
        <v>10</v>
      </c>
      <c r="I227" s="20" t="s">
        <v>259</v>
      </c>
      <c r="J227" s="11" t="s">
        <v>261</v>
      </c>
      <c r="K227" s="11" t="s">
        <v>4139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480</v>
      </c>
      <c r="F228" s="10">
        <v>42036</v>
      </c>
      <c r="G228" s="10">
        <v>45323</v>
      </c>
      <c r="H228" s="11">
        <v>10</v>
      </c>
      <c r="I228" s="20" t="s">
        <v>259</v>
      </c>
      <c r="J228" s="11" t="s">
        <v>261</v>
      </c>
      <c r="K228" s="11" t="s">
        <v>4139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481</v>
      </c>
      <c r="F229" s="10">
        <v>42036</v>
      </c>
      <c r="G229" s="10">
        <v>45323</v>
      </c>
      <c r="H229" s="11">
        <v>10</v>
      </c>
      <c r="I229" s="20" t="s">
        <v>259</v>
      </c>
      <c r="J229" s="11" t="s">
        <v>261</v>
      </c>
      <c r="K229" s="11" t="s">
        <v>4139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482</v>
      </c>
      <c r="F230" s="10">
        <v>42036</v>
      </c>
      <c r="G230" s="10">
        <v>45323</v>
      </c>
      <c r="H230" s="11">
        <v>10</v>
      </c>
      <c r="I230" s="20" t="s">
        <v>259</v>
      </c>
      <c r="J230" s="11" t="s">
        <v>261</v>
      </c>
      <c r="K230" s="11" t="s">
        <v>4139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483</v>
      </c>
      <c r="F231" s="10">
        <v>42036</v>
      </c>
      <c r="G231" s="10">
        <v>45323</v>
      </c>
      <c r="H231" s="11">
        <v>10</v>
      </c>
      <c r="I231" s="20" t="s">
        <v>259</v>
      </c>
      <c r="J231" s="11" t="s">
        <v>261</v>
      </c>
      <c r="K231" s="11" t="s">
        <v>4139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484</v>
      </c>
      <c r="F232" s="10">
        <v>42036</v>
      </c>
      <c r="G232" s="10">
        <v>45323</v>
      </c>
      <c r="H232" s="11">
        <v>10</v>
      </c>
      <c r="I232" s="20" t="s">
        <v>259</v>
      </c>
      <c r="J232" s="11" t="s">
        <v>261</v>
      </c>
      <c r="K232" s="11" t="s">
        <v>4139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485</v>
      </c>
      <c r="F233" s="10">
        <v>42036</v>
      </c>
      <c r="G233" s="10">
        <v>45323</v>
      </c>
      <c r="H233" s="11">
        <v>10</v>
      </c>
      <c r="I233" s="20" t="s">
        <v>259</v>
      </c>
      <c r="J233" s="11" t="s">
        <v>261</v>
      </c>
      <c r="K233" s="11" t="s">
        <v>4139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486</v>
      </c>
      <c r="F234" s="10">
        <v>42036</v>
      </c>
      <c r="G234" s="10">
        <v>45323</v>
      </c>
      <c r="H234" s="11">
        <v>10</v>
      </c>
      <c r="I234" s="11" t="s">
        <v>337</v>
      </c>
      <c r="J234" s="11" t="s">
        <v>338</v>
      </c>
      <c r="K234" s="11" t="s">
        <v>4139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487</v>
      </c>
      <c r="F235" s="10">
        <v>42036</v>
      </c>
      <c r="G235" s="10">
        <v>45323</v>
      </c>
      <c r="H235" s="11">
        <v>10</v>
      </c>
      <c r="I235" s="11" t="s">
        <v>337</v>
      </c>
      <c r="J235" s="11" t="s">
        <v>338</v>
      </c>
      <c r="K235" s="11" t="s">
        <v>4139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488</v>
      </c>
      <c r="F236" s="10">
        <v>42036</v>
      </c>
      <c r="G236" s="10">
        <v>45323</v>
      </c>
      <c r="H236" s="11">
        <v>10</v>
      </c>
      <c r="I236" s="11" t="s">
        <v>337</v>
      </c>
      <c r="J236" s="11" t="s">
        <v>338</v>
      </c>
      <c r="K236" s="11" t="s">
        <v>4139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489</v>
      </c>
      <c r="F237" s="10">
        <v>42036</v>
      </c>
      <c r="G237" s="10">
        <v>45323</v>
      </c>
      <c r="H237" s="11">
        <v>10</v>
      </c>
      <c r="I237" s="11" t="s">
        <v>337</v>
      </c>
      <c r="J237" s="11" t="s">
        <v>338</v>
      </c>
      <c r="K237" s="11" t="s">
        <v>4139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490</v>
      </c>
      <c r="F238" s="10">
        <v>42036</v>
      </c>
      <c r="G238" s="10">
        <v>45323</v>
      </c>
      <c r="H238" s="11">
        <v>10</v>
      </c>
      <c r="I238" s="11" t="s">
        <v>337</v>
      </c>
      <c r="J238" s="11" t="s">
        <v>338</v>
      </c>
      <c r="K238" s="11" t="s">
        <v>4139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491</v>
      </c>
      <c r="F239" s="10">
        <v>42036</v>
      </c>
      <c r="G239" s="10">
        <v>45323</v>
      </c>
      <c r="H239" s="11">
        <v>10</v>
      </c>
      <c r="I239" s="11" t="s">
        <v>337</v>
      </c>
      <c r="J239" s="11" t="s">
        <v>338</v>
      </c>
      <c r="K239" s="11" t="s">
        <v>4139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492</v>
      </c>
      <c r="F240" s="10">
        <v>42036</v>
      </c>
      <c r="G240" s="10">
        <v>45323</v>
      </c>
      <c r="H240" s="11">
        <v>10</v>
      </c>
      <c r="I240" s="11" t="s">
        <v>337</v>
      </c>
      <c r="J240" s="11" t="s">
        <v>338</v>
      </c>
      <c r="K240" s="11" t="s">
        <v>4139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493</v>
      </c>
      <c r="F241" s="10">
        <v>42036</v>
      </c>
      <c r="G241" s="10">
        <v>45323</v>
      </c>
      <c r="H241" s="11">
        <v>10</v>
      </c>
      <c r="I241" s="11" t="s">
        <v>337</v>
      </c>
      <c r="J241" s="11" t="s">
        <v>338</v>
      </c>
      <c r="K241" s="11" t="s">
        <v>4139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494</v>
      </c>
      <c r="F242" s="10">
        <v>42036</v>
      </c>
      <c r="G242" s="10">
        <v>45323</v>
      </c>
      <c r="H242" s="11">
        <v>10</v>
      </c>
      <c r="I242" s="11" t="s">
        <v>337</v>
      </c>
      <c r="J242" s="11" t="s">
        <v>338</v>
      </c>
      <c r="K242" s="11" t="s">
        <v>4139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495</v>
      </c>
      <c r="F243" s="10">
        <v>42036</v>
      </c>
      <c r="G243" s="10">
        <v>45323</v>
      </c>
      <c r="H243" s="11">
        <v>10</v>
      </c>
      <c r="I243" s="11" t="s">
        <v>337</v>
      </c>
      <c r="J243" s="11" t="s">
        <v>338</v>
      </c>
      <c r="K243" s="11" t="s">
        <v>4139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496</v>
      </c>
      <c r="F244" s="10">
        <v>42036</v>
      </c>
      <c r="G244" s="10">
        <v>45323</v>
      </c>
      <c r="H244" s="11">
        <v>10</v>
      </c>
      <c r="I244" s="11" t="s">
        <v>337</v>
      </c>
      <c r="J244" s="11" t="s">
        <v>338</v>
      </c>
      <c r="K244" s="11" t="s">
        <v>4139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497</v>
      </c>
      <c r="F245" s="10">
        <v>42036</v>
      </c>
      <c r="G245" s="10">
        <v>45323</v>
      </c>
      <c r="H245" s="11">
        <v>10</v>
      </c>
      <c r="I245" s="11" t="s">
        <v>337</v>
      </c>
      <c r="J245" s="11" t="s">
        <v>338</v>
      </c>
      <c r="K245" s="11" t="s">
        <v>4139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498</v>
      </c>
      <c r="F246" s="10">
        <v>42036</v>
      </c>
      <c r="G246" s="10">
        <v>45323</v>
      </c>
      <c r="H246" s="11">
        <v>10</v>
      </c>
      <c r="I246" s="11" t="s">
        <v>337</v>
      </c>
      <c r="J246" s="11" t="s">
        <v>338</v>
      </c>
      <c r="K246" s="11" t="s">
        <v>4139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499</v>
      </c>
      <c r="F247" s="10">
        <v>42036</v>
      </c>
      <c r="G247" s="10">
        <v>45323</v>
      </c>
      <c r="H247" s="11">
        <v>10</v>
      </c>
      <c r="I247" s="11" t="s">
        <v>337</v>
      </c>
      <c r="J247" s="11" t="s">
        <v>338</v>
      </c>
      <c r="K247" s="11" t="s">
        <v>4139</v>
      </c>
      <c r="L247" s="11">
        <v>2</v>
      </c>
    </row>
    <row r="248" spans="1:12">
      <c r="A248" s="11" t="s">
        <v>236</v>
      </c>
      <c r="D248" s="11" t="s">
        <v>260</v>
      </c>
      <c r="E248" s="19" t="s">
        <v>500</v>
      </c>
      <c r="F248" s="10">
        <v>42036</v>
      </c>
      <c r="G248" s="10">
        <v>45323</v>
      </c>
      <c r="H248" s="11">
        <v>10</v>
      </c>
      <c r="I248" s="11" t="s">
        <v>337</v>
      </c>
      <c r="J248" s="11" t="s">
        <v>338</v>
      </c>
      <c r="K248" s="11" t="s">
        <v>4139</v>
      </c>
      <c r="L248" s="11">
        <v>2</v>
      </c>
    </row>
    <row r="249" spans="1:12">
      <c r="A249" s="11" t="s">
        <v>237</v>
      </c>
      <c r="D249" s="11" t="s">
        <v>260</v>
      </c>
      <c r="E249" s="19" t="s">
        <v>501</v>
      </c>
      <c r="F249" s="10">
        <v>42036</v>
      </c>
      <c r="G249" s="10">
        <v>45323</v>
      </c>
      <c r="H249" s="11">
        <v>10</v>
      </c>
      <c r="I249" s="11" t="s">
        <v>337</v>
      </c>
      <c r="J249" s="11" t="s">
        <v>338</v>
      </c>
      <c r="K249" s="11" t="s">
        <v>4139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502</v>
      </c>
      <c r="F250" s="10">
        <v>42036</v>
      </c>
      <c r="G250" s="10">
        <v>45323</v>
      </c>
      <c r="H250" s="11">
        <v>10</v>
      </c>
      <c r="I250" s="11" t="s">
        <v>337</v>
      </c>
      <c r="J250" s="11" t="s">
        <v>338</v>
      </c>
      <c r="K250" s="11" t="s">
        <v>4139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503</v>
      </c>
      <c r="F251" s="10">
        <v>42036</v>
      </c>
      <c r="G251" s="10">
        <v>45323</v>
      </c>
      <c r="H251" s="11">
        <v>10</v>
      </c>
      <c r="I251" s="11" t="s">
        <v>337</v>
      </c>
      <c r="J251" s="11" t="s">
        <v>338</v>
      </c>
      <c r="K251" s="11" t="s">
        <v>4139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504</v>
      </c>
      <c r="F252" s="10">
        <v>42036</v>
      </c>
      <c r="G252" s="10">
        <v>45323</v>
      </c>
      <c r="H252" s="11">
        <v>10</v>
      </c>
      <c r="I252" s="11" t="s">
        <v>337</v>
      </c>
      <c r="J252" s="11" t="s">
        <v>338</v>
      </c>
      <c r="K252" s="11" t="s">
        <v>4139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505</v>
      </c>
      <c r="F253" s="10">
        <v>42036</v>
      </c>
      <c r="G253" s="10">
        <v>45323</v>
      </c>
      <c r="H253" s="11">
        <v>10</v>
      </c>
      <c r="I253" s="11" t="s">
        <v>337</v>
      </c>
      <c r="J253" s="11" t="s">
        <v>338</v>
      </c>
      <c r="K253" s="11" t="s">
        <v>4139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506</v>
      </c>
      <c r="F254" s="10">
        <v>42036</v>
      </c>
      <c r="G254" s="10">
        <v>45323</v>
      </c>
      <c r="H254" s="11">
        <v>10</v>
      </c>
      <c r="I254" s="11" t="s">
        <v>337</v>
      </c>
      <c r="J254" s="11" t="s">
        <v>338</v>
      </c>
      <c r="K254" s="11" t="s">
        <v>4139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507</v>
      </c>
      <c r="F255" s="10">
        <v>42036</v>
      </c>
      <c r="G255" s="10">
        <v>45323</v>
      </c>
      <c r="H255" s="11">
        <v>10</v>
      </c>
      <c r="I255" s="11" t="s">
        <v>337</v>
      </c>
      <c r="J255" s="11" t="s">
        <v>338</v>
      </c>
      <c r="K255" s="11" t="s">
        <v>4139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508</v>
      </c>
      <c r="F256" s="10">
        <v>42036</v>
      </c>
      <c r="G256" s="10">
        <v>45323</v>
      </c>
      <c r="H256" s="11">
        <v>10</v>
      </c>
      <c r="I256" s="11" t="s">
        <v>337</v>
      </c>
      <c r="J256" s="11" t="s">
        <v>338</v>
      </c>
      <c r="K256" s="11" t="s">
        <v>4139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509</v>
      </c>
      <c r="F257" s="10">
        <v>42036</v>
      </c>
      <c r="G257" s="10">
        <v>45323</v>
      </c>
      <c r="H257" s="11">
        <v>10</v>
      </c>
      <c r="I257" s="11" t="s">
        <v>337</v>
      </c>
      <c r="J257" s="11" t="s">
        <v>338</v>
      </c>
      <c r="K257" s="11" t="s">
        <v>4139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510</v>
      </c>
      <c r="F258" s="10">
        <v>42036</v>
      </c>
      <c r="G258" s="10">
        <v>45323</v>
      </c>
      <c r="H258" s="11">
        <v>10</v>
      </c>
      <c r="I258" s="11" t="s">
        <v>337</v>
      </c>
      <c r="J258" s="11" t="s">
        <v>338</v>
      </c>
      <c r="K258" s="11" t="s">
        <v>4139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511</v>
      </c>
      <c r="F259" s="10">
        <v>42036</v>
      </c>
      <c r="G259" s="10">
        <v>45323</v>
      </c>
      <c r="H259" s="11">
        <v>10</v>
      </c>
      <c r="I259" s="11" t="s">
        <v>337</v>
      </c>
      <c r="J259" s="11" t="s">
        <v>338</v>
      </c>
      <c r="K259" s="11" t="s">
        <v>4139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512</v>
      </c>
      <c r="F260" s="10">
        <v>42036</v>
      </c>
      <c r="G260" s="10">
        <v>45323</v>
      </c>
      <c r="H260" s="11">
        <v>10</v>
      </c>
      <c r="I260" s="11" t="s">
        <v>337</v>
      </c>
      <c r="J260" s="11" t="s">
        <v>338</v>
      </c>
      <c r="K260" s="11" t="s">
        <v>4139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513</v>
      </c>
      <c r="F261" s="10">
        <v>42036</v>
      </c>
      <c r="G261" s="10">
        <v>45323</v>
      </c>
      <c r="H261" s="11">
        <v>10</v>
      </c>
      <c r="I261" s="11" t="s">
        <v>337</v>
      </c>
      <c r="J261" s="11" t="s">
        <v>338</v>
      </c>
      <c r="K261" s="11" t="s">
        <v>4139</v>
      </c>
      <c r="L261" s="11">
        <v>2</v>
      </c>
    </row>
    <row r="262" spans="1:12">
      <c r="A262" s="11" t="s">
        <v>514</v>
      </c>
      <c r="D262" s="11" t="s">
        <v>260</v>
      </c>
      <c r="E262" s="19" t="s">
        <v>764</v>
      </c>
      <c r="F262" s="10">
        <v>42036</v>
      </c>
      <c r="G262" s="10">
        <v>45323</v>
      </c>
      <c r="H262" s="11">
        <v>10</v>
      </c>
      <c r="I262" s="11" t="s">
        <v>337</v>
      </c>
      <c r="J262" s="11" t="s">
        <v>338</v>
      </c>
      <c r="K262" s="11" t="s">
        <v>4139</v>
      </c>
      <c r="L262" s="11">
        <v>2</v>
      </c>
    </row>
    <row r="263" spans="1:12">
      <c r="A263" s="11" t="s">
        <v>515</v>
      </c>
      <c r="D263" s="11" t="s">
        <v>260</v>
      </c>
      <c r="E263" s="19" t="s">
        <v>765</v>
      </c>
      <c r="F263" s="10">
        <v>42036</v>
      </c>
      <c r="G263" s="10">
        <v>45323</v>
      </c>
      <c r="H263" s="11">
        <v>10</v>
      </c>
      <c r="I263" s="11" t="s">
        <v>337</v>
      </c>
      <c r="J263" s="11" t="s">
        <v>338</v>
      </c>
      <c r="K263" s="11" t="s">
        <v>4139</v>
      </c>
      <c r="L263" s="11">
        <v>2</v>
      </c>
    </row>
    <row r="264" spans="1:12">
      <c r="A264" s="11" t="s">
        <v>516</v>
      </c>
      <c r="D264" s="11" t="s">
        <v>260</v>
      </c>
      <c r="E264" s="19" t="s">
        <v>766</v>
      </c>
      <c r="F264" s="10">
        <v>42036</v>
      </c>
      <c r="G264" s="10">
        <v>45323</v>
      </c>
      <c r="H264" s="11">
        <v>10</v>
      </c>
      <c r="I264" s="11" t="s">
        <v>337</v>
      </c>
      <c r="J264" s="11" t="s">
        <v>338</v>
      </c>
      <c r="K264" s="11" t="s">
        <v>4139</v>
      </c>
      <c r="L264" s="11">
        <v>2</v>
      </c>
    </row>
    <row r="265" spans="1:12">
      <c r="A265" s="11" t="s">
        <v>517</v>
      </c>
      <c r="D265" s="11" t="s">
        <v>260</v>
      </c>
      <c r="E265" s="19" t="s">
        <v>767</v>
      </c>
      <c r="F265" s="10">
        <v>42036</v>
      </c>
      <c r="G265" s="10">
        <v>45323</v>
      </c>
      <c r="H265" s="11">
        <v>10</v>
      </c>
      <c r="I265" s="11" t="s">
        <v>337</v>
      </c>
      <c r="J265" s="11" t="s">
        <v>338</v>
      </c>
      <c r="K265" s="11" t="s">
        <v>4139</v>
      </c>
      <c r="L265" s="11">
        <v>2</v>
      </c>
    </row>
    <row r="266" spans="1:12">
      <c r="A266" s="11" t="s">
        <v>518</v>
      </c>
      <c r="D266" s="11" t="s">
        <v>260</v>
      </c>
      <c r="E266" s="19" t="s">
        <v>768</v>
      </c>
      <c r="F266" s="10">
        <v>42036</v>
      </c>
      <c r="G266" s="10">
        <v>45323</v>
      </c>
      <c r="H266" s="11">
        <v>10</v>
      </c>
      <c r="I266" s="11" t="s">
        <v>337</v>
      </c>
      <c r="J266" s="11" t="s">
        <v>338</v>
      </c>
      <c r="K266" s="11" t="s">
        <v>4139</v>
      </c>
      <c r="L266" s="11">
        <v>2</v>
      </c>
    </row>
    <row r="267" spans="1:12">
      <c r="A267" s="11" t="s">
        <v>519</v>
      </c>
      <c r="D267" s="11" t="s">
        <v>260</v>
      </c>
      <c r="E267" s="19" t="s">
        <v>769</v>
      </c>
      <c r="F267" s="10">
        <v>42036</v>
      </c>
      <c r="G267" s="10">
        <v>45323</v>
      </c>
      <c r="H267" s="11">
        <v>10</v>
      </c>
      <c r="I267" s="11" t="s">
        <v>337</v>
      </c>
      <c r="J267" s="11" t="s">
        <v>338</v>
      </c>
      <c r="K267" s="11" t="s">
        <v>4139</v>
      </c>
      <c r="L267" s="11">
        <v>2</v>
      </c>
    </row>
    <row r="268" spans="1:12">
      <c r="A268" s="11" t="s">
        <v>520</v>
      </c>
      <c r="D268" s="11" t="s">
        <v>260</v>
      </c>
      <c r="E268" s="19" t="s">
        <v>770</v>
      </c>
      <c r="F268" s="10">
        <v>42036</v>
      </c>
      <c r="G268" s="10">
        <v>45323</v>
      </c>
      <c r="H268" s="11">
        <v>10</v>
      </c>
      <c r="I268" s="11" t="s">
        <v>337</v>
      </c>
      <c r="J268" s="11" t="s">
        <v>338</v>
      </c>
      <c r="K268" s="11" t="s">
        <v>4139</v>
      </c>
      <c r="L268" s="11">
        <v>2</v>
      </c>
    </row>
    <row r="269" spans="1:12">
      <c r="A269" s="11" t="s">
        <v>521</v>
      </c>
      <c r="D269" s="11" t="s">
        <v>260</v>
      </c>
      <c r="E269" s="19" t="s">
        <v>771</v>
      </c>
      <c r="F269" s="10">
        <v>42036</v>
      </c>
      <c r="G269" s="10">
        <v>45323</v>
      </c>
      <c r="H269" s="11">
        <v>10</v>
      </c>
      <c r="I269" s="11" t="s">
        <v>337</v>
      </c>
      <c r="J269" s="11" t="s">
        <v>338</v>
      </c>
      <c r="K269" s="11" t="s">
        <v>4139</v>
      </c>
      <c r="L269" s="11">
        <v>2</v>
      </c>
    </row>
    <row r="270" spans="1:12">
      <c r="A270" s="11" t="s">
        <v>522</v>
      </c>
      <c r="D270" s="11" t="s">
        <v>260</v>
      </c>
      <c r="E270" s="19" t="s">
        <v>772</v>
      </c>
      <c r="F270" s="10">
        <v>42036</v>
      </c>
      <c r="G270" s="10">
        <v>45323</v>
      </c>
      <c r="H270" s="11">
        <v>10</v>
      </c>
      <c r="I270" s="11" t="s">
        <v>337</v>
      </c>
      <c r="J270" s="11" t="s">
        <v>338</v>
      </c>
      <c r="K270" s="11" t="s">
        <v>4139</v>
      </c>
      <c r="L270" s="11">
        <v>2</v>
      </c>
    </row>
    <row r="271" spans="1:12">
      <c r="A271" s="11" t="s">
        <v>523</v>
      </c>
      <c r="D271" s="11" t="s">
        <v>260</v>
      </c>
      <c r="E271" s="19" t="s">
        <v>773</v>
      </c>
      <c r="F271" s="10">
        <v>42036</v>
      </c>
      <c r="G271" s="10">
        <v>45323</v>
      </c>
      <c r="H271" s="11">
        <v>10</v>
      </c>
      <c r="I271" s="11" t="s">
        <v>337</v>
      </c>
      <c r="J271" s="11" t="s">
        <v>338</v>
      </c>
      <c r="K271" s="11" t="s">
        <v>4139</v>
      </c>
      <c r="L271" s="11">
        <v>2</v>
      </c>
    </row>
    <row r="272" spans="1:12">
      <c r="A272" s="11" t="s">
        <v>524</v>
      </c>
      <c r="D272" s="11" t="s">
        <v>260</v>
      </c>
      <c r="E272" s="19" t="s">
        <v>774</v>
      </c>
      <c r="F272" s="10">
        <v>42036</v>
      </c>
      <c r="G272" s="10">
        <v>45323</v>
      </c>
      <c r="H272" s="11">
        <v>10</v>
      </c>
      <c r="I272" s="11" t="s">
        <v>337</v>
      </c>
      <c r="J272" s="11" t="s">
        <v>338</v>
      </c>
      <c r="K272" s="11" t="s">
        <v>4139</v>
      </c>
      <c r="L272" s="11">
        <v>2</v>
      </c>
    </row>
    <row r="273" spans="1:12">
      <c r="A273" s="11" t="s">
        <v>525</v>
      </c>
      <c r="D273" s="11" t="s">
        <v>260</v>
      </c>
      <c r="E273" s="19" t="s">
        <v>775</v>
      </c>
      <c r="F273" s="10">
        <v>42036</v>
      </c>
      <c r="G273" s="10">
        <v>45323</v>
      </c>
      <c r="H273" s="11">
        <v>10</v>
      </c>
      <c r="I273" s="11" t="s">
        <v>337</v>
      </c>
      <c r="J273" s="11" t="s">
        <v>338</v>
      </c>
      <c r="K273" s="11" t="s">
        <v>4139</v>
      </c>
      <c r="L273" s="11">
        <v>2</v>
      </c>
    </row>
    <row r="274" spans="1:12">
      <c r="A274" s="11" t="s">
        <v>526</v>
      </c>
      <c r="D274" s="11" t="s">
        <v>260</v>
      </c>
      <c r="E274" s="19" t="s">
        <v>776</v>
      </c>
      <c r="F274" s="10">
        <v>42036</v>
      </c>
      <c r="G274" s="10">
        <v>45323</v>
      </c>
      <c r="H274" s="11">
        <v>10</v>
      </c>
      <c r="I274" s="11" t="s">
        <v>337</v>
      </c>
      <c r="J274" s="11" t="s">
        <v>338</v>
      </c>
      <c r="K274" s="11" t="s">
        <v>4139</v>
      </c>
      <c r="L274" s="11">
        <v>2</v>
      </c>
    </row>
    <row r="275" spans="1:12">
      <c r="A275" s="11" t="s">
        <v>527</v>
      </c>
      <c r="D275" s="11" t="s">
        <v>260</v>
      </c>
      <c r="E275" s="19" t="s">
        <v>777</v>
      </c>
      <c r="F275" s="10">
        <v>42036</v>
      </c>
      <c r="G275" s="10">
        <v>45323</v>
      </c>
      <c r="H275" s="11">
        <v>10</v>
      </c>
      <c r="I275" s="11" t="s">
        <v>337</v>
      </c>
      <c r="J275" s="11" t="s">
        <v>338</v>
      </c>
      <c r="K275" s="11" t="s">
        <v>4139</v>
      </c>
      <c r="L275" s="11">
        <v>2</v>
      </c>
    </row>
    <row r="276" spans="1:12">
      <c r="A276" s="11" t="s">
        <v>528</v>
      </c>
      <c r="D276" s="11" t="s">
        <v>260</v>
      </c>
      <c r="E276" s="19" t="s">
        <v>778</v>
      </c>
      <c r="F276" s="10">
        <v>42036</v>
      </c>
      <c r="G276" s="10">
        <v>45323</v>
      </c>
      <c r="H276" s="11">
        <v>10</v>
      </c>
      <c r="I276" s="11" t="s">
        <v>337</v>
      </c>
      <c r="J276" s="11" t="s">
        <v>338</v>
      </c>
      <c r="K276" s="11" t="s">
        <v>4139</v>
      </c>
      <c r="L276" s="11">
        <v>2</v>
      </c>
    </row>
    <row r="277" spans="1:12">
      <c r="A277" s="11" t="s">
        <v>529</v>
      </c>
      <c r="D277" s="11" t="s">
        <v>260</v>
      </c>
      <c r="E277" s="19" t="s">
        <v>779</v>
      </c>
      <c r="F277" s="10">
        <v>42036</v>
      </c>
      <c r="G277" s="10">
        <v>45323</v>
      </c>
      <c r="H277" s="11">
        <v>10</v>
      </c>
      <c r="I277" s="11" t="s">
        <v>337</v>
      </c>
      <c r="J277" s="11" t="s">
        <v>338</v>
      </c>
      <c r="K277" s="11" t="s">
        <v>4139</v>
      </c>
      <c r="L277" s="11">
        <v>2</v>
      </c>
    </row>
    <row r="278" spans="1:12">
      <c r="A278" s="11" t="s">
        <v>530</v>
      </c>
      <c r="D278" s="11" t="s">
        <v>260</v>
      </c>
      <c r="E278" s="19" t="s">
        <v>780</v>
      </c>
      <c r="F278" s="10">
        <v>42036</v>
      </c>
      <c r="G278" s="10">
        <v>45323</v>
      </c>
      <c r="H278" s="11">
        <v>10</v>
      </c>
      <c r="I278" s="11" t="s">
        <v>337</v>
      </c>
      <c r="J278" s="11" t="s">
        <v>338</v>
      </c>
      <c r="K278" s="11" t="s">
        <v>4139</v>
      </c>
      <c r="L278" s="11">
        <v>2</v>
      </c>
    </row>
    <row r="279" spans="1:12">
      <c r="A279" s="11" t="s">
        <v>531</v>
      </c>
      <c r="D279" s="11" t="s">
        <v>260</v>
      </c>
      <c r="E279" s="19" t="s">
        <v>781</v>
      </c>
      <c r="F279" s="10">
        <v>42036</v>
      </c>
      <c r="G279" s="10">
        <v>45323</v>
      </c>
      <c r="H279" s="11">
        <v>10</v>
      </c>
      <c r="I279" s="11" t="s">
        <v>337</v>
      </c>
      <c r="J279" s="11" t="s">
        <v>338</v>
      </c>
      <c r="K279" s="11" t="s">
        <v>4139</v>
      </c>
      <c r="L279" s="11">
        <v>2</v>
      </c>
    </row>
    <row r="280" spans="1:12">
      <c r="A280" s="11" t="s">
        <v>532</v>
      </c>
      <c r="D280" s="11" t="s">
        <v>260</v>
      </c>
      <c r="E280" s="19" t="s">
        <v>782</v>
      </c>
      <c r="F280" s="10">
        <v>42036</v>
      </c>
      <c r="G280" s="10">
        <v>45323</v>
      </c>
      <c r="H280" s="11">
        <v>10</v>
      </c>
      <c r="I280" s="11" t="s">
        <v>337</v>
      </c>
      <c r="J280" s="11" t="s">
        <v>338</v>
      </c>
      <c r="K280" s="11" t="s">
        <v>4139</v>
      </c>
      <c r="L280" s="11">
        <v>2</v>
      </c>
    </row>
    <row r="281" spans="1:12">
      <c r="A281" s="11" t="s">
        <v>533</v>
      </c>
      <c r="D281" s="11" t="s">
        <v>260</v>
      </c>
      <c r="E281" s="19" t="s">
        <v>783</v>
      </c>
      <c r="F281" s="10">
        <v>42036</v>
      </c>
      <c r="G281" s="10">
        <v>45323</v>
      </c>
      <c r="H281" s="11">
        <v>10</v>
      </c>
      <c r="I281" s="11" t="s">
        <v>337</v>
      </c>
      <c r="J281" s="11" t="s">
        <v>338</v>
      </c>
      <c r="K281" s="11" t="s">
        <v>4139</v>
      </c>
      <c r="L281" s="11">
        <v>2</v>
      </c>
    </row>
    <row r="282" spans="1:12">
      <c r="A282" s="11" t="s">
        <v>534</v>
      </c>
      <c r="D282" s="11" t="s">
        <v>260</v>
      </c>
      <c r="E282" s="19" t="s">
        <v>784</v>
      </c>
      <c r="F282" s="10">
        <v>42036</v>
      </c>
      <c r="G282" s="10">
        <v>45323</v>
      </c>
      <c r="H282" s="11">
        <v>10</v>
      </c>
      <c r="I282" s="11" t="s">
        <v>337</v>
      </c>
      <c r="J282" s="11" t="s">
        <v>338</v>
      </c>
      <c r="K282" s="11" t="s">
        <v>4139</v>
      </c>
      <c r="L282" s="11">
        <v>2</v>
      </c>
    </row>
    <row r="283" spans="1:12">
      <c r="A283" s="11" t="s">
        <v>535</v>
      </c>
      <c r="D283" s="11" t="s">
        <v>260</v>
      </c>
      <c r="E283" s="19" t="s">
        <v>785</v>
      </c>
      <c r="F283" s="10">
        <v>42036</v>
      </c>
      <c r="G283" s="10">
        <v>45323</v>
      </c>
      <c r="H283" s="11">
        <v>10</v>
      </c>
      <c r="I283" s="11" t="s">
        <v>337</v>
      </c>
      <c r="J283" s="11" t="s">
        <v>338</v>
      </c>
      <c r="K283" s="11" t="s">
        <v>4139</v>
      </c>
      <c r="L283" s="11">
        <v>2</v>
      </c>
    </row>
    <row r="284" spans="1:12">
      <c r="A284" s="11" t="s">
        <v>536</v>
      </c>
      <c r="D284" s="11" t="s">
        <v>260</v>
      </c>
      <c r="E284" s="19" t="s">
        <v>786</v>
      </c>
      <c r="F284" s="10">
        <v>42036</v>
      </c>
      <c r="G284" s="10">
        <v>45323</v>
      </c>
      <c r="H284" s="11">
        <v>10</v>
      </c>
      <c r="I284" s="11" t="s">
        <v>337</v>
      </c>
      <c r="J284" s="11" t="s">
        <v>338</v>
      </c>
      <c r="K284" s="11" t="s">
        <v>4139</v>
      </c>
      <c r="L284" s="11">
        <v>2</v>
      </c>
    </row>
    <row r="285" spans="1:12">
      <c r="A285" s="11" t="s">
        <v>537</v>
      </c>
      <c r="D285" s="11" t="s">
        <v>260</v>
      </c>
      <c r="E285" s="19" t="s">
        <v>787</v>
      </c>
      <c r="F285" s="10">
        <v>42036</v>
      </c>
      <c r="G285" s="10">
        <v>45323</v>
      </c>
      <c r="H285" s="11">
        <v>10</v>
      </c>
      <c r="I285" s="11" t="s">
        <v>337</v>
      </c>
      <c r="J285" s="11" t="s">
        <v>338</v>
      </c>
      <c r="K285" s="11" t="s">
        <v>4139</v>
      </c>
      <c r="L285" s="11">
        <v>2</v>
      </c>
    </row>
    <row r="286" spans="1:12">
      <c r="A286" s="11" t="s">
        <v>538</v>
      </c>
      <c r="D286" s="11" t="s">
        <v>260</v>
      </c>
      <c r="E286" s="19" t="s">
        <v>788</v>
      </c>
      <c r="F286" s="10">
        <v>42036</v>
      </c>
      <c r="G286" s="10">
        <v>45323</v>
      </c>
      <c r="H286" s="11">
        <v>10</v>
      </c>
      <c r="I286" s="11" t="s">
        <v>337</v>
      </c>
      <c r="J286" s="11" t="s">
        <v>338</v>
      </c>
      <c r="K286" s="11" t="s">
        <v>4139</v>
      </c>
      <c r="L286" s="11">
        <v>2</v>
      </c>
    </row>
    <row r="287" spans="1:12">
      <c r="A287" s="11" t="s">
        <v>539</v>
      </c>
      <c r="D287" s="11" t="s">
        <v>260</v>
      </c>
      <c r="E287" s="19" t="s">
        <v>789</v>
      </c>
      <c r="F287" s="10">
        <v>42036</v>
      </c>
      <c r="G287" s="10">
        <v>45323</v>
      </c>
      <c r="H287" s="11">
        <v>10</v>
      </c>
      <c r="I287" s="11" t="s">
        <v>337</v>
      </c>
      <c r="J287" s="11" t="s">
        <v>338</v>
      </c>
      <c r="K287" s="11" t="s">
        <v>4139</v>
      </c>
      <c r="L287" s="11">
        <v>2</v>
      </c>
    </row>
    <row r="288" spans="1:12">
      <c r="A288" s="11" t="s">
        <v>540</v>
      </c>
      <c r="D288" s="11" t="s">
        <v>260</v>
      </c>
      <c r="E288" s="19" t="s">
        <v>790</v>
      </c>
      <c r="F288" s="10">
        <v>42036</v>
      </c>
      <c r="G288" s="10">
        <v>45323</v>
      </c>
      <c r="H288" s="11">
        <v>10</v>
      </c>
      <c r="I288" s="11" t="s">
        <v>337</v>
      </c>
      <c r="J288" s="11" t="s">
        <v>338</v>
      </c>
      <c r="K288" s="11" t="s">
        <v>4139</v>
      </c>
      <c r="L288" s="11">
        <v>2</v>
      </c>
    </row>
    <row r="289" spans="1:12">
      <c r="A289" s="11" t="s">
        <v>541</v>
      </c>
      <c r="D289" s="11" t="s">
        <v>260</v>
      </c>
      <c r="E289" s="19" t="s">
        <v>791</v>
      </c>
      <c r="F289" s="10">
        <v>42036</v>
      </c>
      <c r="G289" s="10">
        <v>45323</v>
      </c>
      <c r="H289" s="11">
        <v>10</v>
      </c>
      <c r="I289" s="11" t="s">
        <v>337</v>
      </c>
      <c r="J289" s="11" t="s">
        <v>338</v>
      </c>
      <c r="K289" s="11" t="s">
        <v>4139</v>
      </c>
      <c r="L289" s="11">
        <v>2</v>
      </c>
    </row>
    <row r="290" spans="1:12">
      <c r="A290" s="11" t="s">
        <v>542</v>
      </c>
      <c r="D290" s="11" t="s">
        <v>260</v>
      </c>
      <c r="E290" s="19" t="s">
        <v>792</v>
      </c>
      <c r="F290" s="10">
        <v>42036</v>
      </c>
      <c r="G290" s="10">
        <v>45323</v>
      </c>
      <c r="H290" s="11">
        <v>10</v>
      </c>
      <c r="I290" s="11" t="s">
        <v>337</v>
      </c>
      <c r="J290" s="11" t="s">
        <v>338</v>
      </c>
      <c r="K290" s="11" t="s">
        <v>4139</v>
      </c>
      <c r="L290" s="11">
        <v>2</v>
      </c>
    </row>
    <row r="291" spans="1:12">
      <c r="A291" s="11" t="s">
        <v>543</v>
      </c>
      <c r="D291" s="11" t="s">
        <v>260</v>
      </c>
      <c r="E291" s="19" t="s">
        <v>793</v>
      </c>
      <c r="F291" s="10">
        <v>42036</v>
      </c>
      <c r="G291" s="10">
        <v>45323</v>
      </c>
      <c r="H291" s="11">
        <v>10</v>
      </c>
      <c r="I291" s="11" t="s">
        <v>337</v>
      </c>
      <c r="J291" s="11" t="s">
        <v>338</v>
      </c>
      <c r="K291" s="11" t="s">
        <v>4139</v>
      </c>
      <c r="L291" s="11">
        <v>2</v>
      </c>
    </row>
    <row r="292" spans="1:12">
      <c r="A292" s="11" t="s">
        <v>544</v>
      </c>
      <c r="D292" s="11" t="s">
        <v>260</v>
      </c>
      <c r="E292" s="19" t="s">
        <v>794</v>
      </c>
      <c r="F292" s="10">
        <v>42036</v>
      </c>
      <c r="G292" s="10">
        <v>45323</v>
      </c>
      <c r="H292" s="11">
        <v>10</v>
      </c>
      <c r="I292" s="11" t="s">
        <v>337</v>
      </c>
      <c r="J292" s="11" t="s">
        <v>338</v>
      </c>
      <c r="K292" s="11" t="s">
        <v>4139</v>
      </c>
      <c r="L292" s="11">
        <v>2</v>
      </c>
    </row>
    <row r="293" spans="1:12">
      <c r="A293" s="11" t="s">
        <v>545</v>
      </c>
      <c r="D293" s="11" t="s">
        <v>260</v>
      </c>
      <c r="E293" s="19" t="s">
        <v>795</v>
      </c>
      <c r="F293" s="10">
        <v>42036</v>
      </c>
      <c r="G293" s="10">
        <v>45323</v>
      </c>
      <c r="H293" s="11">
        <v>10</v>
      </c>
      <c r="I293" s="11" t="s">
        <v>337</v>
      </c>
      <c r="J293" s="11" t="s">
        <v>338</v>
      </c>
      <c r="K293" s="11" t="s">
        <v>4139</v>
      </c>
      <c r="L293" s="11">
        <v>2</v>
      </c>
    </row>
    <row r="294" spans="1:12">
      <c r="A294" s="11" t="s">
        <v>546</v>
      </c>
      <c r="D294" s="11" t="s">
        <v>260</v>
      </c>
      <c r="E294" s="19" t="s">
        <v>796</v>
      </c>
      <c r="F294" s="10">
        <v>42036</v>
      </c>
      <c r="G294" s="10">
        <v>45323</v>
      </c>
      <c r="H294" s="11">
        <v>10</v>
      </c>
      <c r="I294" s="11" t="s">
        <v>337</v>
      </c>
      <c r="J294" s="11" t="s">
        <v>338</v>
      </c>
      <c r="K294" s="11" t="s">
        <v>4139</v>
      </c>
      <c r="L294" s="11">
        <v>2</v>
      </c>
    </row>
    <row r="295" spans="1:12">
      <c r="A295" s="11" t="s">
        <v>547</v>
      </c>
      <c r="D295" s="11" t="s">
        <v>260</v>
      </c>
      <c r="E295" s="19" t="s">
        <v>797</v>
      </c>
      <c r="F295" s="10">
        <v>42036</v>
      </c>
      <c r="G295" s="10">
        <v>45323</v>
      </c>
      <c r="H295" s="11">
        <v>10</v>
      </c>
      <c r="I295" s="11" t="s">
        <v>337</v>
      </c>
      <c r="J295" s="11" t="s">
        <v>338</v>
      </c>
      <c r="K295" s="11" t="s">
        <v>4139</v>
      </c>
      <c r="L295" s="11">
        <v>2</v>
      </c>
    </row>
    <row r="296" spans="1:12">
      <c r="A296" s="11" t="s">
        <v>548</v>
      </c>
      <c r="D296" s="11" t="s">
        <v>260</v>
      </c>
      <c r="E296" s="19" t="s">
        <v>798</v>
      </c>
      <c r="F296" s="10">
        <v>42036</v>
      </c>
      <c r="G296" s="10">
        <v>45323</v>
      </c>
      <c r="H296" s="11">
        <v>10</v>
      </c>
      <c r="I296" s="11" t="s">
        <v>337</v>
      </c>
      <c r="J296" s="11" t="s">
        <v>338</v>
      </c>
      <c r="K296" s="11" t="s">
        <v>4139</v>
      </c>
      <c r="L296" s="11">
        <v>2</v>
      </c>
    </row>
    <row r="297" spans="1:12">
      <c r="A297" s="11" t="s">
        <v>549</v>
      </c>
      <c r="D297" s="11" t="s">
        <v>260</v>
      </c>
      <c r="E297" s="19" t="s">
        <v>799</v>
      </c>
      <c r="F297" s="10">
        <v>42036</v>
      </c>
      <c r="G297" s="10">
        <v>45323</v>
      </c>
      <c r="H297" s="11">
        <v>10</v>
      </c>
      <c r="I297" s="11" t="s">
        <v>337</v>
      </c>
      <c r="J297" s="11" t="s">
        <v>338</v>
      </c>
      <c r="K297" s="11" t="s">
        <v>4139</v>
      </c>
      <c r="L297" s="11">
        <v>2</v>
      </c>
    </row>
    <row r="298" spans="1:12">
      <c r="A298" s="11" t="s">
        <v>550</v>
      </c>
      <c r="D298" s="11" t="s">
        <v>260</v>
      </c>
      <c r="E298" s="19" t="s">
        <v>800</v>
      </c>
      <c r="F298" s="10">
        <v>42036</v>
      </c>
      <c r="G298" s="10">
        <v>45323</v>
      </c>
      <c r="H298" s="11">
        <v>10</v>
      </c>
      <c r="I298" s="11" t="s">
        <v>337</v>
      </c>
      <c r="J298" s="11" t="s">
        <v>338</v>
      </c>
      <c r="K298" s="11" t="s">
        <v>4139</v>
      </c>
      <c r="L298" s="11">
        <v>2</v>
      </c>
    </row>
    <row r="299" spans="1:12">
      <c r="A299" s="11" t="s">
        <v>551</v>
      </c>
      <c r="D299" s="11" t="s">
        <v>260</v>
      </c>
      <c r="E299" s="19" t="s">
        <v>801</v>
      </c>
      <c r="F299" s="10">
        <v>42036</v>
      </c>
      <c r="G299" s="10">
        <v>45323</v>
      </c>
      <c r="H299" s="11">
        <v>10</v>
      </c>
      <c r="I299" s="11" t="s">
        <v>337</v>
      </c>
      <c r="J299" s="11" t="s">
        <v>338</v>
      </c>
      <c r="K299" s="11" t="s">
        <v>4139</v>
      </c>
      <c r="L299" s="11">
        <v>2</v>
      </c>
    </row>
    <row r="300" spans="1:12">
      <c r="A300" s="11" t="s">
        <v>552</v>
      </c>
      <c r="D300" s="11" t="s">
        <v>260</v>
      </c>
      <c r="E300" s="19" t="s">
        <v>802</v>
      </c>
      <c r="F300" s="10">
        <v>42036</v>
      </c>
      <c r="G300" s="10">
        <v>45323</v>
      </c>
      <c r="H300" s="11">
        <v>10</v>
      </c>
      <c r="I300" s="11" t="s">
        <v>337</v>
      </c>
      <c r="J300" s="11" t="s">
        <v>338</v>
      </c>
      <c r="K300" s="11" t="s">
        <v>4139</v>
      </c>
      <c r="L300" s="11">
        <v>2</v>
      </c>
    </row>
    <row r="301" spans="1:12">
      <c r="A301" s="11" t="s">
        <v>553</v>
      </c>
      <c r="D301" s="11" t="s">
        <v>260</v>
      </c>
      <c r="E301" s="19" t="s">
        <v>803</v>
      </c>
      <c r="F301" s="10">
        <v>42036</v>
      </c>
      <c r="G301" s="10">
        <v>45323</v>
      </c>
      <c r="H301" s="11">
        <v>10</v>
      </c>
      <c r="I301" s="11" t="s">
        <v>337</v>
      </c>
      <c r="J301" s="11" t="s">
        <v>338</v>
      </c>
      <c r="K301" s="11" t="s">
        <v>4139</v>
      </c>
      <c r="L301" s="11">
        <v>2</v>
      </c>
    </row>
    <row r="302" spans="1:12">
      <c r="A302" s="11" t="s">
        <v>554</v>
      </c>
      <c r="D302" s="11" t="s">
        <v>260</v>
      </c>
      <c r="E302" s="19" t="s">
        <v>804</v>
      </c>
      <c r="F302" s="10">
        <v>42036</v>
      </c>
      <c r="G302" s="10">
        <v>45323</v>
      </c>
      <c r="H302" s="11">
        <v>10</v>
      </c>
      <c r="I302" s="11" t="s">
        <v>337</v>
      </c>
      <c r="J302" s="11" t="s">
        <v>338</v>
      </c>
      <c r="K302" s="11" t="s">
        <v>4139</v>
      </c>
      <c r="L302" s="11">
        <v>2</v>
      </c>
    </row>
    <row r="303" spans="1:12">
      <c r="A303" s="11" t="s">
        <v>555</v>
      </c>
      <c r="D303" s="11" t="s">
        <v>260</v>
      </c>
      <c r="E303" s="19" t="s">
        <v>805</v>
      </c>
      <c r="F303" s="10">
        <v>42036</v>
      </c>
      <c r="G303" s="10">
        <v>45323</v>
      </c>
      <c r="H303" s="11">
        <v>10</v>
      </c>
      <c r="I303" s="11" t="s">
        <v>337</v>
      </c>
      <c r="J303" s="11" t="s">
        <v>338</v>
      </c>
      <c r="K303" s="11" t="s">
        <v>4139</v>
      </c>
      <c r="L303" s="11">
        <v>2</v>
      </c>
    </row>
    <row r="304" spans="1:12">
      <c r="A304" s="11" t="s">
        <v>556</v>
      </c>
      <c r="D304" s="11" t="s">
        <v>260</v>
      </c>
      <c r="E304" s="19" t="s">
        <v>806</v>
      </c>
      <c r="F304" s="10">
        <v>42036</v>
      </c>
      <c r="G304" s="10">
        <v>45323</v>
      </c>
      <c r="H304" s="11">
        <v>10</v>
      </c>
      <c r="I304" s="11" t="s">
        <v>337</v>
      </c>
      <c r="J304" s="11" t="s">
        <v>338</v>
      </c>
      <c r="K304" s="11" t="s">
        <v>4139</v>
      </c>
      <c r="L304" s="11">
        <v>2</v>
      </c>
    </row>
    <row r="305" spans="1:12">
      <c r="A305" s="11" t="s">
        <v>557</v>
      </c>
      <c r="D305" s="11" t="s">
        <v>260</v>
      </c>
      <c r="E305" s="19" t="s">
        <v>807</v>
      </c>
      <c r="F305" s="10">
        <v>42036</v>
      </c>
      <c r="G305" s="10">
        <v>45323</v>
      </c>
      <c r="H305" s="11">
        <v>10</v>
      </c>
      <c r="I305" s="11" t="s">
        <v>337</v>
      </c>
      <c r="J305" s="11" t="s">
        <v>338</v>
      </c>
      <c r="K305" s="11" t="s">
        <v>4139</v>
      </c>
      <c r="L305" s="11">
        <v>2</v>
      </c>
    </row>
    <row r="306" spans="1:12">
      <c r="A306" s="11" t="s">
        <v>558</v>
      </c>
      <c r="D306" s="11" t="s">
        <v>260</v>
      </c>
      <c r="E306" s="19" t="s">
        <v>808</v>
      </c>
      <c r="F306" s="10">
        <v>42036</v>
      </c>
      <c r="G306" s="10">
        <v>45323</v>
      </c>
      <c r="H306" s="11">
        <v>10</v>
      </c>
      <c r="I306" s="20" t="s">
        <v>259</v>
      </c>
      <c r="J306" s="11" t="s">
        <v>261</v>
      </c>
      <c r="K306" s="11" t="s">
        <v>4139</v>
      </c>
      <c r="L306" s="11">
        <v>2</v>
      </c>
    </row>
    <row r="307" spans="1:12">
      <c r="A307" s="11" t="s">
        <v>559</v>
      </c>
      <c r="D307" s="11" t="s">
        <v>260</v>
      </c>
      <c r="E307" s="19" t="s">
        <v>809</v>
      </c>
      <c r="F307" s="10">
        <v>42036</v>
      </c>
      <c r="G307" s="10">
        <v>45323</v>
      </c>
      <c r="H307" s="11">
        <v>10</v>
      </c>
      <c r="I307" s="20" t="s">
        <v>259</v>
      </c>
      <c r="J307" s="11" t="s">
        <v>261</v>
      </c>
      <c r="K307" s="11" t="s">
        <v>4139</v>
      </c>
      <c r="L307" s="11">
        <v>2</v>
      </c>
    </row>
    <row r="308" spans="1:12">
      <c r="A308" s="11" t="s">
        <v>560</v>
      </c>
      <c r="D308" s="11" t="s">
        <v>260</v>
      </c>
      <c r="E308" s="19" t="s">
        <v>810</v>
      </c>
      <c r="F308" s="10">
        <v>42036</v>
      </c>
      <c r="G308" s="10">
        <v>45323</v>
      </c>
      <c r="H308" s="11">
        <v>10</v>
      </c>
      <c r="I308" s="20" t="s">
        <v>259</v>
      </c>
      <c r="J308" s="11" t="s">
        <v>261</v>
      </c>
      <c r="K308" s="11" t="s">
        <v>4139</v>
      </c>
      <c r="L308" s="11">
        <v>2</v>
      </c>
    </row>
    <row r="309" spans="1:12">
      <c r="A309" s="11" t="s">
        <v>561</v>
      </c>
      <c r="D309" s="11" t="s">
        <v>260</v>
      </c>
      <c r="E309" s="19" t="s">
        <v>811</v>
      </c>
      <c r="F309" s="10">
        <v>42036</v>
      </c>
      <c r="G309" s="10">
        <v>45323</v>
      </c>
      <c r="H309" s="11">
        <v>10</v>
      </c>
      <c r="I309" s="20" t="s">
        <v>259</v>
      </c>
      <c r="J309" s="11" t="s">
        <v>261</v>
      </c>
      <c r="K309" s="11" t="s">
        <v>4139</v>
      </c>
      <c r="L309" s="11">
        <v>2</v>
      </c>
    </row>
    <row r="310" spans="1:12">
      <c r="A310" s="11" t="s">
        <v>562</v>
      </c>
      <c r="D310" s="11" t="s">
        <v>260</v>
      </c>
      <c r="E310" s="19" t="s">
        <v>812</v>
      </c>
      <c r="F310" s="10">
        <v>42036</v>
      </c>
      <c r="G310" s="10">
        <v>45323</v>
      </c>
      <c r="H310" s="11">
        <v>10</v>
      </c>
      <c r="I310" s="20" t="s">
        <v>259</v>
      </c>
      <c r="J310" s="11" t="s">
        <v>261</v>
      </c>
      <c r="K310" s="11" t="s">
        <v>4139</v>
      </c>
      <c r="L310" s="11">
        <v>2</v>
      </c>
    </row>
    <row r="311" spans="1:12">
      <c r="A311" s="11" t="s">
        <v>563</v>
      </c>
      <c r="D311" s="11" t="s">
        <v>260</v>
      </c>
      <c r="E311" s="19" t="s">
        <v>813</v>
      </c>
      <c r="F311" s="10">
        <v>42036</v>
      </c>
      <c r="G311" s="10">
        <v>45323</v>
      </c>
      <c r="H311" s="11">
        <v>10</v>
      </c>
      <c r="I311" s="20" t="s">
        <v>259</v>
      </c>
      <c r="J311" s="11" t="s">
        <v>261</v>
      </c>
      <c r="K311" s="11" t="s">
        <v>4139</v>
      </c>
      <c r="L311" s="11">
        <v>2</v>
      </c>
    </row>
    <row r="312" spans="1:12">
      <c r="A312" s="11" t="s">
        <v>564</v>
      </c>
      <c r="D312" s="11" t="s">
        <v>260</v>
      </c>
      <c r="E312" s="19" t="s">
        <v>814</v>
      </c>
      <c r="F312" s="10">
        <v>42036</v>
      </c>
      <c r="G312" s="10">
        <v>45323</v>
      </c>
      <c r="H312" s="11">
        <v>10</v>
      </c>
      <c r="I312" s="20" t="s">
        <v>259</v>
      </c>
      <c r="J312" s="11" t="s">
        <v>261</v>
      </c>
      <c r="K312" s="11" t="s">
        <v>4139</v>
      </c>
      <c r="L312" s="11">
        <v>2</v>
      </c>
    </row>
    <row r="313" spans="1:12">
      <c r="A313" s="11" t="s">
        <v>565</v>
      </c>
      <c r="D313" s="11" t="s">
        <v>260</v>
      </c>
      <c r="E313" s="19" t="s">
        <v>815</v>
      </c>
      <c r="F313" s="10">
        <v>42036</v>
      </c>
      <c r="G313" s="10">
        <v>45323</v>
      </c>
      <c r="H313" s="11">
        <v>10</v>
      </c>
      <c r="I313" s="20" t="s">
        <v>259</v>
      </c>
      <c r="J313" s="11" t="s">
        <v>261</v>
      </c>
      <c r="K313" s="11" t="s">
        <v>4139</v>
      </c>
      <c r="L313" s="11">
        <v>2</v>
      </c>
    </row>
    <row r="314" spans="1:12">
      <c r="A314" s="11" t="s">
        <v>566</v>
      </c>
      <c r="D314" s="11" t="s">
        <v>260</v>
      </c>
      <c r="E314" s="19" t="s">
        <v>816</v>
      </c>
      <c r="F314" s="10">
        <v>42036</v>
      </c>
      <c r="G314" s="10">
        <v>45323</v>
      </c>
      <c r="H314" s="11">
        <v>10</v>
      </c>
      <c r="I314" s="20" t="s">
        <v>259</v>
      </c>
      <c r="J314" s="11" t="s">
        <v>261</v>
      </c>
      <c r="K314" s="11" t="s">
        <v>4139</v>
      </c>
      <c r="L314" s="11">
        <v>2</v>
      </c>
    </row>
    <row r="315" spans="1:12">
      <c r="A315" s="11" t="s">
        <v>567</v>
      </c>
      <c r="D315" s="11" t="s">
        <v>260</v>
      </c>
      <c r="E315" s="19" t="s">
        <v>817</v>
      </c>
      <c r="F315" s="10">
        <v>42036</v>
      </c>
      <c r="G315" s="10">
        <v>45323</v>
      </c>
      <c r="H315" s="11">
        <v>10</v>
      </c>
      <c r="I315" s="20" t="s">
        <v>259</v>
      </c>
      <c r="J315" s="11" t="s">
        <v>261</v>
      </c>
      <c r="K315" s="11" t="s">
        <v>4139</v>
      </c>
      <c r="L315" s="11">
        <v>2</v>
      </c>
    </row>
    <row r="316" spans="1:12">
      <c r="A316" s="11" t="s">
        <v>568</v>
      </c>
      <c r="D316" s="11" t="s">
        <v>260</v>
      </c>
      <c r="E316" s="19" t="s">
        <v>818</v>
      </c>
      <c r="F316" s="10">
        <v>42036</v>
      </c>
      <c r="G316" s="10">
        <v>45323</v>
      </c>
      <c r="H316" s="11">
        <v>10</v>
      </c>
      <c r="I316" s="20" t="s">
        <v>259</v>
      </c>
      <c r="J316" s="11" t="s">
        <v>261</v>
      </c>
      <c r="K316" s="11" t="s">
        <v>4139</v>
      </c>
      <c r="L316" s="11">
        <v>2</v>
      </c>
    </row>
    <row r="317" spans="1:12">
      <c r="A317" s="11" t="s">
        <v>569</v>
      </c>
      <c r="D317" s="11" t="s">
        <v>260</v>
      </c>
      <c r="E317" s="19" t="s">
        <v>819</v>
      </c>
      <c r="F317" s="10">
        <v>42036</v>
      </c>
      <c r="G317" s="10">
        <v>45323</v>
      </c>
      <c r="H317" s="11">
        <v>10</v>
      </c>
      <c r="I317" s="20" t="s">
        <v>259</v>
      </c>
      <c r="J317" s="11" t="s">
        <v>261</v>
      </c>
      <c r="K317" s="11" t="s">
        <v>4139</v>
      </c>
      <c r="L317" s="11">
        <v>2</v>
      </c>
    </row>
    <row r="318" spans="1:12">
      <c r="A318" s="11" t="s">
        <v>570</v>
      </c>
      <c r="D318" s="11" t="s">
        <v>260</v>
      </c>
      <c r="E318" s="19" t="s">
        <v>820</v>
      </c>
      <c r="F318" s="10">
        <v>42036</v>
      </c>
      <c r="G318" s="10">
        <v>45323</v>
      </c>
      <c r="H318" s="11">
        <v>10</v>
      </c>
      <c r="I318" s="20" t="s">
        <v>259</v>
      </c>
      <c r="J318" s="11" t="s">
        <v>261</v>
      </c>
      <c r="K318" s="11" t="s">
        <v>4139</v>
      </c>
      <c r="L318" s="11">
        <v>2</v>
      </c>
    </row>
    <row r="319" spans="1:12">
      <c r="A319" s="11" t="s">
        <v>571</v>
      </c>
      <c r="D319" s="11" t="s">
        <v>260</v>
      </c>
      <c r="E319" s="19" t="s">
        <v>821</v>
      </c>
      <c r="F319" s="10">
        <v>42036</v>
      </c>
      <c r="G319" s="10">
        <v>45323</v>
      </c>
      <c r="H319" s="11">
        <v>10</v>
      </c>
      <c r="I319" s="20" t="s">
        <v>259</v>
      </c>
      <c r="J319" s="11" t="s">
        <v>261</v>
      </c>
      <c r="K319" s="11" t="s">
        <v>4139</v>
      </c>
      <c r="L319" s="11">
        <v>2</v>
      </c>
    </row>
    <row r="320" spans="1:12">
      <c r="A320" s="11" t="s">
        <v>572</v>
      </c>
      <c r="D320" s="11" t="s">
        <v>260</v>
      </c>
      <c r="E320" s="19" t="s">
        <v>822</v>
      </c>
      <c r="F320" s="10">
        <v>42036</v>
      </c>
      <c r="G320" s="10">
        <v>45323</v>
      </c>
      <c r="H320" s="11">
        <v>10</v>
      </c>
      <c r="I320" s="20" t="s">
        <v>259</v>
      </c>
      <c r="J320" s="11" t="s">
        <v>261</v>
      </c>
      <c r="K320" s="11" t="s">
        <v>4139</v>
      </c>
      <c r="L320" s="11">
        <v>2</v>
      </c>
    </row>
    <row r="321" spans="1:12">
      <c r="A321" s="11" t="s">
        <v>573</v>
      </c>
      <c r="D321" s="11" t="s">
        <v>260</v>
      </c>
      <c r="E321" s="19" t="s">
        <v>823</v>
      </c>
      <c r="F321" s="10">
        <v>42036</v>
      </c>
      <c r="G321" s="10">
        <v>45323</v>
      </c>
      <c r="H321" s="11">
        <v>10</v>
      </c>
      <c r="I321" s="20" t="s">
        <v>259</v>
      </c>
      <c r="J321" s="11" t="s">
        <v>261</v>
      </c>
      <c r="K321" s="11" t="s">
        <v>4139</v>
      </c>
      <c r="L321" s="11">
        <v>2</v>
      </c>
    </row>
    <row r="322" spans="1:12">
      <c r="A322" s="11" t="s">
        <v>574</v>
      </c>
      <c r="D322" s="11" t="s">
        <v>260</v>
      </c>
      <c r="E322" s="19" t="s">
        <v>824</v>
      </c>
      <c r="F322" s="10">
        <v>42036</v>
      </c>
      <c r="G322" s="10">
        <v>45323</v>
      </c>
      <c r="H322" s="11">
        <v>10</v>
      </c>
      <c r="I322" s="20" t="s">
        <v>259</v>
      </c>
      <c r="J322" s="11" t="s">
        <v>261</v>
      </c>
      <c r="K322" s="11" t="s">
        <v>4139</v>
      </c>
      <c r="L322" s="11">
        <v>2</v>
      </c>
    </row>
    <row r="323" spans="1:12">
      <c r="A323" s="11" t="s">
        <v>575</v>
      </c>
      <c r="D323" s="11" t="s">
        <v>260</v>
      </c>
      <c r="E323" s="19" t="s">
        <v>825</v>
      </c>
      <c r="F323" s="10">
        <v>42036</v>
      </c>
      <c r="G323" s="10">
        <v>45323</v>
      </c>
      <c r="H323" s="11">
        <v>10</v>
      </c>
      <c r="I323" s="20" t="s">
        <v>259</v>
      </c>
      <c r="J323" s="11" t="s">
        <v>261</v>
      </c>
      <c r="K323" s="11" t="s">
        <v>4139</v>
      </c>
      <c r="L323" s="11">
        <v>2</v>
      </c>
    </row>
    <row r="324" spans="1:12">
      <c r="A324" s="11" t="s">
        <v>576</v>
      </c>
      <c r="D324" s="11" t="s">
        <v>260</v>
      </c>
      <c r="E324" s="19" t="s">
        <v>826</v>
      </c>
      <c r="F324" s="10">
        <v>42036</v>
      </c>
      <c r="G324" s="10">
        <v>45323</v>
      </c>
      <c r="H324" s="11">
        <v>10</v>
      </c>
      <c r="I324" s="20" t="s">
        <v>259</v>
      </c>
      <c r="J324" s="11" t="s">
        <v>261</v>
      </c>
      <c r="K324" s="11" t="s">
        <v>4139</v>
      </c>
      <c r="L324" s="11">
        <v>2</v>
      </c>
    </row>
    <row r="325" spans="1:12">
      <c r="A325" s="11" t="s">
        <v>577</v>
      </c>
      <c r="D325" s="11" t="s">
        <v>260</v>
      </c>
      <c r="E325" s="19" t="s">
        <v>827</v>
      </c>
      <c r="F325" s="10">
        <v>42036</v>
      </c>
      <c r="G325" s="10">
        <v>45323</v>
      </c>
      <c r="H325" s="11">
        <v>10</v>
      </c>
      <c r="I325" s="20" t="s">
        <v>259</v>
      </c>
      <c r="J325" s="11" t="s">
        <v>261</v>
      </c>
      <c r="K325" s="11" t="s">
        <v>4139</v>
      </c>
      <c r="L325" s="11">
        <v>2</v>
      </c>
    </row>
    <row r="326" spans="1:12">
      <c r="A326" s="11" t="s">
        <v>578</v>
      </c>
      <c r="D326" s="11" t="s">
        <v>260</v>
      </c>
      <c r="E326" s="19" t="s">
        <v>828</v>
      </c>
      <c r="F326" s="10">
        <v>42036</v>
      </c>
      <c r="G326" s="10">
        <v>45323</v>
      </c>
      <c r="H326" s="11">
        <v>10</v>
      </c>
      <c r="I326" s="20" t="s">
        <v>259</v>
      </c>
      <c r="J326" s="11" t="s">
        <v>261</v>
      </c>
      <c r="K326" s="11" t="s">
        <v>4139</v>
      </c>
      <c r="L326" s="11">
        <v>2</v>
      </c>
    </row>
    <row r="327" spans="1:12">
      <c r="A327" s="11" t="s">
        <v>579</v>
      </c>
      <c r="D327" s="11" t="s">
        <v>260</v>
      </c>
      <c r="E327" s="19" t="s">
        <v>829</v>
      </c>
      <c r="F327" s="10">
        <v>42036</v>
      </c>
      <c r="G327" s="10">
        <v>45323</v>
      </c>
      <c r="H327" s="11">
        <v>10</v>
      </c>
      <c r="I327" s="20" t="s">
        <v>259</v>
      </c>
      <c r="J327" s="11" t="s">
        <v>261</v>
      </c>
      <c r="K327" s="11" t="s">
        <v>4139</v>
      </c>
      <c r="L327" s="11">
        <v>2</v>
      </c>
    </row>
    <row r="328" spans="1:12">
      <c r="A328" s="11" t="s">
        <v>580</v>
      </c>
      <c r="D328" s="11" t="s">
        <v>260</v>
      </c>
      <c r="E328" s="19" t="s">
        <v>830</v>
      </c>
      <c r="F328" s="10">
        <v>42036</v>
      </c>
      <c r="G328" s="10">
        <v>45323</v>
      </c>
      <c r="H328" s="11">
        <v>10</v>
      </c>
      <c r="I328" s="20" t="s">
        <v>259</v>
      </c>
      <c r="J328" s="11" t="s">
        <v>261</v>
      </c>
      <c r="K328" s="11" t="s">
        <v>4139</v>
      </c>
      <c r="L328" s="11">
        <v>2</v>
      </c>
    </row>
    <row r="329" spans="1:12">
      <c r="A329" s="11" t="s">
        <v>581</v>
      </c>
      <c r="D329" s="11" t="s">
        <v>260</v>
      </c>
      <c r="E329" s="19" t="s">
        <v>831</v>
      </c>
      <c r="F329" s="10">
        <v>42036</v>
      </c>
      <c r="G329" s="10">
        <v>45323</v>
      </c>
      <c r="H329" s="11">
        <v>10</v>
      </c>
      <c r="I329" s="20" t="s">
        <v>259</v>
      </c>
      <c r="J329" s="11" t="s">
        <v>261</v>
      </c>
      <c r="K329" s="11" t="s">
        <v>4139</v>
      </c>
      <c r="L329" s="11">
        <v>2</v>
      </c>
    </row>
    <row r="330" spans="1:12">
      <c r="A330" s="11" t="s">
        <v>582</v>
      </c>
      <c r="D330" s="11" t="s">
        <v>260</v>
      </c>
      <c r="E330" s="19" t="s">
        <v>832</v>
      </c>
      <c r="F330" s="10">
        <v>42036</v>
      </c>
      <c r="G330" s="10">
        <v>45323</v>
      </c>
      <c r="H330" s="11">
        <v>10</v>
      </c>
      <c r="I330" s="20" t="s">
        <v>259</v>
      </c>
      <c r="J330" s="11" t="s">
        <v>261</v>
      </c>
      <c r="K330" s="11" t="s">
        <v>4139</v>
      </c>
      <c r="L330" s="11">
        <v>2</v>
      </c>
    </row>
    <row r="331" spans="1:12">
      <c r="A331" s="11" t="s">
        <v>583</v>
      </c>
      <c r="D331" s="11" t="s">
        <v>260</v>
      </c>
      <c r="E331" s="19" t="s">
        <v>833</v>
      </c>
      <c r="F331" s="10">
        <v>42036</v>
      </c>
      <c r="G331" s="10">
        <v>45323</v>
      </c>
      <c r="H331" s="11">
        <v>10</v>
      </c>
      <c r="I331" s="20" t="s">
        <v>259</v>
      </c>
      <c r="J331" s="11" t="s">
        <v>261</v>
      </c>
      <c r="K331" s="11" t="s">
        <v>4139</v>
      </c>
      <c r="L331" s="11">
        <v>2</v>
      </c>
    </row>
    <row r="332" spans="1:12">
      <c r="A332" s="11" t="s">
        <v>584</v>
      </c>
      <c r="D332" s="11" t="s">
        <v>260</v>
      </c>
      <c r="E332" s="19" t="s">
        <v>834</v>
      </c>
      <c r="F332" s="10">
        <v>42036</v>
      </c>
      <c r="G332" s="10">
        <v>45323</v>
      </c>
      <c r="H332" s="11">
        <v>10</v>
      </c>
      <c r="I332" s="20" t="s">
        <v>259</v>
      </c>
      <c r="J332" s="11" t="s">
        <v>261</v>
      </c>
      <c r="K332" s="11" t="s">
        <v>4139</v>
      </c>
      <c r="L332" s="11">
        <v>2</v>
      </c>
    </row>
    <row r="333" spans="1:12">
      <c r="A333" s="11" t="s">
        <v>585</v>
      </c>
      <c r="D333" s="11" t="s">
        <v>260</v>
      </c>
      <c r="E333" s="19" t="s">
        <v>835</v>
      </c>
      <c r="F333" s="10">
        <v>42036</v>
      </c>
      <c r="G333" s="10">
        <v>45323</v>
      </c>
      <c r="H333" s="11">
        <v>10</v>
      </c>
      <c r="I333" s="20" t="s">
        <v>259</v>
      </c>
      <c r="J333" s="11" t="s">
        <v>261</v>
      </c>
      <c r="K333" s="11" t="s">
        <v>4139</v>
      </c>
      <c r="L333" s="11">
        <v>2</v>
      </c>
    </row>
    <row r="334" spans="1:12">
      <c r="A334" s="11" t="s">
        <v>586</v>
      </c>
      <c r="D334" s="11" t="s">
        <v>260</v>
      </c>
      <c r="E334" s="19" t="s">
        <v>836</v>
      </c>
      <c r="F334" s="10">
        <v>42036</v>
      </c>
      <c r="G334" s="10">
        <v>45323</v>
      </c>
      <c r="H334" s="11">
        <v>10</v>
      </c>
      <c r="I334" s="20" t="s">
        <v>259</v>
      </c>
      <c r="J334" s="11" t="s">
        <v>261</v>
      </c>
      <c r="K334" s="11" t="s">
        <v>4139</v>
      </c>
      <c r="L334" s="11">
        <v>2</v>
      </c>
    </row>
    <row r="335" spans="1:12">
      <c r="A335" s="11" t="s">
        <v>587</v>
      </c>
      <c r="D335" s="11" t="s">
        <v>260</v>
      </c>
      <c r="E335" s="19" t="s">
        <v>837</v>
      </c>
      <c r="F335" s="10">
        <v>42036</v>
      </c>
      <c r="G335" s="10">
        <v>45323</v>
      </c>
      <c r="H335" s="11">
        <v>10</v>
      </c>
      <c r="I335" s="20" t="s">
        <v>259</v>
      </c>
      <c r="J335" s="11" t="s">
        <v>261</v>
      </c>
      <c r="K335" s="11" t="s">
        <v>4139</v>
      </c>
      <c r="L335" s="11">
        <v>2</v>
      </c>
    </row>
    <row r="336" spans="1:12">
      <c r="A336" s="11" t="s">
        <v>588</v>
      </c>
      <c r="D336" s="11" t="s">
        <v>260</v>
      </c>
      <c r="E336" s="19" t="s">
        <v>838</v>
      </c>
      <c r="F336" s="10">
        <v>42036</v>
      </c>
      <c r="G336" s="10">
        <v>45323</v>
      </c>
      <c r="H336" s="11">
        <v>10</v>
      </c>
      <c r="I336" s="20" t="s">
        <v>259</v>
      </c>
      <c r="J336" s="11" t="s">
        <v>261</v>
      </c>
      <c r="K336" s="11" t="s">
        <v>4139</v>
      </c>
      <c r="L336" s="11">
        <v>2</v>
      </c>
    </row>
    <row r="337" spans="1:12">
      <c r="A337" s="11" t="s">
        <v>589</v>
      </c>
      <c r="D337" s="11" t="s">
        <v>260</v>
      </c>
      <c r="E337" s="19" t="s">
        <v>839</v>
      </c>
      <c r="F337" s="10">
        <v>42036</v>
      </c>
      <c r="G337" s="10">
        <v>45323</v>
      </c>
      <c r="H337" s="11">
        <v>10</v>
      </c>
      <c r="I337" s="20" t="s">
        <v>259</v>
      </c>
      <c r="J337" s="11" t="s">
        <v>261</v>
      </c>
      <c r="K337" s="11" t="s">
        <v>4139</v>
      </c>
      <c r="L337" s="11">
        <v>2</v>
      </c>
    </row>
    <row r="338" spans="1:12">
      <c r="A338" s="11" t="s">
        <v>590</v>
      </c>
      <c r="D338" s="11" t="s">
        <v>260</v>
      </c>
      <c r="E338" s="19" t="s">
        <v>840</v>
      </c>
      <c r="F338" s="10">
        <v>42036</v>
      </c>
      <c r="G338" s="10">
        <v>45323</v>
      </c>
      <c r="H338" s="11">
        <v>10</v>
      </c>
      <c r="I338" s="20" t="s">
        <v>259</v>
      </c>
      <c r="J338" s="11" t="s">
        <v>261</v>
      </c>
      <c r="K338" s="11" t="s">
        <v>4139</v>
      </c>
      <c r="L338" s="11">
        <v>2</v>
      </c>
    </row>
    <row r="339" spans="1:12">
      <c r="A339" s="11" t="s">
        <v>591</v>
      </c>
      <c r="D339" s="11" t="s">
        <v>260</v>
      </c>
      <c r="E339" s="19" t="s">
        <v>841</v>
      </c>
      <c r="F339" s="10">
        <v>42036</v>
      </c>
      <c r="G339" s="10">
        <v>45323</v>
      </c>
      <c r="H339" s="11">
        <v>10</v>
      </c>
      <c r="I339" s="20" t="s">
        <v>259</v>
      </c>
      <c r="J339" s="11" t="s">
        <v>261</v>
      </c>
      <c r="K339" s="11" t="s">
        <v>4139</v>
      </c>
      <c r="L339" s="11">
        <v>2</v>
      </c>
    </row>
    <row r="340" spans="1:12">
      <c r="A340" s="11" t="s">
        <v>592</v>
      </c>
      <c r="D340" s="11" t="s">
        <v>260</v>
      </c>
      <c r="E340" s="19" t="s">
        <v>842</v>
      </c>
      <c r="F340" s="10">
        <v>42036</v>
      </c>
      <c r="G340" s="10">
        <v>45323</v>
      </c>
      <c r="H340" s="11">
        <v>10</v>
      </c>
      <c r="I340" s="20" t="s">
        <v>259</v>
      </c>
      <c r="J340" s="11" t="s">
        <v>261</v>
      </c>
      <c r="K340" s="11" t="s">
        <v>4139</v>
      </c>
      <c r="L340" s="11">
        <v>2</v>
      </c>
    </row>
    <row r="341" spans="1:12">
      <c r="A341" s="11" t="s">
        <v>593</v>
      </c>
      <c r="D341" s="11" t="s">
        <v>260</v>
      </c>
      <c r="E341" s="19" t="s">
        <v>843</v>
      </c>
      <c r="F341" s="10">
        <v>42036</v>
      </c>
      <c r="G341" s="10">
        <v>45323</v>
      </c>
      <c r="H341" s="11">
        <v>10</v>
      </c>
      <c r="I341" s="20" t="s">
        <v>259</v>
      </c>
      <c r="J341" s="11" t="s">
        <v>261</v>
      </c>
      <c r="K341" s="11" t="s">
        <v>4139</v>
      </c>
      <c r="L341" s="11">
        <v>2</v>
      </c>
    </row>
    <row r="342" spans="1:12">
      <c r="A342" s="11" t="s">
        <v>594</v>
      </c>
      <c r="D342" s="11" t="s">
        <v>260</v>
      </c>
      <c r="E342" s="19" t="s">
        <v>844</v>
      </c>
      <c r="F342" s="10">
        <v>42036</v>
      </c>
      <c r="G342" s="10">
        <v>45323</v>
      </c>
      <c r="H342" s="11">
        <v>10</v>
      </c>
      <c r="I342" s="20" t="s">
        <v>259</v>
      </c>
      <c r="J342" s="11" t="s">
        <v>261</v>
      </c>
      <c r="K342" s="11" t="s">
        <v>4139</v>
      </c>
      <c r="L342" s="11">
        <v>2</v>
      </c>
    </row>
    <row r="343" spans="1:12">
      <c r="A343" s="11" t="s">
        <v>595</v>
      </c>
      <c r="D343" s="11" t="s">
        <v>260</v>
      </c>
      <c r="E343" s="19" t="s">
        <v>845</v>
      </c>
      <c r="F343" s="10">
        <v>42036</v>
      </c>
      <c r="G343" s="10">
        <v>45323</v>
      </c>
      <c r="H343" s="11">
        <v>10</v>
      </c>
      <c r="I343" s="20" t="s">
        <v>259</v>
      </c>
      <c r="J343" s="11" t="s">
        <v>261</v>
      </c>
      <c r="K343" s="11" t="s">
        <v>4139</v>
      </c>
      <c r="L343" s="11">
        <v>2</v>
      </c>
    </row>
    <row r="344" spans="1:12">
      <c r="A344" s="11" t="s">
        <v>596</v>
      </c>
      <c r="D344" s="11" t="s">
        <v>260</v>
      </c>
      <c r="E344" s="19" t="s">
        <v>846</v>
      </c>
      <c r="F344" s="10">
        <v>42036</v>
      </c>
      <c r="G344" s="10">
        <v>45323</v>
      </c>
      <c r="H344" s="11">
        <v>10</v>
      </c>
      <c r="I344" s="20" t="s">
        <v>259</v>
      </c>
      <c r="J344" s="11" t="s">
        <v>261</v>
      </c>
      <c r="K344" s="11" t="s">
        <v>4139</v>
      </c>
      <c r="L344" s="11">
        <v>2</v>
      </c>
    </row>
    <row r="345" spans="1:12">
      <c r="A345" s="11" t="s">
        <v>597</v>
      </c>
      <c r="D345" s="11" t="s">
        <v>260</v>
      </c>
      <c r="E345" s="19" t="s">
        <v>847</v>
      </c>
      <c r="F345" s="10">
        <v>42036</v>
      </c>
      <c r="G345" s="10">
        <v>45323</v>
      </c>
      <c r="H345" s="11">
        <v>10</v>
      </c>
      <c r="I345" s="20" t="s">
        <v>259</v>
      </c>
      <c r="J345" s="11" t="s">
        <v>261</v>
      </c>
      <c r="K345" s="11" t="s">
        <v>4139</v>
      </c>
      <c r="L345" s="11">
        <v>2</v>
      </c>
    </row>
    <row r="346" spans="1:12">
      <c r="A346" s="11" t="s">
        <v>598</v>
      </c>
      <c r="D346" s="11" t="s">
        <v>260</v>
      </c>
      <c r="E346" s="19" t="s">
        <v>848</v>
      </c>
      <c r="F346" s="10">
        <v>42036</v>
      </c>
      <c r="G346" s="10">
        <v>45323</v>
      </c>
      <c r="H346" s="11">
        <v>10</v>
      </c>
      <c r="I346" s="20" t="s">
        <v>259</v>
      </c>
      <c r="J346" s="11" t="s">
        <v>261</v>
      </c>
      <c r="K346" s="11" t="s">
        <v>4139</v>
      </c>
      <c r="L346" s="11">
        <v>2</v>
      </c>
    </row>
    <row r="347" spans="1:12">
      <c r="A347" s="11" t="s">
        <v>599</v>
      </c>
      <c r="D347" s="11" t="s">
        <v>260</v>
      </c>
      <c r="E347" s="19" t="s">
        <v>849</v>
      </c>
      <c r="F347" s="10">
        <v>42036</v>
      </c>
      <c r="G347" s="10">
        <v>45323</v>
      </c>
      <c r="H347" s="11">
        <v>10</v>
      </c>
      <c r="I347" s="20" t="s">
        <v>259</v>
      </c>
      <c r="J347" s="11" t="s">
        <v>261</v>
      </c>
      <c r="K347" s="11" t="s">
        <v>4139</v>
      </c>
      <c r="L347" s="11">
        <v>2</v>
      </c>
    </row>
    <row r="348" spans="1:12">
      <c r="A348" s="11" t="s">
        <v>600</v>
      </c>
      <c r="D348" s="11" t="s">
        <v>260</v>
      </c>
      <c r="E348" s="19" t="s">
        <v>850</v>
      </c>
      <c r="F348" s="10">
        <v>42036</v>
      </c>
      <c r="G348" s="10">
        <v>45323</v>
      </c>
      <c r="H348" s="11">
        <v>10</v>
      </c>
      <c r="I348" s="20" t="s">
        <v>259</v>
      </c>
      <c r="J348" s="11" t="s">
        <v>261</v>
      </c>
      <c r="K348" s="11" t="s">
        <v>4139</v>
      </c>
      <c r="L348" s="11">
        <v>2</v>
      </c>
    </row>
    <row r="349" spans="1:12">
      <c r="A349" s="11" t="s">
        <v>601</v>
      </c>
      <c r="D349" s="11" t="s">
        <v>260</v>
      </c>
      <c r="E349" s="19" t="s">
        <v>851</v>
      </c>
      <c r="F349" s="10">
        <v>42036</v>
      </c>
      <c r="G349" s="10">
        <v>45323</v>
      </c>
      <c r="H349" s="11">
        <v>10</v>
      </c>
      <c r="I349" s="20" t="s">
        <v>259</v>
      </c>
      <c r="J349" s="11" t="s">
        <v>261</v>
      </c>
      <c r="K349" s="11" t="s">
        <v>4139</v>
      </c>
      <c r="L349" s="11">
        <v>2</v>
      </c>
    </row>
    <row r="350" spans="1:12">
      <c r="A350" s="11" t="s">
        <v>602</v>
      </c>
      <c r="D350" s="11" t="s">
        <v>260</v>
      </c>
      <c r="E350" s="19" t="s">
        <v>852</v>
      </c>
      <c r="F350" s="10">
        <v>42036</v>
      </c>
      <c r="G350" s="10">
        <v>45323</v>
      </c>
      <c r="H350" s="11">
        <v>10</v>
      </c>
      <c r="I350" s="20" t="s">
        <v>259</v>
      </c>
      <c r="J350" s="11" t="s">
        <v>261</v>
      </c>
      <c r="K350" s="11" t="s">
        <v>4139</v>
      </c>
      <c r="L350" s="11">
        <v>2</v>
      </c>
    </row>
    <row r="351" spans="1:12">
      <c r="A351" s="11" t="s">
        <v>603</v>
      </c>
      <c r="D351" s="11" t="s">
        <v>260</v>
      </c>
      <c r="E351" s="19" t="s">
        <v>853</v>
      </c>
      <c r="F351" s="10">
        <v>42036</v>
      </c>
      <c r="G351" s="10">
        <v>45323</v>
      </c>
      <c r="H351" s="11">
        <v>10</v>
      </c>
      <c r="I351" s="20" t="s">
        <v>259</v>
      </c>
      <c r="J351" s="11" t="s">
        <v>261</v>
      </c>
      <c r="K351" s="11" t="s">
        <v>4139</v>
      </c>
      <c r="L351" s="11">
        <v>2</v>
      </c>
    </row>
    <row r="352" spans="1:12">
      <c r="A352" s="11" t="s">
        <v>604</v>
      </c>
      <c r="D352" s="11" t="s">
        <v>260</v>
      </c>
      <c r="E352" s="19" t="s">
        <v>854</v>
      </c>
      <c r="F352" s="10">
        <v>42036</v>
      </c>
      <c r="G352" s="10">
        <v>45323</v>
      </c>
      <c r="H352" s="11">
        <v>10</v>
      </c>
      <c r="I352" s="20" t="s">
        <v>259</v>
      </c>
      <c r="J352" s="11" t="s">
        <v>261</v>
      </c>
      <c r="K352" s="11" t="s">
        <v>4139</v>
      </c>
      <c r="L352" s="11">
        <v>2</v>
      </c>
    </row>
    <row r="353" spans="1:12">
      <c r="A353" s="11" t="s">
        <v>605</v>
      </c>
      <c r="D353" s="11" t="s">
        <v>260</v>
      </c>
      <c r="E353" s="19" t="s">
        <v>855</v>
      </c>
      <c r="F353" s="10">
        <v>42036</v>
      </c>
      <c r="G353" s="10">
        <v>45323</v>
      </c>
      <c r="H353" s="11">
        <v>10</v>
      </c>
      <c r="I353" s="20" t="s">
        <v>259</v>
      </c>
      <c r="J353" s="11" t="s">
        <v>261</v>
      </c>
      <c r="K353" s="11" t="s">
        <v>4139</v>
      </c>
      <c r="L353" s="11">
        <v>2</v>
      </c>
    </row>
    <row r="354" spans="1:12">
      <c r="A354" s="11" t="s">
        <v>606</v>
      </c>
      <c r="D354" s="11" t="s">
        <v>260</v>
      </c>
      <c r="E354" s="19" t="s">
        <v>856</v>
      </c>
      <c r="F354" s="10">
        <v>42036</v>
      </c>
      <c r="G354" s="10">
        <v>45323</v>
      </c>
      <c r="H354" s="11">
        <v>10</v>
      </c>
      <c r="I354" s="20" t="s">
        <v>259</v>
      </c>
      <c r="J354" s="11" t="s">
        <v>261</v>
      </c>
      <c r="K354" s="11" t="s">
        <v>4139</v>
      </c>
      <c r="L354" s="11">
        <v>2</v>
      </c>
    </row>
    <row r="355" spans="1:12">
      <c r="A355" s="11" t="s">
        <v>607</v>
      </c>
      <c r="D355" s="11" t="s">
        <v>260</v>
      </c>
      <c r="E355" s="19" t="s">
        <v>857</v>
      </c>
      <c r="F355" s="10">
        <v>42036</v>
      </c>
      <c r="G355" s="10">
        <v>45323</v>
      </c>
      <c r="H355" s="11">
        <v>10</v>
      </c>
      <c r="I355" s="20" t="s">
        <v>259</v>
      </c>
      <c r="J355" s="11" t="s">
        <v>261</v>
      </c>
      <c r="K355" s="11" t="s">
        <v>4139</v>
      </c>
      <c r="L355" s="11">
        <v>2</v>
      </c>
    </row>
    <row r="356" spans="1:12">
      <c r="A356" s="11" t="s">
        <v>608</v>
      </c>
      <c r="D356" s="11" t="s">
        <v>260</v>
      </c>
      <c r="E356" s="19" t="s">
        <v>858</v>
      </c>
      <c r="F356" s="10">
        <v>42036</v>
      </c>
      <c r="G356" s="10">
        <v>45323</v>
      </c>
      <c r="H356" s="11">
        <v>10</v>
      </c>
      <c r="I356" s="20" t="s">
        <v>259</v>
      </c>
      <c r="J356" s="11" t="s">
        <v>261</v>
      </c>
      <c r="K356" s="11" t="s">
        <v>4139</v>
      </c>
      <c r="L356" s="11">
        <v>2</v>
      </c>
    </row>
    <row r="357" spans="1:12">
      <c r="A357" s="11" t="s">
        <v>609</v>
      </c>
      <c r="D357" s="11" t="s">
        <v>260</v>
      </c>
      <c r="E357" s="19" t="s">
        <v>859</v>
      </c>
      <c r="F357" s="10">
        <v>42036</v>
      </c>
      <c r="G357" s="10">
        <v>45323</v>
      </c>
      <c r="H357" s="11">
        <v>10</v>
      </c>
      <c r="I357" s="20" t="s">
        <v>259</v>
      </c>
      <c r="J357" s="11" t="s">
        <v>261</v>
      </c>
      <c r="K357" s="11" t="s">
        <v>4139</v>
      </c>
      <c r="L357" s="11">
        <v>2</v>
      </c>
    </row>
    <row r="358" spans="1:12">
      <c r="A358" s="11" t="s">
        <v>610</v>
      </c>
      <c r="D358" s="11" t="s">
        <v>260</v>
      </c>
      <c r="E358" s="19" t="s">
        <v>860</v>
      </c>
      <c r="F358" s="10">
        <v>42036</v>
      </c>
      <c r="G358" s="10">
        <v>45323</v>
      </c>
      <c r="H358" s="11">
        <v>10</v>
      </c>
      <c r="I358" s="20" t="s">
        <v>259</v>
      </c>
      <c r="J358" s="11" t="s">
        <v>261</v>
      </c>
      <c r="K358" s="11" t="s">
        <v>4139</v>
      </c>
      <c r="L358" s="11">
        <v>2</v>
      </c>
    </row>
    <row r="359" spans="1:12">
      <c r="A359" s="11" t="s">
        <v>611</v>
      </c>
      <c r="D359" s="11" t="s">
        <v>260</v>
      </c>
      <c r="E359" s="19" t="s">
        <v>861</v>
      </c>
      <c r="F359" s="10">
        <v>42036</v>
      </c>
      <c r="G359" s="10">
        <v>45323</v>
      </c>
      <c r="H359" s="11">
        <v>10</v>
      </c>
      <c r="I359" s="20" t="s">
        <v>259</v>
      </c>
      <c r="J359" s="11" t="s">
        <v>261</v>
      </c>
      <c r="K359" s="11" t="s">
        <v>4139</v>
      </c>
      <c r="L359" s="11">
        <v>2</v>
      </c>
    </row>
    <row r="360" spans="1:12">
      <c r="A360" s="11" t="s">
        <v>612</v>
      </c>
      <c r="D360" s="11" t="s">
        <v>260</v>
      </c>
      <c r="E360" s="19" t="s">
        <v>862</v>
      </c>
      <c r="F360" s="10">
        <v>42036</v>
      </c>
      <c r="G360" s="10">
        <v>45323</v>
      </c>
      <c r="H360" s="11">
        <v>10</v>
      </c>
      <c r="I360" s="20" t="s">
        <v>259</v>
      </c>
      <c r="J360" s="11" t="s">
        <v>261</v>
      </c>
      <c r="K360" s="11" t="s">
        <v>4139</v>
      </c>
      <c r="L360" s="11">
        <v>2</v>
      </c>
    </row>
    <row r="361" spans="1:12">
      <c r="A361" s="11" t="s">
        <v>613</v>
      </c>
      <c r="D361" s="11" t="s">
        <v>260</v>
      </c>
      <c r="E361" s="19" t="s">
        <v>863</v>
      </c>
      <c r="F361" s="10">
        <v>42036</v>
      </c>
      <c r="G361" s="10">
        <v>45323</v>
      </c>
      <c r="H361" s="11">
        <v>10</v>
      </c>
      <c r="I361" s="20" t="s">
        <v>259</v>
      </c>
      <c r="J361" s="11" t="s">
        <v>261</v>
      </c>
      <c r="K361" s="11" t="s">
        <v>4139</v>
      </c>
      <c r="L361" s="11">
        <v>2</v>
      </c>
    </row>
    <row r="362" spans="1:12">
      <c r="A362" s="11" t="s">
        <v>614</v>
      </c>
      <c r="D362" s="11" t="s">
        <v>260</v>
      </c>
      <c r="E362" s="19" t="s">
        <v>864</v>
      </c>
      <c r="F362" s="10">
        <v>42036</v>
      </c>
      <c r="G362" s="10">
        <v>45323</v>
      </c>
      <c r="H362" s="11">
        <v>10</v>
      </c>
      <c r="I362" s="20" t="s">
        <v>259</v>
      </c>
      <c r="J362" s="11" t="s">
        <v>261</v>
      </c>
      <c r="K362" s="11" t="s">
        <v>4139</v>
      </c>
      <c r="L362" s="11">
        <v>2</v>
      </c>
    </row>
    <row r="363" spans="1:12">
      <c r="A363" s="11" t="s">
        <v>615</v>
      </c>
      <c r="D363" s="11" t="s">
        <v>260</v>
      </c>
      <c r="E363" s="19" t="s">
        <v>865</v>
      </c>
      <c r="F363" s="10">
        <v>42036</v>
      </c>
      <c r="G363" s="10">
        <v>45323</v>
      </c>
      <c r="H363" s="11">
        <v>10</v>
      </c>
      <c r="I363" s="20" t="s">
        <v>259</v>
      </c>
      <c r="J363" s="11" t="s">
        <v>261</v>
      </c>
      <c r="K363" s="11" t="s">
        <v>4139</v>
      </c>
      <c r="L363" s="11">
        <v>2</v>
      </c>
    </row>
    <row r="364" spans="1:12">
      <c r="A364" s="11" t="s">
        <v>616</v>
      </c>
      <c r="D364" s="11" t="s">
        <v>260</v>
      </c>
      <c r="E364" s="19" t="s">
        <v>866</v>
      </c>
      <c r="F364" s="10">
        <v>42036</v>
      </c>
      <c r="G364" s="10">
        <v>45323</v>
      </c>
      <c r="H364" s="11">
        <v>10</v>
      </c>
      <c r="I364" s="20" t="s">
        <v>259</v>
      </c>
      <c r="J364" s="11" t="s">
        <v>261</v>
      </c>
      <c r="K364" s="11" t="s">
        <v>4139</v>
      </c>
      <c r="L364" s="11">
        <v>2</v>
      </c>
    </row>
    <row r="365" spans="1:12">
      <c r="A365" s="11" t="s">
        <v>617</v>
      </c>
      <c r="D365" s="11" t="s">
        <v>260</v>
      </c>
      <c r="E365" s="19" t="s">
        <v>867</v>
      </c>
      <c r="F365" s="10">
        <v>42036</v>
      </c>
      <c r="G365" s="10">
        <v>45323</v>
      </c>
      <c r="H365" s="11">
        <v>10</v>
      </c>
      <c r="I365" s="20" t="s">
        <v>259</v>
      </c>
      <c r="J365" s="11" t="s">
        <v>261</v>
      </c>
      <c r="K365" s="11" t="s">
        <v>4139</v>
      </c>
      <c r="L365" s="11">
        <v>2</v>
      </c>
    </row>
    <row r="366" spans="1:12">
      <c r="A366" s="11" t="s">
        <v>618</v>
      </c>
      <c r="D366" s="11" t="s">
        <v>260</v>
      </c>
      <c r="E366" s="19" t="s">
        <v>868</v>
      </c>
      <c r="F366" s="10">
        <v>42036</v>
      </c>
      <c r="G366" s="10">
        <v>45323</v>
      </c>
      <c r="H366" s="11">
        <v>10</v>
      </c>
      <c r="I366" s="20" t="s">
        <v>259</v>
      </c>
      <c r="J366" s="11" t="s">
        <v>261</v>
      </c>
      <c r="K366" s="11" t="s">
        <v>4139</v>
      </c>
      <c r="L366" s="11">
        <v>2</v>
      </c>
    </row>
    <row r="367" spans="1:12">
      <c r="A367" s="11" t="s">
        <v>619</v>
      </c>
      <c r="D367" s="11" t="s">
        <v>260</v>
      </c>
      <c r="E367" s="19" t="s">
        <v>869</v>
      </c>
      <c r="F367" s="10">
        <v>42036</v>
      </c>
      <c r="G367" s="10">
        <v>45323</v>
      </c>
      <c r="H367" s="11">
        <v>10</v>
      </c>
      <c r="I367" s="20" t="s">
        <v>259</v>
      </c>
      <c r="J367" s="11" t="s">
        <v>261</v>
      </c>
      <c r="K367" s="11" t="s">
        <v>4139</v>
      </c>
      <c r="L367" s="11">
        <v>2</v>
      </c>
    </row>
    <row r="368" spans="1:12">
      <c r="A368" s="11" t="s">
        <v>620</v>
      </c>
      <c r="D368" s="11" t="s">
        <v>260</v>
      </c>
      <c r="E368" s="19" t="s">
        <v>870</v>
      </c>
      <c r="F368" s="10">
        <v>42036</v>
      </c>
      <c r="G368" s="10">
        <v>45323</v>
      </c>
      <c r="H368" s="11">
        <v>10</v>
      </c>
      <c r="I368" s="20" t="s">
        <v>259</v>
      </c>
      <c r="J368" s="11" t="s">
        <v>261</v>
      </c>
      <c r="K368" s="11" t="s">
        <v>4139</v>
      </c>
      <c r="L368" s="11">
        <v>2</v>
      </c>
    </row>
    <row r="369" spans="1:12">
      <c r="A369" s="11" t="s">
        <v>621</v>
      </c>
      <c r="D369" s="11" t="s">
        <v>260</v>
      </c>
      <c r="E369" s="19" t="s">
        <v>871</v>
      </c>
      <c r="F369" s="10">
        <v>42036</v>
      </c>
      <c r="G369" s="10">
        <v>45323</v>
      </c>
      <c r="H369" s="11">
        <v>10</v>
      </c>
      <c r="I369" s="20" t="s">
        <v>259</v>
      </c>
      <c r="J369" s="11" t="s">
        <v>261</v>
      </c>
      <c r="K369" s="11" t="s">
        <v>4139</v>
      </c>
      <c r="L369" s="11">
        <v>2</v>
      </c>
    </row>
    <row r="370" spans="1:12">
      <c r="A370" s="11" t="s">
        <v>622</v>
      </c>
      <c r="D370" s="11" t="s">
        <v>260</v>
      </c>
      <c r="E370" s="19" t="s">
        <v>872</v>
      </c>
      <c r="F370" s="10">
        <v>42036</v>
      </c>
      <c r="G370" s="10">
        <v>45323</v>
      </c>
      <c r="H370" s="11">
        <v>10</v>
      </c>
      <c r="I370" s="20" t="s">
        <v>259</v>
      </c>
      <c r="J370" s="11" t="s">
        <v>261</v>
      </c>
      <c r="K370" s="11" t="s">
        <v>4139</v>
      </c>
      <c r="L370" s="11">
        <v>2</v>
      </c>
    </row>
    <row r="371" spans="1:12">
      <c r="A371" s="11" t="s">
        <v>623</v>
      </c>
      <c r="D371" s="11" t="s">
        <v>260</v>
      </c>
      <c r="E371" s="19" t="s">
        <v>873</v>
      </c>
      <c r="F371" s="10">
        <v>42036</v>
      </c>
      <c r="G371" s="10">
        <v>45323</v>
      </c>
      <c r="H371" s="11">
        <v>10</v>
      </c>
      <c r="I371" s="20" t="s">
        <v>259</v>
      </c>
      <c r="J371" s="11" t="s">
        <v>261</v>
      </c>
      <c r="K371" s="11" t="s">
        <v>4139</v>
      </c>
      <c r="L371" s="11">
        <v>2</v>
      </c>
    </row>
    <row r="372" spans="1:12">
      <c r="A372" s="11" t="s">
        <v>624</v>
      </c>
      <c r="D372" s="11" t="s">
        <v>260</v>
      </c>
      <c r="E372" s="19" t="s">
        <v>874</v>
      </c>
      <c r="F372" s="10">
        <v>42036</v>
      </c>
      <c r="G372" s="10">
        <v>45323</v>
      </c>
      <c r="H372" s="11">
        <v>10</v>
      </c>
      <c r="I372" s="20" t="s">
        <v>259</v>
      </c>
      <c r="J372" s="11" t="s">
        <v>261</v>
      </c>
      <c r="K372" s="11" t="s">
        <v>4139</v>
      </c>
      <c r="L372" s="11">
        <v>2</v>
      </c>
    </row>
    <row r="373" spans="1:12">
      <c r="A373" s="11" t="s">
        <v>625</v>
      </c>
      <c r="D373" s="11" t="s">
        <v>260</v>
      </c>
      <c r="E373" s="19" t="s">
        <v>875</v>
      </c>
      <c r="F373" s="10">
        <v>42036</v>
      </c>
      <c r="G373" s="10">
        <v>45323</v>
      </c>
      <c r="H373" s="11">
        <v>10</v>
      </c>
      <c r="I373" s="20" t="s">
        <v>259</v>
      </c>
      <c r="J373" s="11" t="s">
        <v>261</v>
      </c>
      <c r="K373" s="11" t="s">
        <v>4139</v>
      </c>
      <c r="L373" s="11">
        <v>2</v>
      </c>
    </row>
    <row r="374" spans="1:12">
      <c r="A374" s="11" t="s">
        <v>626</v>
      </c>
      <c r="D374" s="11" t="s">
        <v>260</v>
      </c>
      <c r="E374" s="19" t="s">
        <v>876</v>
      </c>
      <c r="F374" s="10">
        <v>42036</v>
      </c>
      <c r="G374" s="10">
        <v>45323</v>
      </c>
      <c r="H374" s="11">
        <v>10</v>
      </c>
      <c r="I374" s="20" t="s">
        <v>259</v>
      </c>
      <c r="J374" s="11" t="s">
        <v>261</v>
      </c>
      <c r="K374" s="11" t="s">
        <v>4139</v>
      </c>
      <c r="L374" s="11">
        <v>2</v>
      </c>
    </row>
    <row r="375" spans="1:12">
      <c r="A375" s="11" t="s">
        <v>627</v>
      </c>
      <c r="D375" s="11" t="s">
        <v>260</v>
      </c>
      <c r="E375" s="19" t="s">
        <v>877</v>
      </c>
      <c r="F375" s="10">
        <v>42036</v>
      </c>
      <c r="G375" s="10">
        <v>45323</v>
      </c>
      <c r="H375" s="11">
        <v>10</v>
      </c>
      <c r="I375" s="20" t="s">
        <v>259</v>
      </c>
      <c r="J375" s="11" t="s">
        <v>261</v>
      </c>
      <c r="K375" s="11" t="s">
        <v>4139</v>
      </c>
      <c r="L375" s="11">
        <v>2</v>
      </c>
    </row>
    <row r="376" spans="1:12">
      <c r="A376" s="11" t="s">
        <v>628</v>
      </c>
      <c r="D376" s="11" t="s">
        <v>260</v>
      </c>
      <c r="E376" s="19" t="s">
        <v>878</v>
      </c>
      <c r="F376" s="10">
        <v>42036</v>
      </c>
      <c r="G376" s="10">
        <v>45323</v>
      </c>
      <c r="H376" s="11">
        <v>10</v>
      </c>
      <c r="I376" s="20" t="s">
        <v>259</v>
      </c>
      <c r="J376" s="11" t="s">
        <v>261</v>
      </c>
      <c r="K376" s="11" t="s">
        <v>4139</v>
      </c>
      <c r="L376" s="11">
        <v>2</v>
      </c>
    </row>
    <row r="377" spans="1:12">
      <c r="A377" s="11" t="s">
        <v>629</v>
      </c>
      <c r="D377" s="11" t="s">
        <v>260</v>
      </c>
      <c r="E377" s="19" t="s">
        <v>879</v>
      </c>
      <c r="F377" s="10">
        <v>42036</v>
      </c>
      <c r="G377" s="10">
        <v>45323</v>
      </c>
      <c r="H377" s="11">
        <v>10</v>
      </c>
      <c r="I377" s="20" t="s">
        <v>259</v>
      </c>
      <c r="J377" s="11" t="s">
        <v>261</v>
      </c>
      <c r="K377" s="11" t="s">
        <v>4139</v>
      </c>
      <c r="L377" s="11">
        <v>2</v>
      </c>
    </row>
    <row r="378" spans="1:12">
      <c r="A378" s="11" t="s">
        <v>630</v>
      </c>
      <c r="D378" s="11" t="s">
        <v>260</v>
      </c>
      <c r="E378" s="19" t="s">
        <v>880</v>
      </c>
      <c r="F378" s="10">
        <v>42036</v>
      </c>
      <c r="G378" s="10">
        <v>45323</v>
      </c>
      <c r="H378" s="11">
        <v>10</v>
      </c>
      <c r="I378" s="20" t="s">
        <v>259</v>
      </c>
      <c r="J378" s="11" t="s">
        <v>261</v>
      </c>
      <c r="K378" s="11" t="s">
        <v>4139</v>
      </c>
      <c r="L378" s="11">
        <v>2</v>
      </c>
    </row>
    <row r="379" spans="1:12">
      <c r="A379" s="11" t="s">
        <v>631</v>
      </c>
      <c r="D379" s="11" t="s">
        <v>260</v>
      </c>
      <c r="E379" s="19" t="s">
        <v>881</v>
      </c>
      <c r="F379" s="10">
        <v>42036</v>
      </c>
      <c r="G379" s="10">
        <v>45323</v>
      </c>
      <c r="H379" s="11">
        <v>10</v>
      </c>
      <c r="I379" s="20" t="s">
        <v>259</v>
      </c>
      <c r="J379" s="11" t="s">
        <v>261</v>
      </c>
      <c r="K379" s="11" t="s">
        <v>4139</v>
      </c>
      <c r="L379" s="11">
        <v>2</v>
      </c>
    </row>
    <row r="380" spans="1:12">
      <c r="A380" s="11" t="s">
        <v>632</v>
      </c>
      <c r="D380" s="11" t="s">
        <v>260</v>
      </c>
      <c r="E380" s="19" t="s">
        <v>882</v>
      </c>
      <c r="F380" s="10">
        <v>42036</v>
      </c>
      <c r="G380" s="10">
        <v>45323</v>
      </c>
      <c r="H380" s="11">
        <v>10</v>
      </c>
      <c r="I380" s="20" t="s">
        <v>259</v>
      </c>
      <c r="J380" s="11" t="s">
        <v>261</v>
      </c>
      <c r="K380" s="11" t="s">
        <v>4139</v>
      </c>
      <c r="L380" s="11">
        <v>2</v>
      </c>
    </row>
    <row r="381" spans="1:12">
      <c r="A381" s="11" t="s">
        <v>633</v>
      </c>
      <c r="D381" s="11" t="s">
        <v>260</v>
      </c>
      <c r="E381" s="19" t="s">
        <v>883</v>
      </c>
      <c r="F381" s="10">
        <v>42036</v>
      </c>
      <c r="G381" s="10">
        <v>45323</v>
      </c>
      <c r="H381" s="11">
        <v>10</v>
      </c>
      <c r="I381" s="11" t="s">
        <v>337</v>
      </c>
      <c r="J381" s="11" t="s">
        <v>338</v>
      </c>
      <c r="K381" s="11" t="s">
        <v>4139</v>
      </c>
      <c r="L381" s="11">
        <v>2</v>
      </c>
    </row>
    <row r="382" spans="1:12">
      <c r="A382" s="11" t="s">
        <v>634</v>
      </c>
      <c r="D382" s="11" t="s">
        <v>260</v>
      </c>
      <c r="E382" s="19" t="s">
        <v>884</v>
      </c>
      <c r="F382" s="10">
        <v>42036</v>
      </c>
      <c r="G382" s="10">
        <v>45323</v>
      </c>
      <c r="H382" s="11">
        <v>10</v>
      </c>
      <c r="I382" s="11" t="s">
        <v>337</v>
      </c>
      <c r="J382" s="11" t="s">
        <v>338</v>
      </c>
      <c r="K382" s="11" t="s">
        <v>4139</v>
      </c>
      <c r="L382" s="11">
        <v>2</v>
      </c>
    </row>
    <row r="383" spans="1:12">
      <c r="A383" s="11" t="s">
        <v>635</v>
      </c>
      <c r="D383" s="11" t="s">
        <v>260</v>
      </c>
      <c r="E383" s="19" t="s">
        <v>885</v>
      </c>
      <c r="F383" s="10">
        <v>42036</v>
      </c>
      <c r="G383" s="10">
        <v>45323</v>
      </c>
      <c r="H383" s="11">
        <v>10</v>
      </c>
      <c r="I383" s="11" t="s">
        <v>337</v>
      </c>
      <c r="J383" s="11" t="s">
        <v>338</v>
      </c>
      <c r="K383" s="11" t="s">
        <v>4139</v>
      </c>
      <c r="L383" s="11">
        <v>2</v>
      </c>
    </row>
    <row r="384" spans="1:12">
      <c r="A384" s="11" t="s">
        <v>636</v>
      </c>
      <c r="D384" s="11" t="s">
        <v>260</v>
      </c>
      <c r="E384" s="19" t="s">
        <v>886</v>
      </c>
      <c r="F384" s="10">
        <v>42036</v>
      </c>
      <c r="G384" s="10">
        <v>45323</v>
      </c>
      <c r="H384" s="11">
        <v>10</v>
      </c>
      <c r="I384" s="11" t="s">
        <v>337</v>
      </c>
      <c r="J384" s="11" t="s">
        <v>338</v>
      </c>
      <c r="K384" s="11" t="s">
        <v>4139</v>
      </c>
      <c r="L384" s="11">
        <v>2</v>
      </c>
    </row>
    <row r="385" spans="1:12">
      <c r="A385" s="11" t="s">
        <v>637</v>
      </c>
      <c r="D385" s="11" t="s">
        <v>260</v>
      </c>
      <c r="E385" s="19" t="s">
        <v>887</v>
      </c>
      <c r="F385" s="10">
        <v>42036</v>
      </c>
      <c r="G385" s="10">
        <v>45323</v>
      </c>
      <c r="H385" s="11">
        <v>10</v>
      </c>
      <c r="I385" s="11" t="s">
        <v>337</v>
      </c>
      <c r="J385" s="11" t="s">
        <v>338</v>
      </c>
      <c r="K385" s="11" t="s">
        <v>4139</v>
      </c>
      <c r="L385" s="11">
        <v>2</v>
      </c>
    </row>
    <row r="386" spans="1:12">
      <c r="A386" s="11" t="s">
        <v>638</v>
      </c>
      <c r="D386" s="11" t="s">
        <v>260</v>
      </c>
      <c r="E386" s="19" t="s">
        <v>888</v>
      </c>
      <c r="F386" s="10">
        <v>42036</v>
      </c>
      <c r="G386" s="10">
        <v>45323</v>
      </c>
      <c r="H386" s="11">
        <v>10</v>
      </c>
      <c r="I386" s="11" t="s">
        <v>337</v>
      </c>
      <c r="J386" s="11" t="s">
        <v>338</v>
      </c>
      <c r="K386" s="11" t="s">
        <v>4139</v>
      </c>
      <c r="L386" s="11">
        <v>2</v>
      </c>
    </row>
    <row r="387" spans="1:12">
      <c r="A387" s="11" t="s">
        <v>639</v>
      </c>
      <c r="D387" s="11" t="s">
        <v>260</v>
      </c>
      <c r="E387" s="19" t="s">
        <v>889</v>
      </c>
      <c r="F387" s="10">
        <v>42036</v>
      </c>
      <c r="G387" s="10">
        <v>45323</v>
      </c>
      <c r="H387" s="11">
        <v>10</v>
      </c>
      <c r="I387" s="11" t="s">
        <v>337</v>
      </c>
      <c r="J387" s="11" t="s">
        <v>338</v>
      </c>
      <c r="K387" s="11" t="s">
        <v>4139</v>
      </c>
      <c r="L387" s="11">
        <v>2</v>
      </c>
    </row>
    <row r="388" spans="1:12">
      <c r="A388" s="11" t="s">
        <v>640</v>
      </c>
      <c r="D388" s="11" t="s">
        <v>260</v>
      </c>
      <c r="E388" s="19" t="s">
        <v>890</v>
      </c>
      <c r="F388" s="10">
        <v>42036</v>
      </c>
      <c r="G388" s="10">
        <v>45323</v>
      </c>
      <c r="H388" s="11">
        <v>10</v>
      </c>
      <c r="I388" s="11" t="s">
        <v>337</v>
      </c>
      <c r="J388" s="11" t="s">
        <v>338</v>
      </c>
      <c r="K388" s="11" t="s">
        <v>4139</v>
      </c>
      <c r="L388" s="11">
        <v>2</v>
      </c>
    </row>
    <row r="389" spans="1:12">
      <c r="A389" s="11" t="s">
        <v>641</v>
      </c>
      <c r="D389" s="11" t="s">
        <v>260</v>
      </c>
      <c r="E389" s="19" t="s">
        <v>891</v>
      </c>
      <c r="F389" s="10">
        <v>42036</v>
      </c>
      <c r="G389" s="10">
        <v>45323</v>
      </c>
      <c r="H389" s="11">
        <v>10</v>
      </c>
      <c r="I389" s="11" t="s">
        <v>337</v>
      </c>
      <c r="J389" s="11" t="s">
        <v>338</v>
      </c>
      <c r="K389" s="11" t="s">
        <v>4139</v>
      </c>
      <c r="L389" s="11">
        <v>2</v>
      </c>
    </row>
    <row r="390" spans="1:12">
      <c r="A390" s="11" t="s">
        <v>642</v>
      </c>
      <c r="D390" s="11" t="s">
        <v>260</v>
      </c>
      <c r="E390" s="19" t="s">
        <v>892</v>
      </c>
      <c r="F390" s="10">
        <v>42036</v>
      </c>
      <c r="G390" s="10">
        <v>45323</v>
      </c>
      <c r="H390" s="11">
        <v>10</v>
      </c>
      <c r="I390" s="11" t="s">
        <v>337</v>
      </c>
      <c r="J390" s="11" t="s">
        <v>338</v>
      </c>
      <c r="K390" s="11" t="s">
        <v>4139</v>
      </c>
      <c r="L390" s="11">
        <v>2</v>
      </c>
    </row>
    <row r="391" spans="1:12">
      <c r="A391" s="11" t="s">
        <v>643</v>
      </c>
      <c r="D391" s="11" t="s">
        <v>260</v>
      </c>
      <c r="E391" s="19" t="s">
        <v>893</v>
      </c>
      <c r="F391" s="10">
        <v>42036</v>
      </c>
      <c r="G391" s="10">
        <v>45323</v>
      </c>
      <c r="H391" s="11">
        <v>10</v>
      </c>
      <c r="I391" s="11" t="s">
        <v>337</v>
      </c>
      <c r="J391" s="11" t="s">
        <v>338</v>
      </c>
      <c r="K391" s="11" t="s">
        <v>4139</v>
      </c>
      <c r="L391" s="11">
        <v>2</v>
      </c>
    </row>
    <row r="392" spans="1:12">
      <c r="A392" s="11" t="s">
        <v>644</v>
      </c>
      <c r="D392" s="11" t="s">
        <v>260</v>
      </c>
      <c r="E392" s="19" t="s">
        <v>894</v>
      </c>
      <c r="F392" s="10">
        <v>42036</v>
      </c>
      <c r="G392" s="10">
        <v>45323</v>
      </c>
      <c r="H392" s="11">
        <v>10</v>
      </c>
      <c r="I392" s="11" t="s">
        <v>337</v>
      </c>
      <c r="J392" s="11" t="s">
        <v>338</v>
      </c>
      <c r="K392" s="11" t="s">
        <v>4139</v>
      </c>
      <c r="L392" s="11">
        <v>2</v>
      </c>
    </row>
    <row r="393" spans="1:12">
      <c r="A393" s="11" t="s">
        <v>645</v>
      </c>
      <c r="D393" s="11" t="s">
        <v>260</v>
      </c>
      <c r="E393" s="19" t="s">
        <v>895</v>
      </c>
      <c r="F393" s="10">
        <v>42036</v>
      </c>
      <c r="G393" s="10">
        <v>45323</v>
      </c>
      <c r="H393" s="11">
        <v>10</v>
      </c>
      <c r="I393" s="11" t="s">
        <v>337</v>
      </c>
      <c r="J393" s="11" t="s">
        <v>338</v>
      </c>
      <c r="K393" s="11" t="s">
        <v>4139</v>
      </c>
      <c r="L393" s="11">
        <v>2</v>
      </c>
    </row>
    <row r="394" spans="1:12">
      <c r="A394" s="11" t="s">
        <v>646</v>
      </c>
      <c r="D394" s="11" t="s">
        <v>260</v>
      </c>
      <c r="E394" s="19" t="s">
        <v>896</v>
      </c>
      <c r="F394" s="10">
        <v>42036</v>
      </c>
      <c r="G394" s="10">
        <v>45323</v>
      </c>
      <c r="H394" s="11">
        <v>10</v>
      </c>
      <c r="I394" s="11" t="s">
        <v>337</v>
      </c>
      <c r="J394" s="11" t="s">
        <v>338</v>
      </c>
      <c r="K394" s="11" t="s">
        <v>4139</v>
      </c>
      <c r="L394" s="11">
        <v>2</v>
      </c>
    </row>
    <row r="395" spans="1:12">
      <c r="A395" s="11" t="s">
        <v>647</v>
      </c>
      <c r="D395" s="11" t="s">
        <v>260</v>
      </c>
      <c r="E395" s="19" t="s">
        <v>897</v>
      </c>
      <c r="F395" s="10">
        <v>42036</v>
      </c>
      <c r="G395" s="10">
        <v>45323</v>
      </c>
      <c r="H395" s="11">
        <v>10</v>
      </c>
      <c r="I395" s="11" t="s">
        <v>337</v>
      </c>
      <c r="J395" s="11" t="s">
        <v>338</v>
      </c>
      <c r="K395" s="11" t="s">
        <v>4139</v>
      </c>
      <c r="L395" s="11">
        <v>2</v>
      </c>
    </row>
    <row r="396" spans="1:12">
      <c r="A396" s="11" t="s">
        <v>648</v>
      </c>
      <c r="D396" s="11" t="s">
        <v>260</v>
      </c>
      <c r="E396" s="19" t="s">
        <v>898</v>
      </c>
      <c r="F396" s="10">
        <v>42036</v>
      </c>
      <c r="G396" s="10">
        <v>45323</v>
      </c>
      <c r="H396" s="11">
        <v>10</v>
      </c>
      <c r="I396" s="11" t="s">
        <v>337</v>
      </c>
      <c r="J396" s="11" t="s">
        <v>338</v>
      </c>
      <c r="K396" s="11" t="s">
        <v>4139</v>
      </c>
      <c r="L396" s="11">
        <v>2</v>
      </c>
    </row>
    <row r="397" spans="1:12">
      <c r="A397" s="11" t="s">
        <v>649</v>
      </c>
      <c r="D397" s="11" t="s">
        <v>260</v>
      </c>
      <c r="E397" s="19" t="s">
        <v>899</v>
      </c>
      <c r="F397" s="10">
        <v>42036</v>
      </c>
      <c r="G397" s="10">
        <v>45323</v>
      </c>
      <c r="H397" s="11">
        <v>10</v>
      </c>
      <c r="I397" s="11" t="s">
        <v>337</v>
      </c>
      <c r="J397" s="11" t="s">
        <v>338</v>
      </c>
      <c r="K397" s="11" t="s">
        <v>4139</v>
      </c>
      <c r="L397" s="11">
        <v>2</v>
      </c>
    </row>
    <row r="398" spans="1:12">
      <c r="A398" s="11" t="s">
        <v>650</v>
      </c>
      <c r="D398" s="11" t="s">
        <v>260</v>
      </c>
      <c r="E398" s="19" t="s">
        <v>900</v>
      </c>
      <c r="F398" s="10">
        <v>42036</v>
      </c>
      <c r="G398" s="10">
        <v>45323</v>
      </c>
      <c r="H398" s="11">
        <v>10</v>
      </c>
      <c r="I398" s="11" t="s">
        <v>337</v>
      </c>
      <c r="J398" s="11" t="s">
        <v>338</v>
      </c>
      <c r="K398" s="11" t="s">
        <v>4139</v>
      </c>
      <c r="L398" s="11">
        <v>2</v>
      </c>
    </row>
    <row r="399" spans="1:12">
      <c r="A399" s="11" t="s">
        <v>651</v>
      </c>
      <c r="D399" s="11" t="s">
        <v>260</v>
      </c>
      <c r="E399" s="19" t="s">
        <v>901</v>
      </c>
      <c r="F399" s="10">
        <v>42036</v>
      </c>
      <c r="G399" s="10">
        <v>45323</v>
      </c>
      <c r="H399" s="11">
        <v>10</v>
      </c>
      <c r="I399" s="11" t="s">
        <v>337</v>
      </c>
      <c r="J399" s="11" t="s">
        <v>338</v>
      </c>
      <c r="K399" s="11" t="s">
        <v>4139</v>
      </c>
      <c r="L399" s="11">
        <v>2</v>
      </c>
    </row>
    <row r="400" spans="1:12">
      <c r="A400" s="11" t="s">
        <v>652</v>
      </c>
      <c r="D400" s="11" t="s">
        <v>260</v>
      </c>
      <c r="E400" s="19" t="s">
        <v>902</v>
      </c>
      <c r="F400" s="10">
        <v>42036</v>
      </c>
      <c r="G400" s="10">
        <v>45323</v>
      </c>
      <c r="H400" s="11">
        <v>10</v>
      </c>
      <c r="I400" s="11" t="s">
        <v>337</v>
      </c>
      <c r="J400" s="11" t="s">
        <v>338</v>
      </c>
      <c r="K400" s="11" t="s">
        <v>4139</v>
      </c>
      <c r="L400" s="11">
        <v>2</v>
      </c>
    </row>
    <row r="401" spans="1:12">
      <c r="A401" s="11" t="s">
        <v>653</v>
      </c>
      <c r="D401" s="11" t="s">
        <v>260</v>
      </c>
      <c r="E401" s="19" t="s">
        <v>903</v>
      </c>
      <c r="F401" s="10">
        <v>42036</v>
      </c>
      <c r="G401" s="10">
        <v>45323</v>
      </c>
      <c r="H401" s="11">
        <v>10</v>
      </c>
      <c r="I401" s="11" t="s">
        <v>337</v>
      </c>
      <c r="J401" s="11" t="s">
        <v>338</v>
      </c>
      <c r="K401" s="11" t="s">
        <v>4139</v>
      </c>
      <c r="L401" s="11">
        <v>2</v>
      </c>
    </row>
    <row r="402" spans="1:12">
      <c r="A402" s="11" t="s">
        <v>654</v>
      </c>
      <c r="D402" s="11" t="s">
        <v>260</v>
      </c>
      <c r="E402" s="19" t="s">
        <v>904</v>
      </c>
      <c r="F402" s="10">
        <v>42036</v>
      </c>
      <c r="G402" s="10">
        <v>45323</v>
      </c>
      <c r="H402" s="11">
        <v>10</v>
      </c>
      <c r="I402" s="11" t="s">
        <v>337</v>
      </c>
      <c r="J402" s="11" t="s">
        <v>338</v>
      </c>
      <c r="K402" s="11" t="s">
        <v>4139</v>
      </c>
      <c r="L402" s="11">
        <v>2</v>
      </c>
    </row>
    <row r="403" spans="1:12">
      <c r="A403" s="11" t="s">
        <v>655</v>
      </c>
      <c r="D403" s="11" t="s">
        <v>260</v>
      </c>
      <c r="E403" s="19" t="s">
        <v>905</v>
      </c>
      <c r="F403" s="10">
        <v>42036</v>
      </c>
      <c r="G403" s="10">
        <v>45323</v>
      </c>
      <c r="H403" s="11">
        <v>10</v>
      </c>
      <c r="I403" s="11" t="s">
        <v>337</v>
      </c>
      <c r="J403" s="11" t="s">
        <v>338</v>
      </c>
      <c r="K403" s="11" t="s">
        <v>4139</v>
      </c>
      <c r="L403" s="11">
        <v>2</v>
      </c>
    </row>
    <row r="404" spans="1:12">
      <c r="A404" s="11" t="s">
        <v>656</v>
      </c>
      <c r="D404" s="11" t="s">
        <v>260</v>
      </c>
      <c r="E404" s="19" t="s">
        <v>906</v>
      </c>
      <c r="F404" s="10">
        <v>42036</v>
      </c>
      <c r="G404" s="10">
        <v>45323</v>
      </c>
      <c r="H404" s="11">
        <v>10</v>
      </c>
      <c r="I404" s="11" t="s">
        <v>337</v>
      </c>
      <c r="J404" s="11" t="s">
        <v>338</v>
      </c>
      <c r="K404" s="11" t="s">
        <v>4139</v>
      </c>
      <c r="L404" s="11">
        <v>2</v>
      </c>
    </row>
    <row r="405" spans="1:12">
      <c r="A405" s="11" t="s">
        <v>657</v>
      </c>
      <c r="D405" s="11" t="s">
        <v>260</v>
      </c>
      <c r="E405" s="19" t="s">
        <v>907</v>
      </c>
      <c r="F405" s="10">
        <v>42036</v>
      </c>
      <c r="G405" s="10">
        <v>45323</v>
      </c>
      <c r="H405" s="11">
        <v>10</v>
      </c>
      <c r="I405" s="11" t="s">
        <v>337</v>
      </c>
      <c r="J405" s="11" t="s">
        <v>338</v>
      </c>
      <c r="K405" s="11" t="s">
        <v>4139</v>
      </c>
      <c r="L405" s="11">
        <v>2</v>
      </c>
    </row>
    <row r="406" spans="1:12">
      <c r="A406" s="11" t="s">
        <v>658</v>
      </c>
      <c r="D406" s="11" t="s">
        <v>260</v>
      </c>
      <c r="E406" s="19" t="s">
        <v>908</v>
      </c>
      <c r="F406" s="10">
        <v>42036</v>
      </c>
      <c r="G406" s="10">
        <v>45323</v>
      </c>
      <c r="H406" s="11">
        <v>10</v>
      </c>
      <c r="I406" s="11" t="s">
        <v>337</v>
      </c>
      <c r="J406" s="11" t="s">
        <v>338</v>
      </c>
      <c r="K406" s="11" t="s">
        <v>4139</v>
      </c>
      <c r="L406" s="11">
        <v>2</v>
      </c>
    </row>
    <row r="407" spans="1:12">
      <c r="A407" s="11" t="s">
        <v>659</v>
      </c>
      <c r="D407" s="11" t="s">
        <v>260</v>
      </c>
      <c r="E407" s="19" t="s">
        <v>909</v>
      </c>
      <c r="F407" s="10">
        <v>42036</v>
      </c>
      <c r="G407" s="10">
        <v>45323</v>
      </c>
      <c r="H407" s="11">
        <v>10</v>
      </c>
      <c r="I407" s="11" t="s">
        <v>337</v>
      </c>
      <c r="J407" s="11" t="s">
        <v>338</v>
      </c>
      <c r="K407" s="11" t="s">
        <v>4139</v>
      </c>
      <c r="L407" s="11">
        <v>2</v>
      </c>
    </row>
    <row r="408" spans="1:12">
      <c r="A408" s="11" t="s">
        <v>660</v>
      </c>
      <c r="D408" s="11" t="s">
        <v>260</v>
      </c>
      <c r="E408" s="19" t="s">
        <v>910</v>
      </c>
      <c r="F408" s="10">
        <v>42036</v>
      </c>
      <c r="G408" s="10">
        <v>45323</v>
      </c>
      <c r="H408" s="11">
        <v>10</v>
      </c>
      <c r="I408" s="11" t="s">
        <v>337</v>
      </c>
      <c r="J408" s="11" t="s">
        <v>338</v>
      </c>
      <c r="K408" s="11" t="s">
        <v>4139</v>
      </c>
      <c r="L408" s="11">
        <v>2</v>
      </c>
    </row>
    <row r="409" spans="1:12">
      <c r="A409" s="11" t="s">
        <v>661</v>
      </c>
      <c r="D409" s="11" t="s">
        <v>260</v>
      </c>
      <c r="E409" s="19" t="s">
        <v>911</v>
      </c>
      <c r="F409" s="10">
        <v>42036</v>
      </c>
      <c r="G409" s="10">
        <v>45323</v>
      </c>
      <c r="H409" s="11">
        <v>10</v>
      </c>
      <c r="I409" s="11" t="s">
        <v>337</v>
      </c>
      <c r="J409" s="11" t="s">
        <v>338</v>
      </c>
      <c r="K409" s="11" t="s">
        <v>4139</v>
      </c>
      <c r="L409" s="11">
        <v>2</v>
      </c>
    </row>
    <row r="410" spans="1:12">
      <c r="A410" s="11" t="s">
        <v>662</v>
      </c>
      <c r="D410" s="11" t="s">
        <v>260</v>
      </c>
      <c r="E410" s="19" t="s">
        <v>912</v>
      </c>
      <c r="F410" s="10">
        <v>42036</v>
      </c>
      <c r="G410" s="10">
        <v>45323</v>
      </c>
      <c r="H410" s="11">
        <v>10</v>
      </c>
      <c r="I410" s="11" t="s">
        <v>337</v>
      </c>
      <c r="J410" s="11" t="s">
        <v>338</v>
      </c>
      <c r="K410" s="11" t="s">
        <v>4139</v>
      </c>
      <c r="L410" s="11">
        <v>2</v>
      </c>
    </row>
    <row r="411" spans="1:12">
      <c r="A411" s="11" t="s">
        <v>663</v>
      </c>
      <c r="D411" s="11" t="s">
        <v>260</v>
      </c>
      <c r="E411" s="19" t="s">
        <v>913</v>
      </c>
      <c r="F411" s="10">
        <v>42036</v>
      </c>
      <c r="G411" s="10">
        <v>45323</v>
      </c>
      <c r="H411" s="11">
        <v>10</v>
      </c>
      <c r="I411" s="11" t="s">
        <v>337</v>
      </c>
      <c r="J411" s="11" t="s">
        <v>338</v>
      </c>
      <c r="K411" s="11" t="s">
        <v>4139</v>
      </c>
      <c r="L411" s="11">
        <v>2</v>
      </c>
    </row>
    <row r="412" spans="1:12">
      <c r="A412" s="11" t="s">
        <v>664</v>
      </c>
      <c r="D412" s="11" t="s">
        <v>260</v>
      </c>
      <c r="E412" s="19" t="s">
        <v>914</v>
      </c>
      <c r="F412" s="10">
        <v>42036</v>
      </c>
      <c r="G412" s="10">
        <v>45323</v>
      </c>
      <c r="H412" s="11">
        <v>10</v>
      </c>
      <c r="I412" s="11" t="s">
        <v>337</v>
      </c>
      <c r="J412" s="11" t="s">
        <v>338</v>
      </c>
      <c r="K412" s="11" t="s">
        <v>4139</v>
      </c>
      <c r="L412" s="11">
        <v>2</v>
      </c>
    </row>
    <row r="413" spans="1:12">
      <c r="A413" s="11" t="s">
        <v>665</v>
      </c>
      <c r="D413" s="11" t="s">
        <v>260</v>
      </c>
      <c r="E413" s="19" t="s">
        <v>915</v>
      </c>
      <c r="F413" s="10">
        <v>42036</v>
      </c>
      <c r="G413" s="10">
        <v>45323</v>
      </c>
      <c r="H413" s="11">
        <v>10</v>
      </c>
      <c r="I413" s="11" t="s">
        <v>337</v>
      </c>
      <c r="J413" s="11" t="s">
        <v>338</v>
      </c>
      <c r="K413" s="11" t="s">
        <v>4139</v>
      </c>
      <c r="L413" s="11">
        <v>2</v>
      </c>
    </row>
    <row r="414" spans="1:12">
      <c r="A414" s="11" t="s">
        <v>666</v>
      </c>
      <c r="D414" s="11" t="s">
        <v>260</v>
      </c>
      <c r="E414" s="19" t="s">
        <v>916</v>
      </c>
      <c r="F414" s="10">
        <v>42036</v>
      </c>
      <c r="G414" s="10">
        <v>45323</v>
      </c>
      <c r="H414" s="11">
        <v>10</v>
      </c>
      <c r="I414" s="11" t="s">
        <v>337</v>
      </c>
      <c r="J414" s="11" t="s">
        <v>338</v>
      </c>
      <c r="K414" s="11" t="s">
        <v>4139</v>
      </c>
      <c r="L414" s="11">
        <v>2</v>
      </c>
    </row>
    <row r="415" spans="1:12">
      <c r="A415" s="11" t="s">
        <v>667</v>
      </c>
      <c r="D415" s="11" t="s">
        <v>260</v>
      </c>
      <c r="E415" s="19" t="s">
        <v>917</v>
      </c>
      <c r="F415" s="10">
        <v>42036</v>
      </c>
      <c r="G415" s="10">
        <v>45323</v>
      </c>
      <c r="H415" s="11">
        <v>10</v>
      </c>
      <c r="I415" s="11" t="s">
        <v>337</v>
      </c>
      <c r="J415" s="11" t="s">
        <v>338</v>
      </c>
      <c r="K415" s="11" t="s">
        <v>4139</v>
      </c>
      <c r="L415" s="11">
        <v>2</v>
      </c>
    </row>
    <row r="416" spans="1:12">
      <c r="A416" s="11" t="s">
        <v>668</v>
      </c>
      <c r="D416" s="11" t="s">
        <v>260</v>
      </c>
      <c r="E416" s="19" t="s">
        <v>918</v>
      </c>
      <c r="F416" s="10">
        <v>42036</v>
      </c>
      <c r="G416" s="10">
        <v>45323</v>
      </c>
      <c r="H416" s="11">
        <v>10</v>
      </c>
      <c r="I416" s="11" t="s">
        <v>337</v>
      </c>
      <c r="J416" s="11" t="s">
        <v>338</v>
      </c>
      <c r="K416" s="11" t="s">
        <v>4139</v>
      </c>
      <c r="L416" s="11">
        <v>2</v>
      </c>
    </row>
    <row r="417" spans="1:12">
      <c r="A417" s="11" t="s">
        <v>669</v>
      </c>
      <c r="D417" s="11" t="s">
        <v>260</v>
      </c>
      <c r="E417" s="19" t="s">
        <v>919</v>
      </c>
      <c r="F417" s="10">
        <v>42036</v>
      </c>
      <c r="G417" s="10">
        <v>45323</v>
      </c>
      <c r="H417" s="11">
        <v>10</v>
      </c>
      <c r="I417" s="11" t="s">
        <v>337</v>
      </c>
      <c r="J417" s="11" t="s">
        <v>338</v>
      </c>
      <c r="K417" s="11" t="s">
        <v>4139</v>
      </c>
      <c r="L417" s="11">
        <v>2</v>
      </c>
    </row>
    <row r="418" spans="1:12">
      <c r="A418" s="11" t="s">
        <v>670</v>
      </c>
      <c r="D418" s="11" t="s">
        <v>260</v>
      </c>
      <c r="E418" s="19" t="s">
        <v>920</v>
      </c>
      <c r="F418" s="10">
        <v>42036</v>
      </c>
      <c r="G418" s="10">
        <v>45323</v>
      </c>
      <c r="H418" s="11">
        <v>10</v>
      </c>
      <c r="I418" s="11" t="s">
        <v>337</v>
      </c>
      <c r="J418" s="11" t="s">
        <v>338</v>
      </c>
      <c r="K418" s="11" t="s">
        <v>4139</v>
      </c>
      <c r="L418" s="11">
        <v>2</v>
      </c>
    </row>
    <row r="419" spans="1:12">
      <c r="A419" s="11" t="s">
        <v>671</v>
      </c>
      <c r="D419" s="11" t="s">
        <v>260</v>
      </c>
      <c r="E419" s="19" t="s">
        <v>921</v>
      </c>
      <c r="F419" s="10">
        <v>42036</v>
      </c>
      <c r="G419" s="10">
        <v>45323</v>
      </c>
      <c r="H419" s="11">
        <v>10</v>
      </c>
      <c r="I419" s="11" t="s">
        <v>337</v>
      </c>
      <c r="J419" s="11" t="s">
        <v>338</v>
      </c>
      <c r="K419" s="11" t="s">
        <v>4139</v>
      </c>
      <c r="L419" s="11">
        <v>2</v>
      </c>
    </row>
    <row r="420" spans="1:12">
      <c r="A420" s="11" t="s">
        <v>672</v>
      </c>
      <c r="D420" s="11" t="s">
        <v>260</v>
      </c>
      <c r="E420" s="19" t="s">
        <v>922</v>
      </c>
      <c r="F420" s="10">
        <v>42036</v>
      </c>
      <c r="G420" s="10">
        <v>45323</v>
      </c>
      <c r="H420" s="11">
        <v>10</v>
      </c>
      <c r="I420" s="11" t="s">
        <v>337</v>
      </c>
      <c r="J420" s="11" t="s">
        <v>338</v>
      </c>
      <c r="K420" s="11" t="s">
        <v>4139</v>
      </c>
      <c r="L420" s="11">
        <v>2</v>
      </c>
    </row>
    <row r="421" spans="1:12">
      <c r="A421" s="11" t="s">
        <v>673</v>
      </c>
      <c r="D421" s="11" t="s">
        <v>260</v>
      </c>
      <c r="E421" s="19" t="s">
        <v>923</v>
      </c>
      <c r="F421" s="10">
        <v>42036</v>
      </c>
      <c r="G421" s="10">
        <v>45323</v>
      </c>
      <c r="H421" s="11">
        <v>10</v>
      </c>
      <c r="I421" s="11" t="s">
        <v>337</v>
      </c>
      <c r="J421" s="11" t="s">
        <v>338</v>
      </c>
      <c r="K421" s="11" t="s">
        <v>4139</v>
      </c>
      <c r="L421" s="11">
        <v>2</v>
      </c>
    </row>
    <row r="422" spans="1:12">
      <c r="A422" s="11" t="s">
        <v>674</v>
      </c>
      <c r="D422" s="11" t="s">
        <v>260</v>
      </c>
      <c r="E422" s="19" t="s">
        <v>924</v>
      </c>
      <c r="F422" s="10">
        <v>42036</v>
      </c>
      <c r="G422" s="10">
        <v>45323</v>
      </c>
      <c r="H422" s="11">
        <v>10</v>
      </c>
      <c r="I422" s="11" t="s">
        <v>337</v>
      </c>
      <c r="J422" s="11" t="s">
        <v>338</v>
      </c>
      <c r="K422" s="11" t="s">
        <v>4139</v>
      </c>
      <c r="L422" s="11">
        <v>2</v>
      </c>
    </row>
    <row r="423" spans="1:12">
      <c r="A423" s="11" t="s">
        <v>675</v>
      </c>
      <c r="D423" s="11" t="s">
        <v>260</v>
      </c>
      <c r="E423" s="19" t="s">
        <v>925</v>
      </c>
      <c r="F423" s="10">
        <v>42036</v>
      </c>
      <c r="G423" s="10">
        <v>45323</v>
      </c>
      <c r="H423" s="11">
        <v>10</v>
      </c>
      <c r="I423" s="11" t="s">
        <v>337</v>
      </c>
      <c r="J423" s="11" t="s">
        <v>338</v>
      </c>
      <c r="K423" s="11" t="s">
        <v>4139</v>
      </c>
      <c r="L423" s="11">
        <v>2</v>
      </c>
    </row>
    <row r="424" spans="1:12">
      <c r="A424" s="11" t="s">
        <v>676</v>
      </c>
      <c r="D424" s="11" t="s">
        <v>260</v>
      </c>
      <c r="E424" s="19" t="s">
        <v>926</v>
      </c>
      <c r="F424" s="10">
        <v>42036</v>
      </c>
      <c r="G424" s="10">
        <v>45323</v>
      </c>
      <c r="H424" s="11">
        <v>10</v>
      </c>
      <c r="I424" s="11" t="s">
        <v>337</v>
      </c>
      <c r="J424" s="11" t="s">
        <v>338</v>
      </c>
      <c r="K424" s="11" t="s">
        <v>4139</v>
      </c>
      <c r="L424" s="11">
        <v>2</v>
      </c>
    </row>
    <row r="425" spans="1:12">
      <c r="A425" s="11" t="s">
        <v>677</v>
      </c>
      <c r="D425" s="11" t="s">
        <v>260</v>
      </c>
      <c r="E425" s="19" t="s">
        <v>927</v>
      </c>
      <c r="F425" s="10">
        <v>42036</v>
      </c>
      <c r="G425" s="10">
        <v>45323</v>
      </c>
      <c r="H425" s="11">
        <v>10</v>
      </c>
      <c r="I425" s="11" t="s">
        <v>337</v>
      </c>
      <c r="J425" s="11" t="s">
        <v>338</v>
      </c>
      <c r="K425" s="11" t="s">
        <v>4139</v>
      </c>
      <c r="L425" s="11">
        <v>2</v>
      </c>
    </row>
    <row r="426" spans="1:12">
      <c r="A426" s="11" t="s">
        <v>678</v>
      </c>
      <c r="D426" s="11" t="s">
        <v>260</v>
      </c>
      <c r="E426" s="19" t="s">
        <v>928</v>
      </c>
      <c r="F426" s="10">
        <v>42036</v>
      </c>
      <c r="G426" s="10">
        <v>45323</v>
      </c>
      <c r="H426" s="11">
        <v>10</v>
      </c>
      <c r="I426" s="11" t="s">
        <v>337</v>
      </c>
      <c r="J426" s="11" t="s">
        <v>338</v>
      </c>
      <c r="K426" s="11" t="s">
        <v>4139</v>
      </c>
      <c r="L426" s="11">
        <v>2</v>
      </c>
    </row>
    <row r="427" spans="1:12">
      <c r="A427" s="11" t="s">
        <v>679</v>
      </c>
      <c r="D427" s="11" t="s">
        <v>260</v>
      </c>
      <c r="E427" s="19" t="s">
        <v>929</v>
      </c>
      <c r="F427" s="10">
        <v>42036</v>
      </c>
      <c r="G427" s="10">
        <v>45323</v>
      </c>
      <c r="H427" s="11">
        <v>10</v>
      </c>
      <c r="I427" s="11" t="s">
        <v>337</v>
      </c>
      <c r="J427" s="11" t="s">
        <v>338</v>
      </c>
      <c r="K427" s="11" t="s">
        <v>4139</v>
      </c>
      <c r="L427" s="11">
        <v>2</v>
      </c>
    </row>
    <row r="428" spans="1:12">
      <c r="A428" s="11" t="s">
        <v>680</v>
      </c>
      <c r="D428" s="11" t="s">
        <v>260</v>
      </c>
      <c r="E428" s="19" t="s">
        <v>930</v>
      </c>
      <c r="F428" s="10">
        <v>42036</v>
      </c>
      <c r="G428" s="10">
        <v>45323</v>
      </c>
      <c r="H428" s="11">
        <v>10</v>
      </c>
      <c r="I428" s="11" t="s">
        <v>337</v>
      </c>
      <c r="J428" s="11" t="s">
        <v>338</v>
      </c>
      <c r="K428" s="11" t="s">
        <v>4139</v>
      </c>
      <c r="L428" s="11">
        <v>2</v>
      </c>
    </row>
    <row r="429" spans="1:12">
      <c r="A429" s="11" t="s">
        <v>681</v>
      </c>
      <c r="D429" s="11" t="s">
        <v>260</v>
      </c>
      <c r="E429" s="19" t="s">
        <v>931</v>
      </c>
      <c r="F429" s="10">
        <v>42036</v>
      </c>
      <c r="G429" s="10">
        <v>45323</v>
      </c>
      <c r="H429" s="11">
        <v>10</v>
      </c>
      <c r="I429" s="11" t="s">
        <v>337</v>
      </c>
      <c r="J429" s="11" t="s">
        <v>338</v>
      </c>
      <c r="K429" s="11" t="s">
        <v>4139</v>
      </c>
      <c r="L429" s="11">
        <v>2</v>
      </c>
    </row>
    <row r="430" spans="1:12">
      <c r="A430" s="11" t="s">
        <v>682</v>
      </c>
      <c r="D430" s="11" t="s">
        <v>260</v>
      </c>
      <c r="E430" s="19" t="s">
        <v>932</v>
      </c>
      <c r="F430" s="10">
        <v>42036</v>
      </c>
      <c r="G430" s="10">
        <v>45323</v>
      </c>
      <c r="H430" s="11">
        <v>10</v>
      </c>
      <c r="I430" s="11" t="s">
        <v>337</v>
      </c>
      <c r="J430" s="11" t="s">
        <v>338</v>
      </c>
      <c r="K430" s="11" t="s">
        <v>4139</v>
      </c>
      <c r="L430" s="11">
        <v>2</v>
      </c>
    </row>
    <row r="431" spans="1:12">
      <c r="A431" s="11" t="s">
        <v>683</v>
      </c>
      <c r="D431" s="11" t="s">
        <v>260</v>
      </c>
      <c r="E431" s="19" t="s">
        <v>933</v>
      </c>
      <c r="F431" s="10">
        <v>42036</v>
      </c>
      <c r="G431" s="10">
        <v>45323</v>
      </c>
      <c r="H431" s="11">
        <v>10</v>
      </c>
      <c r="I431" s="11" t="s">
        <v>337</v>
      </c>
      <c r="J431" s="11" t="s">
        <v>338</v>
      </c>
      <c r="K431" s="11" t="s">
        <v>4139</v>
      </c>
      <c r="L431" s="11">
        <v>2</v>
      </c>
    </row>
    <row r="432" spans="1:12">
      <c r="A432" s="11" t="s">
        <v>684</v>
      </c>
      <c r="D432" s="11" t="s">
        <v>260</v>
      </c>
      <c r="E432" s="19" t="s">
        <v>934</v>
      </c>
      <c r="F432" s="10">
        <v>42036</v>
      </c>
      <c r="G432" s="10">
        <v>45323</v>
      </c>
      <c r="H432" s="11">
        <v>10</v>
      </c>
      <c r="I432" s="11" t="s">
        <v>337</v>
      </c>
      <c r="J432" s="11" t="s">
        <v>338</v>
      </c>
      <c r="K432" s="11" t="s">
        <v>4139</v>
      </c>
      <c r="L432" s="11">
        <v>2</v>
      </c>
    </row>
    <row r="433" spans="1:12">
      <c r="A433" s="11" t="s">
        <v>685</v>
      </c>
      <c r="D433" s="11" t="s">
        <v>260</v>
      </c>
      <c r="E433" s="19" t="s">
        <v>935</v>
      </c>
      <c r="F433" s="10">
        <v>42036</v>
      </c>
      <c r="G433" s="10">
        <v>45323</v>
      </c>
      <c r="H433" s="11">
        <v>10</v>
      </c>
      <c r="I433" s="11" t="s">
        <v>337</v>
      </c>
      <c r="J433" s="11" t="s">
        <v>338</v>
      </c>
      <c r="K433" s="11" t="s">
        <v>4139</v>
      </c>
      <c r="L433" s="11">
        <v>2</v>
      </c>
    </row>
    <row r="434" spans="1:12">
      <c r="A434" s="11" t="s">
        <v>686</v>
      </c>
      <c r="D434" s="11" t="s">
        <v>260</v>
      </c>
      <c r="E434" s="19" t="s">
        <v>936</v>
      </c>
      <c r="F434" s="10">
        <v>42036</v>
      </c>
      <c r="G434" s="10">
        <v>45323</v>
      </c>
      <c r="H434" s="11">
        <v>10</v>
      </c>
      <c r="I434" s="11" t="s">
        <v>337</v>
      </c>
      <c r="J434" s="11" t="s">
        <v>338</v>
      </c>
      <c r="K434" s="11" t="s">
        <v>4139</v>
      </c>
      <c r="L434" s="11">
        <v>2</v>
      </c>
    </row>
    <row r="435" spans="1:12">
      <c r="A435" s="11" t="s">
        <v>687</v>
      </c>
      <c r="D435" s="11" t="s">
        <v>260</v>
      </c>
      <c r="E435" s="19" t="s">
        <v>937</v>
      </c>
      <c r="F435" s="10">
        <v>42036</v>
      </c>
      <c r="G435" s="10">
        <v>45323</v>
      </c>
      <c r="H435" s="11">
        <v>10</v>
      </c>
      <c r="I435" s="11" t="s">
        <v>337</v>
      </c>
      <c r="J435" s="11" t="s">
        <v>338</v>
      </c>
      <c r="K435" s="11" t="s">
        <v>4139</v>
      </c>
      <c r="L435" s="11">
        <v>2</v>
      </c>
    </row>
    <row r="436" spans="1:12">
      <c r="A436" s="11" t="s">
        <v>688</v>
      </c>
      <c r="D436" s="11" t="s">
        <v>260</v>
      </c>
      <c r="E436" s="19" t="s">
        <v>938</v>
      </c>
      <c r="F436" s="10">
        <v>42036</v>
      </c>
      <c r="G436" s="10">
        <v>45323</v>
      </c>
      <c r="H436" s="11">
        <v>10</v>
      </c>
      <c r="I436" s="11" t="s">
        <v>337</v>
      </c>
      <c r="J436" s="11" t="s">
        <v>338</v>
      </c>
      <c r="K436" s="11" t="s">
        <v>4139</v>
      </c>
      <c r="L436" s="11">
        <v>2</v>
      </c>
    </row>
    <row r="437" spans="1:12">
      <c r="A437" s="11" t="s">
        <v>689</v>
      </c>
      <c r="D437" s="11" t="s">
        <v>260</v>
      </c>
      <c r="E437" s="19" t="s">
        <v>939</v>
      </c>
      <c r="F437" s="10">
        <v>42036</v>
      </c>
      <c r="G437" s="10">
        <v>45323</v>
      </c>
      <c r="H437" s="11">
        <v>10</v>
      </c>
      <c r="I437" s="11" t="s">
        <v>337</v>
      </c>
      <c r="J437" s="11" t="s">
        <v>338</v>
      </c>
      <c r="K437" s="11" t="s">
        <v>4139</v>
      </c>
      <c r="L437" s="11">
        <v>2</v>
      </c>
    </row>
    <row r="438" spans="1:12">
      <c r="A438" s="11" t="s">
        <v>690</v>
      </c>
      <c r="D438" s="11" t="s">
        <v>260</v>
      </c>
      <c r="E438" s="19" t="s">
        <v>940</v>
      </c>
      <c r="F438" s="10">
        <v>42036</v>
      </c>
      <c r="G438" s="10">
        <v>45323</v>
      </c>
      <c r="H438" s="11">
        <v>10</v>
      </c>
      <c r="I438" s="11" t="s">
        <v>337</v>
      </c>
      <c r="J438" s="11" t="s">
        <v>338</v>
      </c>
      <c r="K438" s="11" t="s">
        <v>4139</v>
      </c>
      <c r="L438" s="11">
        <v>2</v>
      </c>
    </row>
    <row r="439" spans="1:12">
      <c r="A439" s="11" t="s">
        <v>691</v>
      </c>
      <c r="D439" s="11" t="s">
        <v>260</v>
      </c>
      <c r="E439" s="19" t="s">
        <v>941</v>
      </c>
      <c r="F439" s="10">
        <v>42036</v>
      </c>
      <c r="G439" s="10">
        <v>45323</v>
      </c>
      <c r="H439" s="11">
        <v>10</v>
      </c>
      <c r="I439" s="11" t="s">
        <v>337</v>
      </c>
      <c r="J439" s="11" t="s">
        <v>338</v>
      </c>
      <c r="K439" s="11" t="s">
        <v>4139</v>
      </c>
      <c r="L439" s="11">
        <v>2</v>
      </c>
    </row>
    <row r="440" spans="1:12">
      <c r="A440" s="11" t="s">
        <v>692</v>
      </c>
      <c r="D440" s="11" t="s">
        <v>260</v>
      </c>
      <c r="E440" s="19" t="s">
        <v>942</v>
      </c>
      <c r="F440" s="10">
        <v>42036</v>
      </c>
      <c r="G440" s="10">
        <v>45323</v>
      </c>
      <c r="H440" s="11">
        <v>10</v>
      </c>
      <c r="I440" s="11" t="s">
        <v>337</v>
      </c>
      <c r="J440" s="11" t="s">
        <v>338</v>
      </c>
      <c r="K440" s="11" t="s">
        <v>4139</v>
      </c>
      <c r="L440" s="11">
        <v>2</v>
      </c>
    </row>
    <row r="441" spans="1:12">
      <c r="A441" s="11" t="s">
        <v>693</v>
      </c>
      <c r="D441" s="11" t="s">
        <v>260</v>
      </c>
      <c r="E441" s="19" t="s">
        <v>943</v>
      </c>
      <c r="F441" s="10">
        <v>42036</v>
      </c>
      <c r="G441" s="10">
        <v>45323</v>
      </c>
      <c r="H441" s="11">
        <v>10</v>
      </c>
      <c r="I441" s="11" t="s">
        <v>337</v>
      </c>
      <c r="J441" s="11" t="s">
        <v>338</v>
      </c>
      <c r="K441" s="11" t="s">
        <v>4139</v>
      </c>
      <c r="L441" s="11">
        <v>2</v>
      </c>
    </row>
    <row r="442" spans="1:12">
      <c r="A442" s="11" t="s">
        <v>694</v>
      </c>
      <c r="D442" s="11" t="s">
        <v>260</v>
      </c>
      <c r="E442" s="19" t="s">
        <v>944</v>
      </c>
      <c r="F442" s="10">
        <v>42036</v>
      </c>
      <c r="G442" s="10">
        <v>45323</v>
      </c>
      <c r="H442" s="11">
        <v>10</v>
      </c>
      <c r="I442" s="11" t="s">
        <v>337</v>
      </c>
      <c r="J442" s="11" t="s">
        <v>338</v>
      </c>
      <c r="K442" s="11" t="s">
        <v>4139</v>
      </c>
      <c r="L442" s="11">
        <v>2</v>
      </c>
    </row>
    <row r="443" spans="1:12">
      <c r="A443" s="11" t="s">
        <v>695</v>
      </c>
      <c r="D443" s="11" t="s">
        <v>260</v>
      </c>
      <c r="E443" s="19" t="s">
        <v>945</v>
      </c>
      <c r="F443" s="10">
        <v>42036</v>
      </c>
      <c r="G443" s="10">
        <v>45323</v>
      </c>
      <c r="H443" s="11">
        <v>10</v>
      </c>
      <c r="I443" s="11" t="s">
        <v>337</v>
      </c>
      <c r="J443" s="11" t="s">
        <v>338</v>
      </c>
      <c r="K443" s="11" t="s">
        <v>4139</v>
      </c>
      <c r="L443" s="11">
        <v>2</v>
      </c>
    </row>
    <row r="444" spans="1:12">
      <c r="A444" s="11" t="s">
        <v>696</v>
      </c>
      <c r="D444" s="11" t="s">
        <v>260</v>
      </c>
      <c r="E444" s="19" t="s">
        <v>946</v>
      </c>
      <c r="F444" s="10">
        <v>42036</v>
      </c>
      <c r="G444" s="10">
        <v>45323</v>
      </c>
      <c r="H444" s="11">
        <v>10</v>
      </c>
      <c r="I444" s="11" t="s">
        <v>337</v>
      </c>
      <c r="J444" s="11" t="s">
        <v>338</v>
      </c>
      <c r="K444" s="11" t="s">
        <v>4139</v>
      </c>
      <c r="L444" s="11">
        <v>2</v>
      </c>
    </row>
    <row r="445" spans="1:12">
      <c r="A445" s="11" t="s">
        <v>697</v>
      </c>
      <c r="D445" s="11" t="s">
        <v>260</v>
      </c>
      <c r="E445" s="19" t="s">
        <v>947</v>
      </c>
      <c r="F445" s="10">
        <v>42036</v>
      </c>
      <c r="G445" s="10">
        <v>45323</v>
      </c>
      <c r="H445" s="11">
        <v>10</v>
      </c>
      <c r="I445" s="11" t="s">
        <v>337</v>
      </c>
      <c r="J445" s="11" t="s">
        <v>338</v>
      </c>
      <c r="K445" s="11" t="s">
        <v>4139</v>
      </c>
      <c r="L445" s="11">
        <v>2</v>
      </c>
    </row>
    <row r="446" spans="1:12">
      <c r="A446" s="11" t="s">
        <v>698</v>
      </c>
      <c r="D446" s="11" t="s">
        <v>260</v>
      </c>
      <c r="E446" s="19" t="s">
        <v>948</v>
      </c>
      <c r="F446" s="10">
        <v>42036</v>
      </c>
      <c r="G446" s="10">
        <v>45323</v>
      </c>
      <c r="H446" s="11">
        <v>10</v>
      </c>
      <c r="I446" s="11" t="s">
        <v>337</v>
      </c>
      <c r="J446" s="11" t="s">
        <v>338</v>
      </c>
      <c r="K446" s="11" t="s">
        <v>4139</v>
      </c>
      <c r="L446" s="11">
        <v>2</v>
      </c>
    </row>
    <row r="447" spans="1:12">
      <c r="A447" s="11" t="s">
        <v>699</v>
      </c>
      <c r="D447" s="11" t="s">
        <v>260</v>
      </c>
      <c r="E447" s="19" t="s">
        <v>949</v>
      </c>
      <c r="F447" s="10">
        <v>42036</v>
      </c>
      <c r="G447" s="10">
        <v>45323</v>
      </c>
      <c r="H447" s="11">
        <v>10</v>
      </c>
      <c r="I447" s="11" t="s">
        <v>337</v>
      </c>
      <c r="J447" s="11" t="s">
        <v>338</v>
      </c>
      <c r="K447" s="11" t="s">
        <v>4139</v>
      </c>
      <c r="L447" s="11">
        <v>2</v>
      </c>
    </row>
    <row r="448" spans="1:12">
      <c r="A448" s="11" t="s">
        <v>700</v>
      </c>
      <c r="D448" s="11" t="s">
        <v>260</v>
      </c>
      <c r="E448" s="19" t="s">
        <v>950</v>
      </c>
      <c r="F448" s="10">
        <v>42036</v>
      </c>
      <c r="G448" s="10">
        <v>45323</v>
      </c>
      <c r="H448" s="11">
        <v>10</v>
      </c>
      <c r="I448" s="11" t="s">
        <v>337</v>
      </c>
      <c r="J448" s="11" t="s">
        <v>338</v>
      </c>
      <c r="K448" s="11" t="s">
        <v>4139</v>
      </c>
      <c r="L448" s="11">
        <v>2</v>
      </c>
    </row>
    <row r="449" spans="1:12">
      <c r="A449" s="11" t="s">
        <v>701</v>
      </c>
      <c r="D449" s="11" t="s">
        <v>260</v>
      </c>
      <c r="E449" s="19" t="s">
        <v>951</v>
      </c>
      <c r="F449" s="10">
        <v>42036</v>
      </c>
      <c r="G449" s="10">
        <v>45323</v>
      </c>
      <c r="H449" s="11">
        <v>10</v>
      </c>
      <c r="I449" s="11" t="s">
        <v>337</v>
      </c>
      <c r="J449" s="11" t="s">
        <v>338</v>
      </c>
      <c r="K449" s="11" t="s">
        <v>4139</v>
      </c>
      <c r="L449" s="11">
        <v>2</v>
      </c>
    </row>
    <row r="450" spans="1:12">
      <c r="A450" s="11" t="s">
        <v>702</v>
      </c>
      <c r="D450" s="11" t="s">
        <v>260</v>
      </c>
      <c r="E450" s="19" t="s">
        <v>952</v>
      </c>
      <c r="F450" s="10">
        <v>42036</v>
      </c>
      <c r="G450" s="10">
        <v>45323</v>
      </c>
      <c r="H450" s="11">
        <v>10</v>
      </c>
      <c r="I450" s="11" t="s">
        <v>337</v>
      </c>
      <c r="J450" s="11" t="s">
        <v>338</v>
      </c>
      <c r="K450" s="11" t="s">
        <v>4139</v>
      </c>
      <c r="L450" s="11">
        <v>2</v>
      </c>
    </row>
    <row r="451" spans="1:12">
      <c r="A451" s="11" t="s">
        <v>703</v>
      </c>
      <c r="D451" s="11" t="s">
        <v>260</v>
      </c>
      <c r="E451" s="19" t="s">
        <v>953</v>
      </c>
      <c r="F451" s="10">
        <v>42036</v>
      </c>
      <c r="G451" s="10">
        <v>45323</v>
      </c>
      <c r="H451" s="11">
        <v>10</v>
      </c>
      <c r="I451" s="11" t="s">
        <v>337</v>
      </c>
      <c r="J451" s="11" t="s">
        <v>338</v>
      </c>
      <c r="K451" s="11" t="s">
        <v>4139</v>
      </c>
      <c r="L451" s="11">
        <v>2</v>
      </c>
    </row>
    <row r="452" spans="1:12">
      <c r="A452" s="11" t="s">
        <v>704</v>
      </c>
      <c r="D452" s="11" t="s">
        <v>260</v>
      </c>
      <c r="E452" s="19" t="s">
        <v>954</v>
      </c>
      <c r="F452" s="10">
        <v>42036</v>
      </c>
      <c r="G452" s="10">
        <v>45323</v>
      </c>
      <c r="H452" s="11">
        <v>10</v>
      </c>
      <c r="I452" s="11" t="s">
        <v>337</v>
      </c>
      <c r="J452" s="11" t="s">
        <v>338</v>
      </c>
      <c r="K452" s="11" t="s">
        <v>4139</v>
      </c>
      <c r="L452" s="11">
        <v>2</v>
      </c>
    </row>
    <row r="453" spans="1:12">
      <c r="A453" s="11" t="s">
        <v>705</v>
      </c>
      <c r="D453" s="11" t="s">
        <v>260</v>
      </c>
      <c r="E453" s="19" t="s">
        <v>955</v>
      </c>
      <c r="F453" s="10">
        <v>42036</v>
      </c>
      <c r="G453" s="10">
        <v>45323</v>
      </c>
      <c r="H453" s="11">
        <v>10</v>
      </c>
      <c r="I453" s="20" t="s">
        <v>259</v>
      </c>
      <c r="J453" s="11" t="s">
        <v>261</v>
      </c>
      <c r="K453" s="11" t="s">
        <v>4139</v>
      </c>
      <c r="L453" s="11">
        <v>2</v>
      </c>
    </row>
    <row r="454" spans="1:12">
      <c r="A454" s="11" t="s">
        <v>706</v>
      </c>
      <c r="D454" s="11" t="s">
        <v>260</v>
      </c>
      <c r="E454" s="19" t="s">
        <v>956</v>
      </c>
      <c r="F454" s="10">
        <v>42036</v>
      </c>
      <c r="G454" s="10">
        <v>45323</v>
      </c>
      <c r="H454" s="11">
        <v>10</v>
      </c>
      <c r="I454" s="20" t="s">
        <v>259</v>
      </c>
      <c r="J454" s="11" t="s">
        <v>261</v>
      </c>
      <c r="K454" s="11" t="s">
        <v>4139</v>
      </c>
      <c r="L454" s="11">
        <v>2</v>
      </c>
    </row>
    <row r="455" spans="1:12">
      <c r="A455" s="11" t="s">
        <v>707</v>
      </c>
      <c r="D455" s="11" t="s">
        <v>260</v>
      </c>
      <c r="E455" s="19" t="s">
        <v>957</v>
      </c>
      <c r="F455" s="10">
        <v>42036</v>
      </c>
      <c r="G455" s="10">
        <v>45323</v>
      </c>
      <c r="H455" s="11">
        <v>10</v>
      </c>
      <c r="I455" s="20" t="s">
        <v>259</v>
      </c>
      <c r="J455" s="11" t="s">
        <v>261</v>
      </c>
      <c r="K455" s="11" t="s">
        <v>4139</v>
      </c>
      <c r="L455" s="11">
        <v>2</v>
      </c>
    </row>
    <row r="456" spans="1:12">
      <c r="A456" s="11" t="s">
        <v>708</v>
      </c>
      <c r="D456" s="11" t="s">
        <v>260</v>
      </c>
      <c r="E456" s="19" t="s">
        <v>958</v>
      </c>
      <c r="F456" s="10">
        <v>42036</v>
      </c>
      <c r="G456" s="10">
        <v>45323</v>
      </c>
      <c r="H456" s="11">
        <v>10</v>
      </c>
      <c r="I456" s="20" t="s">
        <v>259</v>
      </c>
      <c r="J456" s="11" t="s">
        <v>261</v>
      </c>
      <c r="K456" s="11" t="s">
        <v>4139</v>
      </c>
      <c r="L456" s="11">
        <v>2</v>
      </c>
    </row>
    <row r="457" spans="1:12">
      <c r="A457" s="11" t="s">
        <v>709</v>
      </c>
      <c r="D457" s="11" t="s">
        <v>260</v>
      </c>
      <c r="E457" s="19" t="s">
        <v>959</v>
      </c>
      <c r="F457" s="10">
        <v>42036</v>
      </c>
      <c r="G457" s="10">
        <v>45323</v>
      </c>
      <c r="H457" s="11">
        <v>10</v>
      </c>
      <c r="I457" s="20" t="s">
        <v>259</v>
      </c>
      <c r="J457" s="11" t="s">
        <v>261</v>
      </c>
      <c r="K457" s="11" t="s">
        <v>4139</v>
      </c>
      <c r="L457" s="11">
        <v>2</v>
      </c>
    </row>
    <row r="458" spans="1:12">
      <c r="A458" s="11" t="s">
        <v>710</v>
      </c>
      <c r="D458" s="11" t="s">
        <v>260</v>
      </c>
      <c r="E458" s="19" t="s">
        <v>960</v>
      </c>
      <c r="F458" s="10">
        <v>42036</v>
      </c>
      <c r="G458" s="10">
        <v>45323</v>
      </c>
      <c r="H458" s="11">
        <v>10</v>
      </c>
      <c r="I458" s="20" t="s">
        <v>259</v>
      </c>
      <c r="J458" s="11" t="s">
        <v>261</v>
      </c>
      <c r="K458" s="11" t="s">
        <v>4139</v>
      </c>
      <c r="L458" s="11">
        <v>2</v>
      </c>
    </row>
    <row r="459" spans="1:12">
      <c r="A459" s="11" t="s">
        <v>711</v>
      </c>
      <c r="D459" s="11" t="s">
        <v>260</v>
      </c>
      <c r="E459" s="19" t="s">
        <v>961</v>
      </c>
      <c r="F459" s="10">
        <v>42036</v>
      </c>
      <c r="G459" s="10">
        <v>45323</v>
      </c>
      <c r="H459" s="11">
        <v>10</v>
      </c>
      <c r="I459" s="20" t="s">
        <v>259</v>
      </c>
      <c r="J459" s="11" t="s">
        <v>261</v>
      </c>
      <c r="K459" s="11" t="s">
        <v>4139</v>
      </c>
      <c r="L459" s="11">
        <v>2</v>
      </c>
    </row>
    <row r="460" spans="1:12">
      <c r="A460" s="11" t="s">
        <v>712</v>
      </c>
      <c r="D460" s="11" t="s">
        <v>260</v>
      </c>
      <c r="E460" s="19" t="s">
        <v>962</v>
      </c>
      <c r="F460" s="10">
        <v>42036</v>
      </c>
      <c r="G460" s="10">
        <v>45323</v>
      </c>
      <c r="H460" s="11">
        <v>10</v>
      </c>
      <c r="I460" s="20" t="s">
        <v>259</v>
      </c>
      <c r="J460" s="11" t="s">
        <v>261</v>
      </c>
      <c r="K460" s="11" t="s">
        <v>4139</v>
      </c>
      <c r="L460" s="11">
        <v>2</v>
      </c>
    </row>
    <row r="461" spans="1:12">
      <c r="A461" s="11" t="s">
        <v>713</v>
      </c>
      <c r="D461" s="11" t="s">
        <v>260</v>
      </c>
      <c r="E461" s="19" t="s">
        <v>963</v>
      </c>
      <c r="F461" s="10">
        <v>42036</v>
      </c>
      <c r="G461" s="10">
        <v>45323</v>
      </c>
      <c r="H461" s="11">
        <v>10</v>
      </c>
      <c r="I461" s="20" t="s">
        <v>259</v>
      </c>
      <c r="J461" s="11" t="s">
        <v>261</v>
      </c>
      <c r="K461" s="11" t="s">
        <v>4139</v>
      </c>
      <c r="L461" s="11">
        <v>2</v>
      </c>
    </row>
    <row r="462" spans="1:12">
      <c r="A462" s="11" t="s">
        <v>714</v>
      </c>
      <c r="D462" s="11" t="s">
        <v>260</v>
      </c>
      <c r="E462" s="19" t="s">
        <v>964</v>
      </c>
      <c r="F462" s="10">
        <v>42036</v>
      </c>
      <c r="G462" s="10">
        <v>45323</v>
      </c>
      <c r="H462" s="11">
        <v>10</v>
      </c>
      <c r="I462" s="20" t="s">
        <v>259</v>
      </c>
      <c r="J462" s="11" t="s">
        <v>261</v>
      </c>
      <c r="K462" s="11" t="s">
        <v>4139</v>
      </c>
      <c r="L462" s="11">
        <v>2</v>
      </c>
    </row>
    <row r="463" spans="1:12">
      <c r="A463" s="11" t="s">
        <v>715</v>
      </c>
      <c r="D463" s="11" t="s">
        <v>260</v>
      </c>
      <c r="E463" s="19" t="s">
        <v>965</v>
      </c>
      <c r="F463" s="10">
        <v>42036</v>
      </c>
      <c r="G463" s="10">
        <v>45323</v>
      </c>
      <c r="H463" s="11">
        <v>10</v>
      </c>
      <c r="I463" s="20" t="s">
        <v>259</v>
      </c>
      <c r="J463" s="11" t="s">
        <v>261</v>
      </c>
      <c r="K463" s="11" t="s">
        <v>4139</v>
      </c>
      <c r="L463" s="11">
        <v>2</v>
      </c>
    </row>
    <row r="464" spans="1:12">
      <c r="A464" s="11" t="s">
        <v>716</v>
      </c>
      <c r="D464" s="11" t="s">
        <v>260</v>
      </c>
      <c r="E464" s="19" t="s">
        <v>966</v>
      </c>
      <c r="F464" s="10">
        <v>42036</v>
      </c>
      <c r="G464" s="10">
        <v>45323</v>
      </c>
      <c r="H464" s="11">
        <v>10</v>
      </c>
      <c r="I464" s="20" t="s">
        <v>259</v>
      </c>
      <c r="J464" s="11" t="s">
        <v>261</v>
      </c>
      <c r="K464" s="11" t="s">
        <v>4139</v>
      </c>
      <c r="L464" s="11">
        <v>2</v>
      </c>
    </row>
    <row r="465" spans="1:12">
      <c r="A465" s="11" t="s">
        <v>717</v>
      </c>
      <c r="D465" s="11" t="s">
        <v>260</v>
      </c>
      <c r="E465" s="19" t="s">
        <v>967</v>
      </c>
      <c r="F465" s="10">
        <v>42036</v>
      </c>
      <c r="G465" s="10">
        <v>45323</v>
      </c>
      <c r="H465" s="11">
        <v>10</v>
      </c>
      <c r="I465" s="20" t="s">
        <v>259</v>
      </c>
      <c r="J465" s="11" t="s">
        <v>261</v>
      </c>
      <c r="K465" s="11" t="s">
        <v>4139</v>
      </c>
      <c r="L465" s="11">
        <v>2</v>
      </c>
    </row>
    <row r="466" spans="1:12">
      <c r="A466" s="11" t="s">
        <v>718</v>
      </c>
      <c r="D466" s="11" t="s">
        <v>260</v>
      </c>
      <c r="E466" s="19" t="s">
        <v>968</v>
      </c>
      <c r="F466" s="10">
        <v>42036</v>
      </c>
      <c r="G466" s="10">
        <v>45323</v>
      </c>
      <c r="H466" s="11">
        <v>10</v>
      </c>
      <c r="I466" s="20" t="s">
        <v>259</v>
      </c>
      <c r="J466" s="11" t="s">
        <v>261</v>
      </c>
      <c r="K466" s="11" t="s">
        <v>4139</v>
      </c>
      <c r="L466" s="11">
        <v>2</v>
      </c>
    </row>
    <row r="467" spans="1:12">
      <c r="A467" s="11" t="s">
        <v>719</v>
      </c>
      <c r="D467" s="11" t="s">
        <v>260</v>
      </c>
      <c r="E467" s="19" t="s">
        <v>969</v>
      </c>
      <c r="F467" s="10">
        <v>42036</v>
      </c>
      <c r="G467" s="10">
        <v>45323</v>
      </c>
      <c r="H467" s="11">
        <v>10</v>
      </c>
      <c r="I467" s="20" t="s">
        <v>259</v>
      </c>
      <c r="J467" s="11" t="s">
        <v>261</v>
      </c>
      <c r="K467" s="11" t="s">
        <v>4139</v>
      </c>
      <c r="L467" s="11">
        <v>2</v>
      </c>
    </row>
    <row r="468" spans="1:12">
      <c r="A468" s="11" t="s">
        <v>720</v>
      </c>
      <c r="D468" s="11" t="s">
        <v>260</v>
      </c>
      <c r="E468" s="19" t="s">
        <v>970</v>
      </c>
      <c r="F468" s="10">
        <v>42036</v>
      </c>
      <c r="G468" s="10">
        <v>45323</v>
      </c>
      <c r="H468" s="11">
        <v>10</v>
      </c>
      <c r="I468" s="20" t="s">
        <v>259</v>
      </c>
      <c r="J468" s="11" t="s">
        <v>261</v>
      </c>
      <c r="K468" s="11" t="s">
        <v>4139</v>
      </c>
      <c r="L468" s="11">
        <v>2</v>
      </c>
    </row>
    <row r="469" spans="1:12">
      <c r="A469" s="11" t="s">
        <v>721</v>
      </c>
      <c r="D469" s="11" t="s">
        <v>260</v>
      </c>
      <c r="E469" s="19" t="s">
        <v>971</v>
      </c>
      <c r="F469" s="10">
        <v>42036</v>
      </c>
      <c r="G469" s="10">
        <v>45323</v>
      </c>
      <c r="H469" s="11">
        <v>10</v>
      </c>
      <c r="I469" s="20" t="s">
        <v>259</v>
      </c>
      <c r="J469" s="11" t="s">
        <v>261</v>
      </c>
      <c r="K469" s="11" t="s">
        <v>4139</v>
      </c>
      <c r="L469" s="11">
        <v>2</v>
      </c>
    </row>
    <row r="470" spans="1:12">
      <c r="A470" s="11" t="s">
        <v>722</v>
      </c>
      <c r="D470" s="11" t="s">
        <v>260</v>
      </c>
      <c r="E470" s="19" t="s">
        <v>972</v>
      </c>
      <c r="F470" s="10">
        <v>42036</v>
      </c>
      <c r="G470" s="10">
        <v>45323</v>
      </c>
      <c r="H470" s="11">
        <v>10</v>
      </c>
      <c r="I470" s="20" t="s">
        <v>259</v>
      </c>
      <c r="J470" s="11" t="s">
        <v>261</v>
      </c>
      <c r="K470" s="11" t="s">
        <v>4139</v>
      </c>
      <c r="L470" s="11">
        <v>2</v>
      </c>
    </row>
    <row r="471" spans="1:12">
      <c r="A471" s="11" t="s">
        <v>723</v>
      </c>
      <c r="D471" s="11" t="s">
        <v>260</v>
      </c>
      <c r="E471" s="19" t="s">
        <v>973</v>
      </c>
      <c r="F471" s="10">
        <v>42036</v>
      </c>
      <c r="G471" s="10">
        <v>45323</v>
      </c>
      <c r="H471" s="11">
        <v>10</v>
      </c>
      <c r="I471" s="20" t="s">
        <v>259</v>
      </c>
      <c r="J471" s="11" t="s">
        <v>261</v>
      </c>
      <c r="K471" s="11" t="s">
        <v>4139</v>
      </c>
      <c r="L471" s="11">
        <v>2</v>
      </c>
    </row>
    <row r="472" spans="1:12">
      <c r="A472" s="11" t="s">
        <v>724</v>
      </c>
      <c r="D472" s="11" t="s">
        <v>260</v>
      </c>
      <c r="E472" s="19" t="s">
        <v>974</v>
      </c>
      <c r="F472" s="10">
        <v>42036</v>
      </c>
      <c r="G472" s="10">
        <v>45323</v>
      </c>
      <c r="H472" s="11">
        <v>10</v>
      </c>
      <c r="I472" s="20" t="s">
        <v>259</v>
      </c>
      <c r="J472" s="11" t="s">
        <v>261</v>
      </c>
      <c r="K472" s="11" t="s">
        <v>4139</v>
      </c>
      <c r="L472" s="11">
        <v>2</v>
      </c>
    </row>
    <row r="473" spans="1:12">
      <c r="A473" s="11" t="s">
        <v>725</v>
      </c>
      <c r="D473" s="11" t="s">
        <v>260</v>
      </c>
      <c r="E473" s="19" t="s">
        <v>975</v>
      </c>
      <c r="F473" s="10">
        <v>42036</v>
      </c>
      <c r="G473" s="10">
        <v>45323</v>
      </c>
      <c r="H473" s="11">
        <v>10</v>
      </c>
      <c r="I473" s="20" t="s">
        <v>259</v>
      </c>
      <c r="J473" s="11" t="s">
        <v>261</v>
      </c>
      <c r="K473" s="11" t="s">
        <v>4139</v>
      </c>
      <c r="L473" s="11">
        <v>2</v>
      </c>
    </row>
    <row r="474" spans="1:12">
      <c r="A474" s="11" t="s">
        <v>726</v>
      </c>
      <c r="D474" s="11" t="s">
        <v>260</v>
      </c>
      <c r="E474" s="19" t="s">
        <v>976</v>
      </c>
      <c r="F474" s="10">
        <v>42036</v>
      </c>
      <c r="G474" s="10">
        <v>45323</v>
      </c>
      <c r="H474" s="11">
        <v>10</v>
      </c>
      <c r="I474" s="20" t="s">
        <v>259</v>
      </c>
      <c r="J474" s="11" t="s">
        <v>261</v>
      </c>
      <c r="K474" s="11" t="s">
        <v>4139</v>
      </c>
      <c r="L474" s="11">
        <v>2</v>
      </c>
    </row>
    <row r="475" spans="1:12">
      <c r="A475" s="11" t="s">
        <v>727</v>
      </c>
      <c r="D475" s="11" t="s">
        <v>260</v>
      </c>
      <c r="E475" s="19" t="s">
        <v>977</v>
      </c>
      <c r="F475" s="10">
        <v>42036</v>
      </c>
      <c r="G475" s="10">
        <v>45323</v>
      </c>
      <c r="H475" s="11">
        <v>10</v>
      </c>
      <c r="I475" s="20" t="s">
        <v>259</v>
      </c>
      <c r="J475" s="11" t="s">
        <v>261</v>
      </c>
      <c r="K475" s="11" t="s">
        <v>4139</v>
      </c>
      <c r="L475" s="11">
        <v>2</v>
      </c>
    </row>
    <row r="476" spans="1:12">
      <c r="A476" s="11" t="s">
        <v>728</v>
      </c>
      <c r="D476" s="11" t="s">
        <v>260</v>
      </c>
      <c r="E476" s="19" t="s">
        <v>978</v>
      </c>
      <c r="F476" s="10">
        <v>42036</v>
      </c>
      <c r="G476" s="10">
        <v>45323</v>
      </c>
      <c r="H476" s="11">
        <v>10</v>
      </c>
      <c r="I476" s="20" t="s">
        <v>259</v>
      </c>
      <c r="J476" s="11" t="s">
        <v>261</v>
      </c>
      <c r="K476" s="11" t="s">
        <v>4139</v>
      </c>
      <c r="L476" s="11">
        <v>2</v>
      </c>
    </row>
    <row r="477" spans="1:12">
      <c r="A477" s="11" t="s">
        <v>729</v>
      </c>
      <c r="D477" s="11" t="s">
        <v>260</v>
      </c>
      <c r="E477" s="19" t="s">
        <v>979</v>
      </c>
      <c r="F477" s="10">
        <v>42036</v>
      </c>
      <c r="G477" s="10">
        <v>45323</v>
      </c>
      <c r="H477" s="11">
        <v>10</v>
      </c>
      <c r="I477" s="20" t="s">
        <v>259</v>
      </c>
      <c r="J477" s="11" t="s">
        <v>261</v>
      </c>
      <c r="K477" s="11" t="s">
        <v>4139</v>
      </c>
      <c r="L477" s="11">
        <v>2</v>
      </c>
    </row>
    <row r="478" spans="1:12">
      <c r="A478" s="11" t="s">
        <v>730</v>
      </c>
      <c r="D478" s="11" t="s">
        <v>260</v>
      </c>
      <c r="E478" s="19" t="s">
        <v>980</v>
      </c>
      <c r="F478" s="10">
        <v>42036</v>
      </c>
      <c r="G478" s="10">
        <v>45323</v>
      </c>
      <c r="H478" s="11">
        <v>10</v>
      </c>
      <c r="I478" s="20" t="s">
        <v>259</v>
      </c>
      <c r="J478" s="11" t="s">
        <v>261</v>
      </c>
      <c r="K478" s="11" t="s">
        <v>4139</v>
      </c>
      <c r="L478" s="11">
        <v>2</v>
      </c>
    </row>
    <row r="479" spans="1:12">
      <c r="A479" s="11" t="s">
        <v>731</v>
      </c>
      <c r="D479" s="11" t="s">
        <v>260</v>
      </c>
      <c r="E479" s="19" t="s">
        <v>981</v>
      </c>
      <c r="F479" s="10">
        <v>42036</v>
      </c>
      <c r="G479" s="10">
        <v>45323</v>
      </c>
      <c r="H479" s="11">
        <v>10</v>
      </c>
      <c r="I479" s="20" t="s">
        <v>259</v>
      </c>
      <c r="J479" s="11" t="s">
        <v>261</v>
      </c>
      <c r="K479" s="11" t="s">
        <v>4139</v>
      </c>
      <c r="L479" s="11">
        <v>2</v>
      </c>
    </row>
    <row r="480" spans="1:12">
      <c r="A480" s="11" t="s">
        <v>732</v>
      </c>
      <c r="D480" s="11" t="s">
        <v>260</v>
      </c>
      <c r="E480" s="19" t="s">
        <v>982</v>
      </c>
      <c r="F480" s="10">
        <v>42036</v>
      </c>
      <c r="G480" s="10">
        <v>45323</v>
      </c>
      <c r="H480" s="11">
        <v>10</v>
      </c>
      <c r="I480" s="20" t="s">
        <v>259</v>
      </c>
      <c r="J480" s="11" t="s">
        <v>261</v>
      </c>
      <c r="K480" s="11" t="s">
        <v>4139</v>
      </c>
      <c r="L480" s="11">
        <v>2</v>
      </c>
    </row>
    <row r="481" spans="1:12">
      <c r="A481" s="11" t="s">
        <v>733</v>
      </c>
      <c r="D481" s="11" t="s">
        <v>260</v>
      </c>
      <c r="E481" s="19" t="s">
        <v>983</v>
      </c>
      <c r="F481" s="10">
        <v>42036</v>
      </c>
      <c r="G481" s="10">
        <v>45323</v>
      </c>
      <c r="H481" s="11">
        <v>10</v>
      </c>
      <c r="I481" s="20" t="s">
        <v>259</v>
      </c>
      <c r="J481" s="11" t="s">
        <v>261</v>
      </c>
      <c r="K481" s="11" t="s">
        <v>4139</v>
      </c>
      <c r="L481" s="11">
        <v>2</v>
      </c>
    </row>
    <row r="482" spans="1:12">
      <c r="A482" s="11" t="s">
        <v>734</v>
      </c>
      <c r="D482" s="11" t="s">
        <v>260</v>
      </c>
      <c r="E482" s="19" t="s">
        <v>984</v>
      </c>
      <c r="F482" s="10">
        <v>42036</v>
      </c>
      <c r="G482" s="10">
        <v>45323</v>
      </c>
      <c r="H482" s="11">
        <v>10</v>
      </c>
      <c r="I482" s="20" t="s">
        <v>259</v>
      </c>
      <c r="J482" s="11" t="s">
        <v>261</v>
      </c>
      <c r="K482" s="11" t="s">
        <v>4139</v>
      </c>
      <c r="L482" s="11">
        <v>2</v>
      </c>
    </row>
    <row r="483" spans="1:12">
      <c r="A483" s="11" t="s">
        <v>735</v>
      </c>
      <c r="D483" s="11" t="s">
        <v>260</v>
      </c>
      <c r="E483" s="19" t="s">
        <v>985</v>
      </c>
      <c r="F483" s="10">
        <v>42036</v>
      </c>
      <c r="G483" s="10">
        <v>45323</v>
      </c>
      <c r="H483" s="11">
        <v>10</v>
      </c>
      <c r="I483" s="20" t="s">
        <v>259</v>
      </c>
      <c r="J483" s="11" t="s">
        <v>261</v>
      </c>
      <c r="K483" s="11" t="s">
        <v>4139</v>
      </c>
      <c r="L483" s="11">
        <v>2</v>
      </c>
    </row>
    <row r="484" spans="1:12">
      <c r="A484" s="11" t="s">
        <v>736</v>
      </c>
      <c r="D484" s="11" t="s">
        <v>260</v>
      </c>
      <c r="E484" s="19" t="s">
        <v>986</v>
      </c>
      <c r="F484" s="10">
        <v>42036</v>
      </c>
      <c r="G484" s="10">
        <v>45323</v>
      </c>
      <c r="H484" s="11">
        <v>10</v>
      </c>
      <c r="I484" s="20" t="s">
        <v>259</v>
      </c>
      <c r="J484" s="11" t="s">
        <v>261</v>
      </c>
      <c r="K484" s="11" t="s">
        <v>4139</v>
      </c>
      <c r="L484" s="11">
        <v>2</v>
      </c>
    </row>
    <row r="485" spans="1:12">
      <c r="A485" s="11" t="s">
        <v>737</v>
      </c>
      <c r="D485" s="11" t="s">
        <v>260</v>
      </c>
      <c r="E485" s="19" t="s">
        <v>987</v>
      </c>
      <c r="F485" s="10">
        <v>42036</v>
      </c>
      <c r="G485" s="10">
        <v>45323</v>
      </c>
      <c r="H485" s="11">
        <v>10</v>
      </c>
      <c r="I485" s="20" t="s">
        <v>259</v>
      </c>
      <c r="J485" s="11" t="s">
        <v>261</v>
      </c>
      <c r="K485" s="11" t="s">
        <v>4139</v>
      </c>
      <c r="L485" s="11">
        <v>2</v>
      </c>
    </row>
    <row r="486" spans="1:12">
      <c r="A486" s="11" t="s">
        <v>738</v>
      </c>
      <c r="D486" s="11" t="s">
        <v>260</v>
      </c>
      <c r="E486" s="19" t="s">
        <v>988</v>
      </c>
      <c r="F486" s="10">
        <v>42036</v>
      </c>
      <c r="G486" s="10">
        <v>45323</v>
      </c>
      <c r="H486" s="11">
        <v>10</v>
      </c>
      <c r="I486" s="20" t="s">
        <v>259</v>
      </c>
      <c r="J486" s="11" t="s">
        <v>261</v>
      </c>
      <c r="K486" s="11" t="s">
        <v>4139</v>
      </c>
      <c r="L486" s="11">
        <v>2</v>
      </c>
    </row>
    <row r="487" spans="1:12">
      <c r="A487" s="11" t="s">
        <v>739</v>
      </c>
      <c r="D487" s="11" t="s">
        <v>260</v>
      </c>
      <c r="E487" s="19" t="s">
        <v>989</v>
      </c>
      <c r="F487" s="10">
        <v>42036</v>
      </c>
      <c r="G487" s="10">
        <v>45323</v>
      </c>
      <c r="H487" s="11">
        <v>10</v>
      </c>
      <c r="I487" s="20" t="s">
        <v>259</v>
      </c>
      <c r="J487" s="11" t="s">
        <v>261</v>
      </c>
      <c r="K487" s="11" t="s">
        <v>4139</v>
      </c>
      <c r="L487" s="11">
        <v>2</v>
      </c>
    </row>
    <row r="488" spans="1:12">
      <c r="A488" s="11" t="s">
        <v>740</v>
      </c>
      <c r="D488" s="11" t="s">
        <v>260</v>
      </c>
      <c r="E488" s="19" t="s">
        <v>990</v>
      </c>
      <c r="F488" s="10">
        <v>42036</v>
      </c>
      <c r="G488" s="10">
        <v>45323</v>
      </c>
      <c r="H488" s="11">
        <v>10</v>
      </c>
      <c r="I488" s="20" t="s">
        <v>259</v>
      </c>
      <c r="J488" s="11" t="s">
        <v>261</v>
      </c>
      <c r="K488" s="11" t="s">
        <v>4139</v>
      </c>
      <c r="L488" s="11">
        <v>2</v>
      </c>
    </row>
    <row r="489" spans="1:12">
      <c r="A489" s="11" t="s">
        <v>741</v>
      </c>
      <c r="D489" s="11" t="s">
        <v>260</v>
      </c>
      <c r="E489" s="19" t="s">
        <v>991</v>
      </c>
      <c r="F489" s="10">
        <v>42036</v>
      </c>
      <c r="G489" s="10">
        <v>45323</v>
      </c>
      <c r="H489" s="11">
        <v>10</v>
      </c>
      <c r="I489" s="20" t="s">
        <v>259</v>
      </c>
      <c r="J489" s="11" t="s">
        <v>261</v>
      </c>
      <c r="K489" s="11" t="s">
        <v>4139</v>
      </c>
      <c r="L489" s="11">
        <v>2</v>
      </c>
    </row>
    <row r="490" spans="1:12">
      <c r="A490" s="11" t="s">
        <v>742</v>
      </c>
      <c r="D490" s="11" t="s">
        <v>260</v>
      </c>
      <c r="E490" s="19" t="s">
        <v>992</v>
      </c>
      <c r="F490" s="10">
        <v>42036</v>
      </c>
      <c r="G490" s="10">
        <v>45323</v>
      </c>
      <c r="H490" s="11">
        <v>10</v>
      </c>
      <c r="I490" s="20" t="s">
        <v>259</v>
      </c>
      <c r="J490" s="11" t="s">
        <v>261</v>
      </c>
      <c r="K490" s="11" t="s">
        <v>4139</v>
      </c>
      <c r="L490" s="11">
        <v>2</v>
      </c>
    </row>
    <row r="491" spans="1:12">
      <c r="A491" s="11" t="s">
        <v>743</v>
      </c>
      <c r="D491" s="11" t="s">
        <v>260</v>
      </c>
      <c r="E491" s="19" t="s">
        <v>993</v>
      </c>
      <c r="F491" s="10">
        <v>42036</v>
      </c>
      <c r="G491" s="10">
        <v>45323</v>
      </c>
      <c r="H491" s="11">
        <v>10</v>
      </c>
      <c r="I491" s="20" t="s">
        <v>259</v>
      </c>
      <c r="J491" s="11" t="s">
        <v>261</v>
      </c>
      <c r="K491" s="11" t="s">
        <v>4139</v>
      </c>
      <c r="L491" s="11">
        <v>2</v>
      </c>
    </row>
    <row r="492" spans="1:12">
      <c r="A492" s="11" t="s">
        <v>744</v>
      </c>
      <c r="D492" s="11" t="s">
        <v>260</v>
      </c>
      <c r="E492" s="19" t="s">
        <v>994</v>
      </c>
      <c r="F492" s="10">
        <v>42036</v>
      </c>
      <c r="G492" s="10">
        <v>45323</v>
      </c>
      <c r="H492" s="11">
        <v>10</v>
      </c>
      <c r="I492" s="20" t="s">
        <v>259</v>
      </c>
      <c r="J492" s="11" t="s">
        <v>261</v>
      </c>
      <c r="K492" s="11" t="s">
        <v>4139</v>
      </c>
      <c r="L492" s="11">
        <v>2</v>
      </c>
    </row>
    <row r="493" spans="1:12">
      <c r="A493" s="11" t="s">
        <v>745</v>
      </c>
      <c r="D493" s="11" t="s">
        <v>260</v>
      </c>
      <c r="E493" s="19" t="s">
        <v>995</v>
      </c>
      <c r="F493" s="10">
        <v>42036</v>
      </c>
      <c r="G493" s="10">
        <v>45323</v>
      </c>
      <c r="H493" s="11">
        <v>10</v>
      </c>
      <c r="I493" s="20" t="s">
        <v>259</v>
      </c>
      <c r="J493" s="11" t="s">
        <v>261</v>
      </c>
      <c r="K493" s="11" t="s">
        <v>4139</v>
      </c>
      <c r="L493" s="11">
        <v>2</v>
      </c>
    </row>
    <row r="494" spans="1:12">
      <c r="A494" s="11" t="s">
        <v>746</v>
      </c>
      <c r="D494" s="11" t="s">
        <v>260</v>
      </c>
      <c r="E494" s="19" t="s">
        <v>996</v>
      </c>
      <c r="F494" s="10">
        <v>42036</v>
      </c>
      <c r="G494" s="10">
        <v>45323</v>
      </c>
      <c r="H494" s="11">
        <v>10</v>
      </c>
      <c r="I494" s="20" t="s">
        <v>259</v>
      </c>
      <c r="J494" s="11" t="s">
        <v>261</v>
      </c>
      <c r="K494" s="11" t="s">
        <v>4139</v>
      </c>
      <c r="L494" s="11">
        <v>2</v>
      </c>
    </row>
    <row r="495" spans="1:12">
      <c r="A495" s="11" t="s">
        <v>747</v>
      </c>
      <c r="D495" s="11" t="s">
        <v>260</v>
      </c>
      <c r="E495" s="19" t="s">
        <v>997</v>
      </c>
      <c r="F495" s="10">
        <v>42036</v>
      </c>
      <c r="G495" s="10">
        <v>45323</v>
      </c>
      <c r="H495" s="11">
        <v>10</v>
      </c>
      <c r="I495" s="20" t="s">
        <v>259</v>
      </c>
      <c r="J495" s="11" t="s">
        <v>261</v>
      </c>
      <c r="K495" s="11" t="s">
        <v>4139</v>
      </c>
      <c r="L495" s="11">
        <v>2</v>
      </c>
    </row>
    <row r="496" spans="1:12">
      <c r="A496" s="11" t="s">
        <v>748</v>
      </c>
      <c r="D496" s="11" t="s">
        <v>260</v>
      </c>
      <c r="E496" s="19" t="s">
        <v>998</v>
      </c>
      <c r="F496" s="10">
        <v>42036</v>
      </c>
      <c r="G496" s="10">
        <v>45323</v>
      </c>
      <c r="H496" s="11">
        <v>10</v>
      </c>
      <c r="I496" s="20" t="s">
        <v>259</v>
      </c>
      <c r="J496" s="11" t="s">
        <v>261</v>
      </c>
      <c r="K496" s="11" t="s">
        <v>4139</v>
      </c>
      <c r="L496" s="11">
        <v>2</v>
      </c>
    </row>
    <row r="497" spans="1:12">
      <c r="A497" s="11" t="s">
        <v>749</v>
      </c>
      <c r="D497" s="11" t="s">
        <v>260</v>
      </c>
      <c r="E497" s="19" t="s">
        <v>999</v>
      </c>
      <c r="F497" s="10">
        <v>42036</v>
      </c>
      <c r="G497" s="10">
        <v>45323</v>
      </c>
      <c r="H497" s="11">
        <v>10</v>
      </c>
      <c r="I497" s="20" t="s">
        <v>259</v>
      </c>
      <c r="J497" s="11" t="s">
        <v>261</v>
      </c>
      <c r="K497" s="11" t="s">
        <v>4139</v>
      </c>
      <c r="L497" s="11">
        <v>2</v>
      </c>
    </row>
    <row r="498" spans="1:12">
      <c r="A498" s="11" t="s">
        <v>750</v>
      </c>
      <c r="D498" s="11" t="s">
        <v>260</v>
      </c>
      <c r="E498" s="19" t="s">
        <v>1000</v>
      </c>
      <c r="F498" s="10">
        <v>42036</v>
      </c>
      <c r="G498" s="10">
        <v>45323</v>
      </c>
      <c r="H498" s="11">
        <v>10</v>
      </c>
      <c r="I498" s="20" t="s">
        <v>259</v>
      </c>
      <c r="J498" s="11" t="s">
        <v>261</v>
      </c>
      <c r="K498" s="11" t="s">
        <v>4139</v>
      </c>
      <c r="L498" s="11">
        <v>2</v>
      </c>
    </row>
    <row r="499" spans="1:12">
      <c r="A499" s="11" t="s">
        <v>751</v>
      </c>
      <c r="D499" s="11" t="s">
        <v>260</v>
      </c>
      <c r="E499" s="19" t="s">
        <v>1001</v>
      </c>
      <c r="F499" s="10">
        <v>42036</v>
      </c>
      <c r="G499" s="10">
        <v>45323</v>
      </c>
      <c r="H499" s="11">
        <v>10</v>
      </c>
      <c r="I499" s="20" t="s">
        <v>259</v>
      </c>
      <c r="J499" s="11" t="s">
        <v>261</v>
      </c>
      <c r="K499" s="11" t="s">
        <v>4139</v>
      </c>
      <c r="L499" s="11">
        <v>2</v>
      </c>
    </row>
    <row r="500" spans="1:12">
      <c r="A500" s="11" t="s">
        <v>752</v>
      </c>
      <c r="D500" s="11" t="s">
        <v>260</v>
      </c>
      <c r="E500" s="19" t="s">
        <v>1002</v>
      </c>
      <c r="F500" s="10">
        <v>42036</v>
      </c>
      <c r="G500" s="10">
        <v>45323</v>
      </c>
      <c r="H500" s="11">
        <v>10</v>
      </c>
      <c r="I500" s="20" t="s">
        <v>259</v>
      </c>
      <c r="J500" s="11" t="s">
        <v>261</v>
      </c>
      <c r="K500" s="11" t="s">
        <v>4139</v>
      </c>
      <c r="L500" s="11">
        <v>2</v>
      </c>
    </row>
    <row r="501" spans="1:12">
      <c r="A501" s="11" t="s">
        <v>753</v>
      </c>
      <c r="D501" s="11" t="s">
        <v>260</v>
      </c>
      <c r="E501" s="19" t="s">
        <v>1003</v>
      </c>
      <c r="F501" s="10">
        <v>42036</v>
      </c>
      <c r="G501" s="10">
        <v>45323</v>
      </c>
      <c r="H501" s="11">
        <v>10</v>
      </c>
      <c r="I501" s="20" t="s">
        <v>259</v>
      </c>
      <c r="J501" s="11" t="s">
        <v>261</v>
      </c>
      <c r="K501" s="11" t="s">
        <v>4139</v>
      </c>
      <c r="L501" s="11">
        <v>2</v>
      </c>
    </row>
    <row r="502" spans="1:12">
      <c r="A502" s="11" t="s">
        <v>754</v>
      </c>
      <c r="D502" s="11" t="s">
        <v>260</v>
      </c>
      <c r="E502" s="19" t="s">
        <v>1004</v>
      </c>
      <c r="F502" s="10">
        <v>42036</v>
      </c>
      <c r="G502" s="10">
        <v>45323</v>
      </c>
      <c r="H502" s="11">
        <v>10</v>
      </c>
      <c r="I502" s="20" t="s">
        <v>259</v>
      </c>
      <c r="J502" s="11" t="s">
        <v>261</v>
      </c>
      <c r="K502" s="11" t="s">
        <v>4139</v>
      </c>
      <c r="L502" s="11">
        <v>2</v>
      </c>
    </row>
    <row r="503" spans="1:12">
      <c r="A503" s="11" t="s">
        <v>755</v>
      </c>
      <c r="D503" s="11" t="s">
        <v>260</v>
      </c>
      <c r="E503" s="19" t="s">
        <v>1005</v>
      </c>
      <c r="F503" s="10">
        <v>42036</v>
      </c>
      <c r="G503" s="10">
        <v>45323</v>
      </c>
      <c r="H503" s="11">
        <v>10</v>
      </c>
      <c r="I503" s="20" t="s">
        <v>259</v>
      </c>
      <c r="J503" s="11" t="s">
        <v>261</v>
      </c>
      <c r="K503" s="11" t="s">
        <v>4139</v>
      </c>
      <c r="L503" s="11">
        <v>2</v>
      </c>
    </row>
    <row r="504" spans="1:12">
      <c r="A504" s="11" t="s">
        <v>756</v>
      </c>
      <c r="D504" s="11" t="s">
        <v>260</v>
      </c>
      <c r="E504" s="19" t="s">
        <v>1006</v>
      </c>
      <c r="F504" s="10">
        <v>42036</v>
      </c>
      <c r="G504" s="10">
        <v>45323</v>
      </c>
      <c r="H504" s="11">
        <v>10</v>
      </c>
      <c r="I504" s="20" t="s">
        <v>259</v>
      </c>
      <c r="J504" s="11" t="s">
        <v>261</v>
      </c>
      <c r="K504" s="11" t="s">
        <v>4139</v>
      </c>
      <c r="L504" s="11">
        <v>2</v>
      </c>
    </row>
    <row r="505" spans="1:12">
      <c r="A505" s="11" t="s">
        <v>757</v>
      </c>
      <c r="D505" s="11" t="s">
        <v>260</v>
      </c>
      <c r="E505" s="19" t="s">
        <v>1007</v>
      </c>
      <c r="F505" s="10">
        <v>42036</v>
      </c>
      <c r="G505" s="10">
        <v>45323</v>
      </c>
      <c r="H505" s="11">
        <v>10</v>
      </c>
      <c r="I505" s="20" t="s">
        <v>259</v>
      </c>
      <c r="J505" s="11" t="s">
        <v>261</v>
      </c>
      <c r="K505" s="11" t="s">
        <v>4139</v>
      </c>
      <c r="L505" s="11">
        <v>2</v>
      </c>
    </row>
    <row r="506" spans="1:12">
      <c r="A506" s="11" t="s">
        <v>758</v>
      </c>
      <c r="D506" s="11" t="s">
        <v>260</v>
      </c>
      <c r="E506" s="19" t="s">
        <v>1008</v>
      </c>
      <c r="F506" s="10">
        <v>42036</v>
      </c>
      <c r="G506" s="10">
        <v>45323</v>
      </c>
      <c r="H506" s="11">
        <v>10</v>
      </c>
      <c r="I506" s="20" t="s">
        <v>259</v>
      </c>
      <c r="J506" s="11" t="s">
        <v>261</v>
      </c>
      <c r="K506" s="11" t="s">
        <v>4139</v>
      </c>
      <c r="L506" s="11">
        <v>2</v>
      </c>
    </row>
    <row r="507" spans="1:12">
      <c r="A507" s="11" t="s">
        <v>759</v>
      </c>
      <c r="D507" s="11" t="s">
        <v>260</v>
      </c>
      <c r="E507" s="19" t="s">
        <v>1009</v>
      </c>
      <c r="F507" s="10">
        <v>42036</v>
      </c>
      <c r="G507" s="10">
        <v>45323</v>
      </c>
      <c r="H507" s="11">
        <v>10</v>
      </c>
      <c r="I507" s="20" t="s">
        <v>259</v>
      </c>
      <c r="J507" s="11" t="s">
        <v>261</v>
      </c>
      <c r="K507" s="11" t="s">
        <v>4139</v>
      </c>
      <c r="L507" s="11">
        <v>2</v>
      </c>
    </row>
    <row r="508" spans="1:12">
      <c r="A508" s="11" t="s">
        <v>760</v>
      </c>
      <c r="D508" s="11" t="s">
        <v>260</v>
      </c>
      <c r="E508" s="19" t="s">
        <v>1010</v>
      </c>
      <c r="F508" s="10">
        <v>42036</v>
      </c>
      <c r="G508" s="10">
        <v>45323</v>
      </c>
      <c r="H508" s="11">
        <v>10</v>
      </c>
      <c r="I508" s="20" t="s">
        <v>259</v>
      </c>
      <c r="J508" s="11" t="s">
        <v>261</v>
      </c>
      <c r="K508" s="11" t="s">
        <v>4139</v>
      </c>
      <c r="L508" s="11">
        <v>2</v>
      </c>
    </row>
    <row r="509" spans="1:12">
      <c r="A509" s="11" t="s">
        <v>761</v>
      </c>
      <c r="D509" s="11" t="s">
        <v>260</v>
      </c>
      <c r="E509" s="19" t="s">
        <v>1011</v>
      </c>
      <c r="F509" s="10">
        <v>42036</v>
      </c>
      <c r="G509" s="10">
        <v>45323</v>
      </c>
      <c r="H509" s="11">
        <v>10</v>
      </c>
      <c r="I509" s="20" t="s">
        <v>259</v>
      </c>
      <c r="J509" s="11" t="s">
        <v>261</v>
      </c>
      <c r="K509" s="11" t="s">
        <v>4139</v>
      </c>
      <c r="L509" s="11">
        <v>2</v>
      </c>
    </row>
    <row r="510" spans="1:12">
      <c r="A510" s="11" t="s">
        <v>762</v>
      </c>
      <c r="D510" s="11" t="s">
        <v>260</v>
      </c>
      <c r="E510" s="19" t="s">
        <v>1012</v>
      </c>
      <c r="F510" s="10">
        <v>42036</v>
      </c>
      <c r="G510" s="10">
        <v>45323</v>
      </c>
      <c r="H510" s="11">
        <v>10</v>
      </c>
      <c r="I510" s="20" t="s">
        <v>259</v>
      </c>
      <c r="J510" s="11" t="s">
        <v>261</v>
      </c>
      <c r="K510" s="11" t="s">
        <v>4139</v>
      </c>
      <c r="L510" s="11">
        <v>2</v>
      </c>
    </row>
    <row r="511" spans="1:12">
      <c r="A511" s="11" t="s">
        <v>763</v>
      </c>
      <c r="D511" s="11" t="s">
        <v>260</v>
      </c>
      <c r="E511" s="19" t="s">
        <v>1013</v>
      </c>
      <c r="F511" s="10">
        <v>42036</v>
      </c>
      <c r="G511" s="10">
        <v>45323</v>
      </c>
      <c r="H511" s="11">
        <v>10</v>
      </c>
      <c r="I511" s="20" t="s">
        <v>259</v>
      </c>
      <c r="J511" s="11" t="s">
        <v>261</v>
      </c>
      <c r="K511" s="11" t="s">
        <v>4139</v>
      </c>
      <c r="L511" s="11">
        <v>2</v>
      </c>
    </row>
    <row r="512" spans="1:12">
      <c r="A512" s="11" t="s">
        <v>1014</v>
      </c>
      <c r="D512" s="11" t="s">
        <v>260</v>
      </c>
      <c r="E512" s="19" t="s">
        <v>1264</v>
      </c>
      <c r="F512" s="10">
        <v>42036</v>
      </c>
      <c r="G512" s="10">
        <v>45323</v>
      </c>
      <c r="H512" s="11">
        <v>10</v>
      </c>
      <c r="I512" s="20" t="s">
        <v>259</v>
      </c>
      <c r="J512" s="11" t="s">
        <v>261</v>
      </c>
      <c r="K512" s="11" t="s">
        <v>4139</v>
      </c>
      <c r="L512" s="11">
        <v>2</v>
      </c>
    </row>
    <row r="513" spans="1:12">
      <c r="A513" s="11" t="s">
        <v>1015</v>
      </c>
      <c r="D513" s="11" t="s">
        <v>260</v>
      </c>
      <c r="E513" s="19" t="s">
        <v>1265</v>
      </c>
      <c r="F513" s="10">
        <v>42036</v>
      </c>
      <c r="G513" s="10">
        <v>45323</v>
      </c>
      <c r="H513" s="11">
        <v>10</v>
      </c>
      <c r="I513" s="20" t="s">
        <v>259</v>
      </c>
      <c r="J513" s="11" t="s">
        <v>261</v>
      </c>
      <c r="K513" s="11" t="s">
        <v>4139</v>
      </c>
      <c r="L513" s="11">
        <v>2</v>
      </c>
    </row>
    <row r="514" spans="1:12">
      <c r="A514" s="11" t="s">
        <v>1016</v>
      </c>
      <c r="D514" s="11" t="s">
        <v>260</v>
      </c>
      <c r="E514" s="19" t="s">
        <v>1266</v>
      </c>
      <c r="F514" s="10">
        <v>42036</v>
      </c>
      <c r="G514" s="10">
        <v>45323</v>
      </c>
      <c r="H514" s="11">
        <v>10</v>
      </c>
      <c r="I514" s="20" t="s">
        <v>259</v>
      </c>
      <c r="J514" s="11" t="s">
        <v>261</v>
      </c>
      <c r="K514" s="11" t="s">
        <v>4139</v>
      </c>
      <c r="L514" s="11">
        <v>2</v>
      </c>
    </row>
    <row r="515" spans="1:12">
      <c r="A515" s="11" t="s">
        <v>1017</v>
      </c>
      <c r="D515" s="11" t="s">
        <v>260</v>
      </c>
      <c r="E515" s="19" t="s">
        <v>1267</v>
      </c>
      <c r="F515" s="10">
        <v>42036</v>
      </c>
      <c r="G515" s="10">
        <v>45323</v>
      </c>
      <c r="H515" s="11">
        <v>10</v>
      </c>
      <c r="I515" s="20" t="s">
        <v>259</v>
      </c>
      <c r="J515" s="11" t="s">
        <v>261</v>
      </c>
      <c r="K515" s="11" t="s">
        <v>4139</v>
      </c>
      <c r="L515" s="11">
        <v>2</v>
      </c>
    </row>
    <row r="516" spans="1:12">
      <c r="A516" s="11" t="s">
        <v>1018</v>
      </c>
      <c r="D516" s="11" t="s">
        <v>260</v>
      </c>
      <c r="E516" s="19" t="s">
        <v>1268</v>
      </c>
      <c r="F516" s="10">
        <v>42036</v>
      </c>
      <c r="G516" s="10">
        <v>45323</v>
      </c>
      <c r="H516" s="11">
        <v>10</v>
      </c>
      <c r="I516" s="20" t="s">
        <v>259</v>
      </c>
      <c r="J516" s="11" t="s">
        <v>261</v>
      </c>
      <c r="K516" s="11" t="s">
        <v>4139</v>
      </c>
      <c r="L516" s="11">
        <v>2</v>
      </c>
    </row>
    <row r="517" spans="1:12">
      <c r="A517" s="11" t="s">
        <v>1019</v>
      </c>
      <c r="D517" s="11" t="s">
        <v>260</v>
      </c>
      <c r="E517" s="19" t="s">
        <v>1269</v>
      </c>
      <c r="F517" s="10">
        <v>42036</v>
      </c>
      <c r="G517" s="10">
        <v>45323</v>
      </c>
      <c r="H517" s="11">
        <v>10</v>
      </c>
      <c r="I517" s="20" t="s">
        <v>259</v>
      </c>
      <c r="J517" s="11" t="s">
        <v>261</v>
      </c>
      <c r="K517" s="11" t="s">
        <v>4139</v>
      </c>
      <c r="L517" s="11">
        <v>2</v>
      </c>
    </row>
    <row r="518" spans="1:12">
      <c r="A518" s="11" t="s">
        <v>1020</v>
      </c>
      <c r="D518" s="11" t="s">
        <v>260</v>
      </c>
      <c r="E518" s="19" t="s">
        <v>1270</v>
      </c>
      <c r="F518" s="10">
        <v>42036</v>
      </c>
      <c r="G518" s="10">
        <v>45323</v>
      </c>
      <c r="H518" s="11">
        <v>10</v>
      </c>
      <c r="I518" s="20" t="s">
        <v>259</v>
      </c>
      <c r="J518" s="11" t="s">
        <v>261</v>
      </c>
      <c r="K518" s="11" t="s">
        <v>4139</v>
      </c>
      <c r="L518" s="11">
        <v>2</v>
      </c>
    </row>
    <row r="519" spans="1:12">
      <c r="A519" s="11" t="s">
        <v>1021</v>
      </c>
      <c r="D519" s="11" t="s">
        <v>260</v>
      </c>
      <c r="E519" s="19" t="s">
        <v>1271</v>
      </c>
      <c r="F519" s="10">
        <v>42036</v>
      </c>
      <c r="G519" s="10">
        <v>45323</v>
      </c>
      <c r="H519" s="11">
        <v>10</v>
      </c>
      <c r="I519" s="20" t="s">
        <v>259</v>
      </c>
      <c r="J519" s="11" t="s">
        <v>261</v>
      </c>
      <c r="K519" s="11" t="s">
        <v>4139</v>
      </c>
      <c r="L519" s="11">
        <v>2</v>
      </c>
    </row>
    <row r="520" spans="1:12">
      <c r="A520" s="11" t="s">
        <v>1022</v>
      </c>
      <c r="D520" s="11" t="s">
        <v>260</v>
      </c>
      <c r="E520" s="19" t="s">
        <v>1272</v>
      </c>
      <c r="F520" s="10">
        <v>42036</v>
      </c>
      <c r="G520" s="10">
        <v>45323</v>
      </c>
      <c r="H520" s="11">
        <v>10</v>
      </c>
      <c r="I520" s="20" t="s">
        <v>259</v>
      </c>
      <c r="J520" s="11" t="s">
        <v>261</v>
      </c>
      <c r="K520" s="11" t="s">
        <v>4139</v>
      </c>
      <c r="L520" s="11">
        <v>2</v>
      </c>
    </row>
    <row r="521" spans="1:12">
      <c r="A521" s="11" t="s">
        <v>1023</v>
      </c>
      <c r="D521" s="11" t="s">
        <v>260</v>
      </c>
      <c r="E521" s="19" t="s">
        <v>1273</v>
      </c>
      <c r="F521" s="10">
        <v>42036</v>
      </c>
      <c r="G521" s="10">
        <v>45323</v>
      </c>
      <c r="H521" s="11">
        <v>10</v>
      </c>
      <c r="I521" s="20" t="s">
        <v>259</v>
      </c>
      <c r="J521" s="11" t="s">
        <v>261</v>
      </c>
      <c r="K521" s="11" t="s">
        <v>4139</v>
      </c>
      <c r="L521" s="11">
        <v>2</v>
      </c>
    </row>
    <row r="522" spans="1:12">
      <c r="A522" s="11" t="s">
        <v>1024</v>
      </c>
      <c r="D522" s="11" t="s">
        <v>260</v>
      </c>
      <c r="E522" s="19" t="s">
        <v>1274</v>
      </c>
      <c r="F522" s="10">
        <v>42036</v>
      </c>
      <c r="G522" s="10">
        <v>45323</v>
      </c>
      <c r="H522" s="11">
        <v>10</v>
      </c>
      <c r="I522" s="20" t="s">
        <v>259</v>
      </c>
      <c r="J522" s="11" t="s">
        <v>261</v>
      </c>
      <c r="K522" s="11" t="s">
        <v>4139</v>
      </c>
      <c r="L522" s="11">
        <v>2</v>
      </c>
    </row>
    <row r="523" spans="1:12">
      <c r="A523" s="11" t="s">
        <v>1025</v>
      </c>
      <c r="D523" s="11" t="s">
        <v>260</v>
      </c>
      <c r="E523" s="19" t="s">
        <v>1275</v>
      </c>
      <c r="F523" s="10">
        <v>42036</v>
      </c>
      <c r="G523" s="10">
        <v>45323</v>
      </c>
      <c r="H523" s="11">
        <v>10</v>
      </c>
      <c r="I523" s="20" t="s">
        <v>259</v>
      </c>
      <c r="J523" s="11" t="s">
        <v>261</v>
      </c>
      <c r="K523" s="11" t="s">
        <v>4139</v>
      </c>
      <c r="L523" s="11">
        <v>2</v>
      </c>
    </row>
    <row r="524" spans="1:12">
      <c r="A524" s="11" t="s">
        <v>1026</v>
      </c>
      <c r="D524" s="11" t="s">
        <v>260</v>
      </c>
      <c r="E524" s="19" t="s">
        <v>1276</v>
      </c>
      <c r="F524" s="10">
        <v>42036</v>
      </c>
      <c r="G524" s="10">
        <v>45323</v>
      </c>
      <c r="H524" s="11">
        <v>10</v>
      </c>
      <c r="I524" s="20" t="s">
        <v>259</v>
      </c>
      <c r="J524" s="11" t="s">
        <v>261</v>
      </c>
      <c r="K524" s="11" t="s">
        <v>4139</v>
      </c>
      <c r="L524" s="11">
        <v>2</v>
      </c>
    </row>
    <row r="525" spans="1:12">
      <c r="A525" s="11" t="s">
        <v>1027</v>
      </c>
      <c r="D525" s="11" t="s">
        <v>260</v>
      </c>
      <c r="E525" s="19" t="s">
        <v>1277</v>
      </c>
      <c r="F525" s="10">
        <v>42036</v>
      </c>
      <c r="G525" s="10">
        <v>45323</v>
      </c>
      <c r="H525" s="11">
        <v>10</v>
      </c>
      <c r="I525" s="20" t="s">
        <v>259</v>
      </c>
      <c r="J525" s="11" t="s">
        <v>261</v>
      </c>
      <c r="K525" s="11" t="s">
        <v>4139</v>
      </c>
      <c r="L525" s="11">
        <v>2</v>
      </c>
    </row>
    <row r="526" spans="1:12">
      <c r="A526" s="11" t="s">
        <v>1028</v>
      </c>
      <c r="D526" s="11" t="s">
        <v>260</v>
      </c>
      <c r="E526" s="19" t="s">
        <v>1278</v>
      </c>
      <c r="F526" s="10">
        <v>42036</v>
      </c>
      <c r="G526" s="10">
        <v>45323</v>
      </c>
      <c r="H526" s="11">
        <v>10</v>
      </c>
      <c r="I526" s="20" t="s">
        <v>259</v>
      </c>
      <c r="J526" s="11" t="s">
        <v>261</v>
      </c>
      <c r="K526" s="11" t="s">
        <v>4139</v>
      </c>
      <c r="L526" s="11">
        <v>2</v>
      </c>
    </row>
    <row r="527" spans="1:12">
      <c r="A527" s="11" t="s">
        <v>1029</v>
      </c>
      <c r="D527" s="11" t="s">
        <v>260</v>
      </c>
      <c r="E527" s="19" t="s">
        <v>1279</v>
      </c>
      <c r="F527" s="10">
        <v>42036</v>
      </c>
      <c r="G527" s="10">
        <v>45323</v>
      </c>
      <c r="H527" s="11">
        <v>10</v>
      </c>
      <c r="I527" s="20" t="s">
        <v>259</v>
      </c>
      <c r="J527" s="11" t="s">
        <v>261</v>
      </c>
      <c r="K527" s="11" t="s">
        <v>4139</v>
      </c>
      <c r="L527" s="11">
        <v>2</v>
      </c>
    </row>
    <row r="528" spans="1:12">
      <c r="A528" s="11" t="s">
        <v>1030</v>
      </c>
      <c r="D528" s="11" t="s">
        <v>260</v>
      </c>
      <c r="E528" s="19" t="s">
        <v>1280</v>
      </c>
      <c r="F528" s="10">
        <v>42036</v>
      </c>
      <c r="G528" s="10">
        <v>45323</v>
      </c>
      <c r="H528" s="11">
        <v>10</v>
      </c>
      <c r="I528" s="11" t="s">
        <v>337</v>
      </c>
      <c r="J528" s="11" t="s">
        <v>338</v>
      </c>
      <c r="K528" s="11" t="s">
        <v>4139</v>
      </c>
      <c r="L528" s="11">
        <v>2</v>
      </c>
    </row>
    <row r="529" spans="1:12">
      <c r="A529" s="11" t="s">
        <v>1031</v>
      </c>
      <c r="D529" s="11" t="s">
        <v>260</v>
      </c>
      <c r="E529" s="19" t="s">
        <v>1281</v>
      </c>
      <c r="F529" s="10">
        <v>42036</v>
      </c>
      <c r="G529" s="10">
        <v>45323</v>
      </c>
      <c r="H529" s="11">
        <v>10</v>
      </c>
      <c r="I529" s="11" t="s">
        <v>337</v>
      </c>
      <c r="J529" s="11" t="s">
        <v>338</v>
      </c>
      <c r="K529" s="11" t="s">
        <v>4139</v>
      </c>
      <c r="L529" s="11">
        <v>2</v>
      </c>
    </row>
    <row r="530" spans="1:12">
      <c r="A530" s="11" t="s">
        <v>1032</v>
      </c>
      <c r="D530" s="11" t="s">
        <v>260</v>
      </c>
      <c r="E530" s="19" t="s">
        <v>1282</v>
      </c>
      <c r="F530" s="10">
        <v>42036</v>
      </c>
      <c r="G530" s="10">
        <v>45323</v>
      </c>
      <c r="H530" s="11">
        <v>10</v>
      </c>
      <c r="I530" s="11" t="s">
        <v>337</v>
      </c>
      <c r="J530" s="11" t="s">
        <v>338</v>
      </c>
      <c r="K530" s="11" t="s">
        <v>4139</v>
      </c>
      <c r="L530" s="11">
        <v>2</v>
      </c>
    </row>
    <row r="531" spans="1:12">
      <c r="A531" s="11" t="s">
        <v>1033</v>
      </c>
      <c r="D531" s="11" t="s">
        <v>260</v>
      </c>
      <c r="E531" s="19" t="s">
        <v>1283</v>
      </c>
      <c r="F531" s="10">
        <v>42036</v>
      </c>
      <c r="G531" s="10">
        <v>45323</v>
      </c>
      <c r="H531" s="11">
        <v>10</v>
      </c>
      <c r="I531" s="11" t="s">
        <v>337</v>
      </c>
      <c r="J531" s="11" t="s">
        <v>338</v>
      </c>
      <c r="K531" s="11" t="s">
        <v>4139</v>
      </c>
      <c r="L531" s="11">
        <v>2</v>
      </c>
    </row>
    <row r="532" spans="1:12">
      <c r="A532" s="11" t="s">
        <v>1034</v>
      </c>
      <c r="D532" s="11" t="s">
        <v>260</v>
      </c>
      <c r="E532" s="19" t="s">
        <v>1284</v>
      </c>
      <c r="F532" s="10">
        <v>42036</v>
      </c>
      <c r="G532" s="10">
        <v>45323</v>
      </c>
      <c r="H532" s="11">
        <v>10</v>
      </c>
      <c r="I532" s="11" t="s">
        <v>337</v>
      </c>
      <c r="J532" s="11" t="s">
        <v>338</v>
      </c>
      <c r="K532" s="11" t="s">
        <v>4139</v>
      </c>
      <c r="L532" s="11">
        <v>2</v>
      </c>
    </row>
    <row r="533" spans="1:12">
      <c r="A533" s="11" t="s">
        <v>1035</v>
      </c>
      <c r="D533" s="11" t="s">
        <v>260</v>
      </c>
      <c r="E533" s="19" t="s">
        <v>1285</v>
      </c>
      <c r="F533" s="10">
        <v>42036</v>
      </c>
      <c r="G533" s="10">
        <v>45323</v>
      </c>
      <c r="H533" s="11">
        <v>10</v>
      </c>
      <c r="I533" s="11" t="s">
        <v>337</v>
      </c>
      <c r="J533" s="11" t="s">
        <v>338</v>
      </c>
      <c r="K533" s="11" t="s">
        <v>4139</v>
      </c>
      <c r="L533" s="11">
        <v>2</v>
      </c>
    </row>
    <row r="534" spans="1:12">
      <c r="A534" s="11" t="s">
        <v>1036</v>
      </c>
      <c r="D534" s="11" t="s">
        <v>260</v>
      </c>
      <c r="E534" s="19" t="s">
        <v>1286</v>
      </c>
      <c r="F534" s="10">
        <v>42036</v>
      </c>
      <c r="G534" s="10">
        <v>45323</v>
      </c>
      <c r="H534" s="11">
        <v>10</v>
      </c>
      <c r="I534" s="11" t="s">
        <v>337</v>
      </c>
      <c r="J534" s="11" t="s">
        <v>338</v>
      </c>
      <c r="K534" s="11" t="s">
        <v>4139</v>
      </c>
      <c r="L534" s="11">
        <v>2</v>
      </c>
    </row>
    <row r="535" spans="1:12">
      <c r="A535" s="11" t="s">
        <v>1037</v>
      </c>
      <c r="D535" s="11" t="s">
        <v>260</v>
      </c>
      <c r="E535" s="19" t="s">
        <v>1287</v>
      </c>
      <c r="F535" s="10">
        <v>42036</v>
      </c>
      <c r="G535" s="10">
        <v>45323</v>
      </c>
      <c r="H535" s="11">
        <v>10</v>
      </c>
      <c r="I535" s="11" t="s">
        <v>337</v>
      </c>
      <c r="J535" s="11" t="s">
        <v>338</v>
      </c>
      <c r="K535" s="11" t="s">
        <v>4139</v>
      </c>
      <c r="L535" s="11">
        <v>2</v>
      </c>
    </row>
    <row r="536" spans="1:12">
      <c r="A536" s="11" t="s">
        <v>1038</v>
      </c>
      <c r="D536" s="11" t="s">
        <v>260</v>
      </c>
      <c r="E536" s="19" t="s">
        <v>1288</v>
      </c>
      <c r="F536" s="10">
        <v>42036</v>
      </c>
      <c r="G536" s="10">
        <v>45323</v>
      </c>
      <c r="H536" s="11">
        <v>10</v>
      </c>
      <c r="I536" s="11" t="s">
        <v>337</v>
      </c>
      <c r="J536" s="11" t="s">
        <v>338</v>
      </c>
      <c r="K536" s="11" t="s">
        <v>4139</v>
      </c>
      <c r="L536" s="11">
        <v>2</v>
      </c>
    </row>
    <row r="537" spans="1:12">
      <c r="A537" s="11" t="s">
        <v>1039</v>
      </c>
      <c r="D537" s="11" t="s">
        <v>260</v>
      </c>
      <c r="E537" s="19" t="s">
        <v>1289</v>
      </c>
      <c r="F537" s="10">
        <v>42036</v>
      </c>
      <c r="G537" s="10">
        <v>45323</v>
      </c>
      <c r="H537" s="11">
        <v>10</v>
      </c>
      <c r="I537" s="11" t="s">
        <v>337</v>
      </c>
      <c r="J537" s="11" t="s">
        <v>338</v>
      </c>
      <c r="K537" s="11" t="s">
        <v>4139</v>
      </c>
      <c r="L537" s="11">
        <v>2</v>
      </c>
    </row>
    <row r="538" spans="1:12">
      <c r="A538" s="11" t="s">
        <v>1040</v>
      </c>
      <c r="D538" s="11" t="s">
        <v>260</v>
      </c>
      <c r="E538" s="19" t="s">
        <v>1290</v>
      </c>
      <c r="F538" s="10">
        <v>42036</v>
      </c>
      <c r="G538" s="10">
        <v>45323</v>
      </c>
      <c r="H538" s="11">
        <v>10</v>
      </c>
      <c r="I538" s="11" t="s">
        <v>337</v>
      </c>
      <c r="J538" s="11" t="s">
        <v>338</v>
      </c>
      <c r="K538" s="11" t="s">
        <v>4139</v>
      </c>
      <c r="L538" s="11">
        <v>2</v>
      </c>
    </row>
    <row r="539" spans="1:12">
      <c r="A539" s="11" t="s">
        <v>1041</v>
      </c>
      <c r="D539" s="11" t="s">
        <v>260</v>
      </c>
      <c r="E539" s="19" t="s">
        <v>1291</v>
      </c>
      <c r="F539" s="10">
        <v>42036</v>
      </c>
      <c r="G539" s="10">
        <v>45323</v>
      </c>
      <c r="H539" s="11">
        <v>10</v>
      </c>
      <c r="I539" s="11" t="s">
        <v>337</v>
      </c>
      <c r="J539" s="11" t="s">
        <v>338</v>
      </c>
      <c r="K539" s="11" t="s">
        <v>4139</v>
      </c>
      <c r="L539" s="11">
        <v>2</v>
      </c>
    </row>
    <row r="540" spans="1:12">
      <c r="A540" s="11" t="s">
        <v>1042</v>
      </c>
      <c r="D540" s="11" t="s">
        <v>260</v>
      </c>
      <c r="E540" s="19" t="s">
        <v>1292</v>
      </c>
      <c r="F540" s="10">
        <v>42036</v>
      </c>
      <c r="G540" s="10">
        <v>45323</v>
      </c>
      <c r="H540" s="11">
        <v>10</v>
      </c>
      <c r="I540" s="11" t="s">
        <v>337</v>
      </c>
      <c r="J540" s="11" t="s">
        <v>338</v>
      </c>
      <c r="K540" s="11" t="s">
        <v>4139</v>
      </c>
      <c r="L540" s="11">
        <v>2</v>
      </c>
    </row>
    <row r="541" spans="1:12">
      <c r="A541" s="11" t="s">
        <v>1043</v>
      </c>
      <c r="D541" s="11" t="s">
        <v>260</v>
      </c>
      <c r="E541" s="19" t="s">
        <v>1293</v>
      </c>
      <c r="F541" s="10">
        <v>42036</v>
      </c>
      <c r="G541" s="10">
        <v>45323</v>
      </c>
      <c r="H541" s="11">
        <v>10</v>
      </c>
      <c r="I541" s="11" t="s">
        <v>337</v>
      </c>
      <c r="J541" s="11" t="s">
        <v>338</v>
      </c>
      <c r="K541" s="11" t="s">
        <v>4139</v>
      </c>
      <c r="L541" s="11">
        <v>2</v>
      </c>
    </row>
    <row r="542" spans="1:12">
      <c r="A542" s="11" t="s">
        <v>1044</v>
      </c>
      <c r="D542" s="11" t="s">
        <v>260</v>
      </c>
      <c r="E542" s="19" t="s">
        <v>1294</v>
      </c>
      <c r="F542" s="10">
        <v>42036</v>
      </c>
      <c r="G542" s="10">
        <v>45323</v>
      </c>
      <c r="H542" s="11">
        <v>10</v>
      </c>
      <c r="I542" s="11" t="s">
        <v>337</v>
      </c>
      <c r="J542" s="11" t="s">
        <v>338</v>
      </c>
      <c r="K542" s="11" t="s">
        <v>4139</v>
      </c>
      <c r="L542" s="11">
        <v>2</v>
      </c>
    </row>
    <row r="543" spans="1:12">
      <c r="A543" s="11" t="s">
        <v>1045</v>
      </c>
      <c r="D543" s="11" t="s">
        <v>260</v>
      </c>
      <c r="E543" s="19" t="s">
        <v>1295</v>
      </c>
      <c r="F543" s="10">
        <v>42036</v>
      </c>
      <c r="G543" s="10">
        <v>45323</v>
      </c>
      <c r="H543" s="11">
        <v>10</v>
      </c>
      <c r="I543" s="11" t="s">
        <v>337</v>
      </c>
      <c r="J543" s="11" t="s">
        <v>338</v>
      </c>
      <c r="K543" s="11" t="s">
        <v>4139</v>
      </c>
      <c r="L543" s="11">
        <v>2</v>
      </c>
    </row>
    <row r="544" spans="1:12">
      <c r="A544" s="11" t="s">
        <v>1046</v>
      </c>
      <c r="D544" s="11" t="s">
        <v>260</v>
      </c>
      <c r="E544" s="19" t="s">
        <v>1296</v>
      </c>
      <c r="F544" s="10">
        <v>42036</v>
      </c>
      <c r="G544" s="10">
        <v>45323</v>
      </c>
      <c r="H544" s="11">
        <v>10</v>
      </c>
      <c r="I544" s="11" t="s">
        <v>337</v>
      </c>
      <c r="J544" s="11" t="s">
        <v>338</v>
      </c>
      <c r="K544" s="11" t="s">
        <v>4139</v>
      </c>
      <c r="L544" s="11">
        <v>2</v>
      </c>
    </row>
    <row r="545" spans="1:12">
      <c r="A545" s="11" t="s">
        <v>1047</v>
      </c>
      <c r="D545" s="11" t="s">
        <v>260</v>
      </c>
      <c r="E545" s="19" t="s">
        <v>1297</v>
      </c>
      <c r="F545" s="10">
        <v>42036</v>
      </c>
      <c r="G545" s="10">
        <v>45323</v>
      </c>
      <c r="H545" s="11">
        <v>10</v>
      </c>
      <c r="I545" s="11" t="s">
        <v>337</v>
      </c>
      <c r="J545" s="11" t="s">
        <v>338</v>
      </c>
      <c r="K545" s="11" t="s">
        <v>4139</v>
      </c>
      <c r="L545" s="11">
        <v>2</v>
      </c>
    </row>
    <row r="546" spans="1:12">
      <c r="A546" s="11" t="s">
        <v>1048</v>
      </c>
      <c r="D546" s="11" t="s">
        <v>260</v>
      </c>
      <c r="E546" s="19" t="s">
        <v>1298</v>
      </c>
      <c r="F546" s="10">
        <v>42036</v>
      </c>
      <c r="G546" s="10">
        <v>45323</v>
      </c>
      <c r="H546" s="11">
        <v>10</v>
      </c>
      <c r="I546" s="11" t="s">
        <v>337</v>
      </c>
      <c r="J546" s="11" t="s">
        <v>338</v>
      </c>
      <c r="K546" s="11" t="s">
        <v>4139</v>
      </c>
      <c r="L546" s="11">
        <v>2</v>
      </c>
    </row>
    <row r="547" spans="1:12">
      <c r="A547" s="11" t="s">
        <v>1049</v>
      </c>
      <c r="D547" s="11" t="s">
        <v>260</v>
      </c>
      <c r="E547" s="19" t="s">
        <v>1299</v>
      </c>
      <c r="F547" s="10">
        <v>42036</v>
      </c>
      <c r="G547" s="10">
        <v>45323</v>
      </c>
      <c r="H547" s="11">
        <v>10</v>
      </c>
      <c r="I547" s="11" t="s">
        <v>337</v>
      </c>
      <c r="J547" s="11" t="s">
        <v>338</v>
      </c>
      <c r="K547" s="11" t="s">
        <v>4139</v>
      </c>
      <c r="L547" s="11">
        <v>2</v>
      </c>
    </row>
    <row r="548" spans="1:12">
      <c r="A548" s="11" t="s">
        <v>1050</v>
      </c>
      <c r="D548" s="11" t="s">
        <v>260</v>
      </c>
      <c r="E548" s="19" t="s">
        <v>1300</v>
      </c>
      <c r="F548" s="10">
        <v>42036</v>
      </c>
      <c r="G548" s="10">
        <v>45323</v>
      </c>
      <c r="H548" s="11">
        <v>10</v>
      </c>
      <c r="I548" s="11" t="s">
        <v>337</v>
      </c>
      <c r="J548" s="11" t="s">
        <v>338</v>
      </c>
      <c r="K548" s="11" t="s">
        <v>4139</v>
      </c>
      <c r="L548" s="11">
        <v>2</v>
      </c>
    </row>
    <row r="549" spans="1:12">
      <c r="A549" s="11" t="s">
        <v>1051</v>
      </c>
      <c r="D549" s="11" t="s">
        <v>260</v>
      </c>
      <c r="E549" s="19" t="s">
        <v>1301</v>
      </c>
      <c r="F549" s="10">
        <v>42036</v>
      </c>
      <c r="G549" s="10">
        <v>45323</v>
      </c>
      <c r="H549" s="11">
        <v>10</v>
      </c>
      <c r="I549" s="11" t="s">
        <v>337</v>
      </c>
      <c r="J549" s="11" t="s">
        <v>338</v>
      </c>
      <c r="K549" s="11" t="s">
        <v>4139</v>
      </c>
      <c r="L549" s="11">
        <v>2</v>
      </c>
    </row>
    <row r="550" spans="1:12">
      <c r="A550" s="11" t="s">
        <v>1052</v>
      </c>
      <c r="D550" s="11" t="s">
        <v>260</v>
      </c>
      <c r="E550" s="19" t="s">
        <v>1302</v>
      </c>
      <c r="F550" s="10">
        <v>42036</v>
      </c>
      <c r="G550" s="10">
        <v>45323</v>
      </c>
      <c r="H550" s="11">
        <v>10</v>
      </c>
      <c r="I550" s="11" t="s">
        <v>337</v>
      </c>
      <c r="J550" s="11" t="s">
        <v>338</v>
      </c>
      <c r="K550" s="11" t="s">
        <v>4139</v>
      </c>
      <c r="L550" s="11">
        <v>2</v>
      </c>
    </row>
    <row r="551" spans="1:12">
      <c r="A551" s="11" t="s">
        <v>1053</v>
      </c>
      <c r="D551" s="11" t="s">
        <v>260</v>
      </c>
      <c r="E551" s="19" t="s">
        <v>1303</v>
      </c>
      <c r="F551" s="10">
        <v>42036</v>
      </c>
      <c r="G551" s="10">
        <v>45323</v>
      </c>
      <c r="H551" s="11">
        <v>10</v>
      </c>
      <c r="I551" s="11" t="s">
        <v>337</v>
      </c>
      <c r="J551" s="11" t="s">
        <v>338</v>
      </c>
      <c r="K551" s="11" t="s">
        <v>4139</v>
      </c>
      <c r="L551" s="11">
        <v>2</v>
      </c>
    </row>
    <row r="552" spans="1:12">
      <c r="A552" s="11" t="s">
        <v>1054</v>
      </c>
      <c r="D552" s="11" t="s">
        <v>260</v>
      </c>
      <c r="E552" s="19" t="s">
        <v>1304</v>
      </c>
      <c r="F552" s="10">
        <v>42036</v>
      </c>
      <c r="G552" s="10">
        <v>45323</v>
      </c>
      <c r="H552" s="11">
        <v>10</v>
      </c>
      <c r="I552" s="11" t="s">
        <v>337</v>
      </c>
      <c r="J552" s="11" t="s">
        <v>338</v>
      </c>
      <c r="K552" s="11" t="s">
        <v>4139</v>
      </c>
      <c r="L552" s="11">
        <v>2</v>
      </c>
    </row>
    <row r="553" spans="1:12">
      <c r="A553" s="11" t="s">
        <v>1055</v>
      </c>
      <c r="D553" s="11" t="s">
        <v>260</v>
      </c>
      <c r="E553" s="19" t="s">
        <v>1305</v>
      </c>
      <c r="F553" s="10">
        <v>42036</v>
      </c>
      <c r="G553" s="10">
        <v>45323</v>
      </c>
      <c r="H553" s="11">
        <v>10</v>
      </c>
      <c r="I553" s="11" t="s">
        <v>337</v>
      </c>
      <c r="J553" s="11" t="s">
        <v>338</v>
      </c>
      <c r="K553" s="11" t="s">
        <v>4139</v>
      </c>
      <c r="L553" s="11">
        <v>2</v>
      </c>
    </row>
    <row r="554" spans="1:12">
      <c r="A554" s="11" t="s">
        <v>1056</v>
      </c>
      <c r="D554" s="11" t="s">
        <v>260</v>
      </c>
      <c r="E554" s="19" t="s">
        <v>1306</v>
      </c>
      <c r="F554" s="10">
        <v>42036</v>
      </c>
      <c r="G554" s="10">
        <v>45323</v>
      </c>
      <c r="H554" s="11">
        <v>10</v>
      </c>
      <c r="I554" s="11" t="s">
        <v>337</v>
      </c>
      <c r="J554" s="11" t="s">
        <v>338</v>
      </c>
      <c r="K554" s="11" t="s">
        <v>4139</v>
      </c>
      <c r="L554" s="11">
        <v>2</v>
      </c>
    </row>
    <row r="555" spans="1:12">
      <c r="A555" s="11" t="s">
        <v>1057</v>
      </c>
      <c r="D555" s="11" t="s">
        <v>260</v>
      </c>
      <c r="E555" s="19" t="s">
        <v>1307</v>
      </c>
      <c r="F555" s="10">
        <v>42036</v>
      </c>
      <c r="G555" s="10">
        <v>45323</v>
      </c>
      <c r="H555" s="11">
        <v>10</v>
      </c>
      <c r="I555" s="11" t="s">
        <v>337</v>
      </c>
      <c r="J555" s="11" t="s">
        <v>338</v>
      </c>
      <c r="K555" s="11" t="s">
        <v>4139</v>
      </c>
      <c r="L555" s="11">
        <v>2</v>
      </c>
    </row>
    <row r="556" spans="1:12">
      <c r="A556" s="11" t="s">
        <v>1058</v>
      </c>
      <c r="D556" s="11" t="s">
        <v>260</v>
      </c>
      <c r="E556" s="19" t="s">
        <v>1308</v>
      </c>
      <c r="F556" s="10">
        <v>42036</v>
      </c>
      <c r="G556" s="10">
        <v>45323</v>
      </c>
      <c r="H556" s="11">
        <v>10</v>
      </c>
      <c r="I556" s="11" t="s">
        <v>337</v>
      </c>
      <c r="J556" s="11" t="s">
        <v>338</v>
      </c>
      <c r="K556" s="11" t="s">
        <v>4139</v>
      </c>
      <c r="L556" s="11">
        <v>2</v>
      </c>
    </row>
    <row r="557" spans="1:12">
      <c r="A557" s="11" t="s">
        <v>1059</v>
      </c>
      <c r="D557" s="11" t="s">
        <v>260</v>
      </c>
      <c r="E557" s="19" t="s">
        <v>1309</v>
      </c>
      <c r="F557" s="10">
        <v>42036</v>
      </c>
      <c r="G557" s="10">
        <v>45323</v>
      </c>
      <c r="H557" s="11">
        <v>10</v>
      </c>
      <c r="I557" s="11" t="s">
        <v>337</v>
      </c>
      <c r="J557" s="11" t="s">
        <v>338</v>
      </c>
      <c r="K557" s="11" t="s">
        <v>4139</v>
      </c>
      <c r="L557" s="11">
        <v>2</v>
      </c>
    </row>
    <row r="558" spans="1:12">
      <c r="A558" s="11" t="s">
        <v>1060</v>
      </c>
      <c r="D558" s="11" t="s">
        <v>260</v>
      </c>
      <c r="E558" s="19" t="s">
        <v>1310</v>
      </c>
      <c r="F558" s="10">
        <v>42036</v>
      </c>
      <c r="G558" s="10">
        <v>45323</v>
      </c>
      <c r="H558" s="11">
        <v>10</v>
      </c>
      <c r="I558" s="11" t="s">
        <v>337</v>
      </c>
      <c r="J558" s="11" t="s">
        <v>338</v>
      </c>
      <c r="K558" s="11" t="s">
        <v>4139</v>
      </c>
      <c r="L558" s="11">
        <v>2</v>
      </c>
    </row>
    <row r="559" spans="1:12">
      <c r="A559" s="11" t="s">
        <v>1061</v>
      </c>
      <c r="D559" s="11" t="s">
        <v>260</v>
      </c>
      <c r="E559" s="19" t="s">
        <v>1311</v>
      </c>
      <c r="F559" s="10">
        <v>42036</v>
      </c>
      <c r="G559" s="10">
        <v>45323</v>
      </c>
      <c r="H559" s="11">
        <v>10</v>
      </c>
      <c r="I559" s="11" t="s">
        <v>337</v>
      </c>
      <c r="J559" s="11" t="s">
        <v>338</v>
      </c>
      <c r="K559" s="11" t="s">
        <v>4139</v>
      </c>
      <c r="L559" s="11">
        <v>2</v>
      </c>
    </row>
    <row r="560" spans="1:12">
      <c r="A560" s="11" t="s">
        <v>1062</v>
      </c>
      <c r="D560" s="11" t="s">
        <v>260</v>
      </c>
      <c r="E560" s="19" t="s">
        <v>1312</v>
      </c>
      <c r="F560" s="10">
        <v>42036</v>
      </c>
      <c r="G560" s="10">
        <v>45323</v>
      </c>
      <c r="H560" s="11">
        <v>10</v>
      </c>
      <c r="I560" s="11" t="s">
        <v>337</v>
      </c>
      <c r="J560" s="11" t="s">
        <v>338</v>
      </c>
      <c r="K560" s="11" t="s">
        <v>4139</v>
      </c>
      <c r="L560" s="11">
        <v>2</v>
      </c>
    </row>
    <row r="561" spans="1:12">
      <c r="A561" s="11" t="s">
        <v>1063</v>
      </c>
      <c r="D561" s="11" t="s">
        <v>260</v>
      </c>
      <c r="E561" s="19" t="s">
        <v>1313</v>
      </c>
      <c r="F561" s="10">
        <v>42036</v>
      </c>
      <c r="G561" s="10">
        <v>45323</v>
      </c>
      <c r="H561" s="11">
        <v>10</v>
      </c>
      <c r="I561" s="11" t="s">
        <v>337</v>
      </c>
      <c r="J561" s="11" t="s">
        <v>338</v>
      </c>
      <c r="K561" s="11" t="s">
        <v>4139</v>
      </c>
      <c r="L561" s="11">
        <v>2</v>
      </c>
    </row>
    <row r="562" spans="1:12">
      <c r="A562" s="11" t="s">
        <v>1064</v>
      </c>
      <c r="D562" s="11" t="s">
        <v>260</v>
      </c>
      <c r="E562" s="19" t="s">
        <v>1314</v>
      </c>
      <c r="F562" s="10">
        <v>42036</v>
      </c>
      <c r="G562" s="10">
        <v>45323</v>
      </c>
      <c r="H562" s="11">
        <v>10</v>
      </c>
      <c r="I562" s="11" t="s">
        <v>337</v>
      </c>
      <c r="J562" s="11" t="s">
        <v>338</v>
      </c>
      <c r="K562" s="11" t="s">
        <v>4139</v>
      </c>
      <c r="L562" s="11">
        <v>2</v>
      </c>
    </row>
    <row r="563" spans="1:12">
      <c r="A563" s="11" t="s">
        <v>1065</v>
      </c>
      <c r="D563" s="11" t="s">
        <v>260</v>
      </c>
      <c r="E563" s="19" t="s">
        <v>1315</v>
      </c>
      <c r="F563" s="10">
        <v>42036</v>
      </c>
      <c r="G563" s="10">
        <v>45323</v>
      </c>
      <c r="H563" s="11">
        <v>10</v>
      </c>
      <c r="I563" s="11" t="s">
        <v>337</v>
      </c>
      <c r="J563" s="11" t="s">
        <v>338</v>
      </c>
      <c r="K563" s="11" t="s">
        <v>4139</v>
      </c>
      <c r="L563" s="11">
        <v>2</v>
      </c>
    </row>
    <row r="564" spans="1:12">
      <c r="A564" s="11" t="s">
        <v>1066</v>
      </c>
      <c r="D564" s="11" t="s">
        <v>260</v>
      </c>
      <c r="E564" s="19" t="s">
        <v>1316</v>
      </c>
      <c r="F564" s="10">
        <v>42036</v>
      </c>
      <c r="G564" s="10">
        <v>45323</v>
      </c>
      <c r="H564" s="11">
        <v>10</v>
      </c>
      <c r="I564" s="11" t="s">
        <v>337</v>
      </c>
      <c r="J564" s="11" t="s">
        <v>338</v>
      </c>
      <c r="K564" s="11" t="s">
        <v>4139</v>
      </c>
      <c r="L564" s="11">
        <v>2</v>
      </c>
    </row>
    <row r="565" spans="1:12">
      <c r="A565" s="11" t="s">
        <v>1067</v>
      </c>
      <c r="D565" s="11" t="s">
        <v>260</v>
      </c>
      <c r="E565" s="19" t="s">
        <v>1317</v>
      </c>
      <c r="F565" s="10">
        <v>42036</v>
      </c>
      <c r="G565" s="10">
        <v>45323</v>
      </c>
      <c r="H565" s="11">
        <v>10</v>
      </c>
      <c r="I565" s="11" t="s">
        <v>337</v>
      </c>
      <c r="J565" s="11" t="s">
        <v>338</v>
      </c>
      <c r="K565" s="11" t="s">
        <v>4139</v>
      </c>
      <c r="L565" s="11">
        <v>2</v>
      </c>
    </row>
    <row r="566" spans="1:12">
      <c r="A566" s="11" t="s">
        <v>1068</v>
      </c>
      <c r="D566" s="11" t="s">
        <v>260</v>
      </c>
      <c r="E566" s="19" t="s">
        <v>1318</v>
      </c>
      <c r="F566" s="10">
        <v>42036</v>
      </c>
      <c r="G566" s="10">
        <v>45323</v>
      </c>
      <c r="H566" s="11">
        <v>10</v>
      </c>
      <c r="I566" s="11" t="s">
        <v>337</v>
      </c>
      <c r="J566" s="11" t="s">
        <v>338</v>
      </c>
      <c r="K566" s="11" t="s">
        <v>4139</v>
      </c>
      <c r="L566" s="11">
        <v>2</v>
      </c>
    </row>
    <row r="567" spans="1:12">
      <c r="A567" s="11" t="s">
        <v>1069</v>
      </c>
      <c r="D567" s="11" t="s">
        <v>260</v>
      </c>
      <c r="E567" s="19" t="s">
        <v>1319</v>
      </c>
      <c r="F567" s="10">
        <v>42036</v>
      </c>
      <c r="G567" s="10">
        <v>45323</v>
      </c>
      <c r="H567" s="11">
        <v>10</v>
      </c>
      <c r="I567" s="11" t="s">
        <v>337</v>
      </c>
      <c r="J567" s="11" t="s">
        <v>338</v>
      </c>
      <c r="K567" s="11" t="s">
        <v>4139</v>
      </c>
      <c r="L567" s="11">
        <v>2</v>
      </c>
    </row>
    <row r="568" spans="1:12">
      <c r="A568" s="11" t="s">
        <v>1070</v>
      </c>
      <c r="D568" s="11" t="s">
        <v>260</v>
      </c>
      <c r="E568" s="19" t="s">
        <v>1320</v>
      </c>
      <c r="F568" s="10">
        <v>42036</v>
      </c>
      <c r="G568" s="10">
        <v>45323</v>
      </c>
      <c r="H568" s="11">
        <v>10</v>
      </c>
      <c r="I568" s="11" t="s">
        <v>337</v>
      </c>
      <c r="J568" s="11" t="s">
        <v>338</v>
      </c>
      <c r="K568" s="11" t="s">
        <v>4139</v>
      </c>
      <c r="L568" s="11">
        <v>2</v>
      </c>
    </row>
    <row r="569" spans="1:12">
      <c r="A569" s="11" t="s">
        <v>1071</v>
      </c>
      <c r="D569" s="11" t="s">
        <v>260</v>
      </c>
      <c r="E569" s="19" t="s">
        <v>1321</v>
      </c>
      <c r="F569" s="10">
        <v>42036</v>
      </c>
      <c r="G569" s="10">
        <v>45323</v>
      </c>
      <c r="H569" s="11">
        <v>10</v>
      </c>
      <c r="I569" s="11" t="s">
        <v>337</v>
      </c>
      <c r="J569" s="11" t="s">
        <v>338</v>
      </c>
      <c r="K569" s="11" t="s">
        <v>4139</v>
      </c>
      <c r="L569" s="11">
        <v>2</v>
      </c>
    </row>
    <row r="570" spans="1:12">
      <c r="A570" s="11" t="s">
        <v>1072</v>
      </c>
      <c r="D570" s="11" t="s">
        <v>260</v>
      </c>
      <c r="E570" s="19" t="s">
        <v>1322</v>
      </c>
      <c r="F570" s="10">
        <v>42036</v>
      </c>
      <c r="G570" s="10">
        <v>45323</v>
      </c>
      <c r="H570" s="11">
        <v>10</v>
      </c>
      <c r="I570" s="11" t="s">
        <v>337</v>
      </c>
      <c r="J570" s="11" t="s">
        <v>338</v>
      </c>
      <c r="K570" s="11" t="s">
        <v>4139</v>
      </c>
      <c r="L570" s="11">
        <v>2</v>
      </c>
    </row>
    <row r="571" spans="1:12">
      <c r="A571" s="11" t="s">
        <v>1073</v>
      </c>
      <c r="D571" s="11" t="s">
        <v>260</v>
      </c>
      <c r="E571" s="19" t="s">
        <v>1323</v>
      </c>
      <c r="F571" s="10">
        <v>42036</v>
      </c>
      <c r="G571" s="10">
        <v>45323</v>
      </c>
      <c r="H571" s="11">
        <v>10</v>
      </c>
      <c r="I571" s="11" t="s">
        <v>337</v>
      </c>
      <c r="J571" s="11" t="s">
        <v>338</v>
      </c>
      <c r="K571" s="11" t="s">
        <v>4139</v>
      </c>
      <c r="L571" s="11">
        <v>2</v>
      </c>
    </row>
    <row r="572" spans="1:12">
      <c r="A572" s="11" t="s">
        <v>1074</v>
      </c>
      <c r="D572" s="11" t="s">
        <v>260</v>
      </c>
      <c r="E572" s="19" t="s">
        <v>1324</v>
      </c>
      <c r="F572" s="10">
        <v>42036</v>
      </c>
      <c r="G572" s="10">
        <v>45323</v>
      </c>
      <c r="H572" s="11">
        <v>10</v>
      </c>
      <c r="I572" s="11" t="s">
        <v>337</v>
      </c>
      <c r="J572" s="11" t="s">
        <v>338</v>
      </c>
      <c r="K572" s="11" t="s">
        <v>4139</v>
      </c>
      <c r="L572" s="11">
        <v>2</v>
      </c>
    </row>
    <row r="573" spans="1:12">
      <c r="A573" s="11" t="s">
        <v>1075</v>
      </c>
      <c r="D573" s="11" t="s">
        <v>260</v>
      </c>
      <c r="E573" s="19" t="s">
        <v>1325</v>
      </c>
      <c r="F573" s="10">
        <v>42036</v>
      </c>
      <c r="G573" s="10">
        <v>45323</v>
      </c>
      <c r="H573" s="11">
        <v>10</v>
      </c>
      <c r="I573" s="11" t="s">
        <v>337</v>
      </c>
      <c r="J573" s="11" t="s">
        <v>338</v>
      </c>
      <c r="K573" s="11" t="s">
        <v>4139</v>
      </c>
      <c r="L573" s="11">
        <v>2</v>
      </c>
    </row>
    <row r="574" spans="1:12">
      <c r="A574" s="11" t="s">
        <v>1076</v>
      </c>
      <c r="D574" s="11" t="s">
        <v>260</v>
      </c>
      <c r="E574" s="19" t="s">
        <v>1326</v>
      </c>
      <c r="F574" s="10">
        <v>42036</v>
      </c>
      <c r="G574" s="10">
        <v>45323</v>
      </c>
      <c r="H574" s="11">
        <v>10</v>
      </c>
      <c r="I574" s="11" t="s">
        <v>337</v>
      </c>
      <c r="J574" s="11" t="s">
        <v>338</v>
      </c>
      <c r="K574" s="11" t="s">
        <v>4139</v>
      </c>
      <c r="L574" s="11">
        <v>2</v>
      </c>
    </row>
    <row r="575" spans="1:12">
      <c r="A575" s="11" t="s">
        <v>1077</v>
      </c>
      <c r="D575" s="11" t="s">
        <v>260</v>
      </c>
      <c r="E575" s="19" t="s">
        <v>1327</v>
      </c>
      <c r="F575" s="10">
        <v>42036</v>
      </c>
      <c r="G575" s="10">
        <v>45323</v>
      </c>
      <c r="H575" s="11">
        <v>10</v>
      </c>
      <c r="I575" s="11" t="s">
        <v>337</v>
      </c>
      <c r="J575" s="11" t="s">
        <v>338</v>
      </c>
      <c r="K575" s="11" t="s">
        <v>4139</v>
      </c>
      <c r="L575" s="11">
        <v>2</v>
      </c>
    </row>
    <row r="576" spans="1:12">
      <c r="A576" s="11" t="s">
        <v>1078</v>
      </c>
      <c r="D576" s="11" t="s">
        <v>260</v>
      </c>
      <c r="E576" s="19" t="s">
        <v>1328</v>
      </c>
      <c r="F576" s="10">
        <v>42036</v>
      </c>
      <c r="G576" s="10">
        <v>45323</v>
      </c>
      <c r="H576" s="11">
        <v>10</v>
      </c>
      <c r="I576" s="11" t="s">
        <v>337</v>
      </c>
      <c r="J576" s="11" t="s">
        <v>338</v>
      </c>
      <c r="K576" s="11" t="s">
        <v>4139</v>
      </c>
      <c r="L576" s="11">
        <v>2</v>
      </c>
    </row>
    <row r="577" spans="1:12">
      <c r="A577" s="11" t="s">
        <v>1079</v>
      </c>
      <c r="D577" s="11" t="s">
        <v>260</v>
      </c>
      <c r="E577" s="19" t="s">
        <v>1329</v>
      </c>
      <c r="F577" s="10">
        <v>42036</v>
      </c>
      <c r="G577" s="10">
        <v>45323</v>
      </c>
      <c r="H577" s="11">
        <v>10</v>
      </c>
      <c r="I577" s="11" t="s">
        <v>337</v>
      </c>
      <c r="J577" s="11" t="s">
        <v>338</v>
      </c>
      <c r="K577" s="11" t="s">
        <v>4139</v>
      </c>
      <c r="L577" s="11">
        <v>2</v>
      </c>
    </row>
    <row r="578" spans="1:12">
      <c r="A578" s="11" t="s">
        <v>1080</v>
      </c>
      <c r="D578" s="11" t="s">
        <v>260</v>
      </c>
      <c r="E578" s="19" t="s">
        <v>1330</v>
      </c>
      <c r="F578" s="10">
        <v>42036</v>
      </c>
      <c r="G578" s="10">
        <v>45323</v>
      </c>
      <c r="H578" s="11">
        <v>10</v>
      </c>
      <c r="I578" s="11" t="s">
        <v>337</v>
      </c>
      <c r="J578" s="11" t="s">
        <v>338</v>
      </c>
      <c r="K578" s="11" t="s">
        <v>4139</v>
      </c>
      <c r="L578" s="11">
        <v>2</v>
      </c>
    </row>
    <row r="579" spans="1:12">
      <c r="A579" s="11" t="s">
        <v>1081</v>
      </c>
      <c r="D579" s="11" t="s">
        <v>260</v>
      </c>
      <c r="E579" s="19" t="s">
        <v>1331</v>
      </c>
      <c r="F579" s="10">
        <v>42036</v>
      </c>
      <c r="G579" s="10">
        <v>45323</v>
      </c>
      <c r="H579" s="11">
        <v>10</v>
      </c>
      <c r="I579" s="11" t="s">
        <v>337</v>
      </c>
      <c r="J579" s="11" t="s">
        <v>338</v>
      </c>
      <c r="K579" s="11" t="s">
        <v>4139</v>
      </c>
      <c r="L579" s="11">
        <v>2</v>
      </c>
    </row>
    <row r="580" spans="1:12">
      <c r="A580" s="11" t="s">
        <v>1082</v>
      </c>
      <c r="D580" s="11" t="s">
        <v>260</v>
      </c>
      <c r="E580" s="19" t="s">
        <v>1332</v>
      </c>
      <c r="F580" s="10">
        <v>42036</v>
      </c>
      <c r="G580" s="10">
        <v>45323</v>
      </c>
      <c r="H580" s="11">
        <v>10</v>
      </c>
      <c r="I580" s="11" t="s">
        <v>337</v>
      </c>
      <c r="J580" s="11" t="s">
        <v>338</v>
      </c>
      <c r="K580" s="11" t="s">
        <v>4139</v>
      </c>
      <c r="L580" s="11">
        <v>2</v>
      </c>
    </row>
    <row r="581" spans="1:12">
      <c r="A581" s="11" t="s">
        <v>1083</v>
      </c>
      <c r="D581" s="11" t="s">
        <v>260</v>
      </c>
      <c r="E581" s="19" t="s">
        <v>1333</v>
      </c>
      <c r="F581" s="10">
        <v>42036</v>
      </c>
      <c r="G581" s="10">
        <v>45323</v>
      </c>
      <c r="H581" s="11">
        <v>10</v>
      </c>
      <c r="I581" s="11" t="s">
        <v>337</v>
      </c>
      <c r="J581" s="11" t="s">
        <v>338</v>
      </c>
      <c r="K581" s="11" t="s">
        <v>4139</v>
      </c>
      <c r="L581" s="11">
        <v>2</v>
      </c>
    </row>
    <row r="582" spans="1:12">
      <c r="A582" s="11" t="s">
        <v>1084</v>
      </c>
      <c r="D582" s="11" t="s">
        <v>260</v>
      </c>
      <c r="E582" s="19" t="s">
        <v>1334</v>
      </c>
      <c r="F582" s="10">
        <v>42036</v>
      </c>
      <c r="G582" s="10">
        <v>45323</v>
      </c>
      <c r="H582" s="11">
        <v>10</v>
      </c>
      <c r="I582" s="11" t="s">
        <v>337</v>
      </c>
      <c r="J582" s="11" t="s">
        <v>338</v>
      </c>
      <c r="K582" s="11" t="s">
        <v>4139</v>
      </c>
      <c r="L582" s="11">
        <v>2</v>
      </c>
    </row>
    <row r="583" spans="1:12">
      <c r="A583" s="11" t="s">
        <v>1085</v>
      </c>
      <c r="D583" s="11" t="s">
        <v>260</v>
      </c>
      <c r="E583" s="19" t="s">
        <v>1335</v>
      </c>
      <c r="F583" s="10">
        <v>42036</v>
      </c>
      <c r="G583" s="10">
        <v>45323</v>
      </c>
      <c r="H583" s="11">
        <v>10</v>
      </c>
      <c r="I583" s="11" t="s">
        <v>337</v>
      </c>
      <c r="J583" s="11" t="s">
        <v>338</v>
      </c>
      <c r="K583" s="11" t="s">
        <v>4139</v>
      </c>
      <c r="L583" s="11">
        <v>2</v>
      </c>
    </row>
    <row r="584" spans="1:12">
      <c r="A584" s="11" t="s">
        <v>1086</v>
      </c>
      <c r="D584" s="11" t="s">
        <v>260</v>
      </c>
      <c r="E584" s="19" t="s">
        <v>1336</v>
      </c>
      <c r="F584" s="10">
        <v>42036</v>
      </c>
      <c r="G584" s="10">
        <v>45323</v>
      </c>
      <c r="H584" s="11">
        <v>10</v>
      </c>
      <c r="I584" s="11" t="s">
        <v>337</v>
      </c>
      <c r="J584" s="11" t="s">
        <v>338</v>
      </c>
      <c r="K584" s="11" t="s">
        <v>4139</v>
      </c>
      <c r="L584" s="11">
        <v>2</v>
      </c>
    </row>
    <row r="585" spans="1:12">
      <c r="A585" s="11" t="s">
        <v>1087</v>
      </c>
      <c r="D585" s="11" t="s">
        <v>260</v>
      </c>
      <c r="E585" s="19" t="s">
        <v>1337</v>
      </c>
      <c r="F585" s="10">
        <v>42036</v>
      </c>
      <c r="G585" s="10">
        <v>45323</v>
      </c>
      <c r="H585" s="11">
        <v>10</v>
      </c>
      <c r="I585" s="11" t="s">
        <v>337</v>
      </c>
      <c r="J585" s="11" t="s">
        <v>338</v>
      </c>
      <c r="K585" s="11" t="s">
        <v>4139</v>
      </c>
      <c r="L585" s="11">
        <v>2</v>
      </c>
    </row>
    <row r="586" spans="1:12">
      <c r="A586" s="11" t="s">
        <v>1088</v>
      </c>
      <c r="D586" s="11" t="s">
        <v>260</v>
      </c>
      <c r="E586" s="19" t="s">
        <v>1338</v>
      </c>
      <c r="F586" s="10">
        <v>42036</v>
      </c>
      <c r="G586" s="10">
        <v>45323</v>
      </c>
      <c r="H586" s="11">
        <v>10</v>
      </c>
      <c r="I586" s="11" t="s">
        <v>337</v>
      </c>
      <c r="J586" s="11" t="s">
        <v>338</v>
      </c>
      <c r="K586" s="11" t="s">
        <v>4139</v>
      </c>
      <c r="L586" s="11">
        <v>2</v>
      </c>
    </row>
    <row r="587" spans="1:12">
      <c r="A587" s="11" t="s">
        <v>1089</v>
      </c>
      <c r="D587" s="11" t="s">
        <v>260</v>
      </c>
      <c r="E587" s="19" t="s">
        <v>1339</v>
      </c>
      <c r="F587" s="10">
        <v>42036</v>
      </c>
      <c r="G587" s="10">
        <v>45323</v>
      </c>
      <c r="H587" s="11">
        <v>10</v>
      </c>
      <c r="I587" s="11" t="s">
        <v>337</v>
      </c>
      <c r="J587" s="11" t="s">
        <v>338</v>
      </c>
      <c r="K587" s="11" t="s">
        <v>4139</v>
      </c>
      <c r="L587" s="11">
        <v>2</v>
      </c>
    </row>
    <row r="588" spans="1:12">
      <c r="A588" s="11" t="s">
        <v>1090</v>
      </c>
      <c r="D588" s="11" t="s">
        <v>260</v>
      </c>
      <c r="E588" s="19" t="s">
        <v>1340</v>
      </c>
      <c r="F588" s="10">
        <v>42036</v>
      </c>
      <c r="G588" s="10">
        <v>45323</v>
      </c>
      <c r="H588" s="11">
        <v>10</v>
      </c>
      <c r="I588" s="11" t="s">
        <v>337</v>
      </c>
      <c r="J588" s="11" t="s">
        <v>338</v>
      </c>
      <c r="K588" s="11" t="s">
        <v>4139</v>
      </c>
      <c r="L588" s="11">
        <v>2</v>
      </c>
    </row>
    <row r="589" spans="1:12">
      <c r="A589" s="11" t="s">
        <v>1091</v>
      </c>
      <c r="D589" s="11" t="s">
        <v>260</v>
      </c>
      <c r="E589" s="19" t="s">
        <v>1341</v>
      </c>
      <c r="F589" s="10">
        <v>42036</v>
      </c>
      <c r="G589" s="10">
        <v>45323</v>
      </c>
      <c r="H589" s="11">
        <v>10</v>
      </c>
      <c r="I589" s="11" t="s">
        <v>337</v>
      </c>
      <c r="J589" s="11" t="s">
        <v>338</v>
      </c>
      <c r="K589" s="11" t="s">
        <v>4139</v>
      </c>
      <c r="L589" s="11">
        <v>2</v>
      </c>
    </row>
    <row r="590" spans="1:12">
      <c r="A590" s="11" t="s">
        <v>1092</v>
      </c>
      <c r="D590" s="11" t="s">
        <v>260</v>
      </c>
      <c r="E590" s="19" t="s">
        <v>1342</v>
      </c>
      <c r="F590" s="10">
        <v>42036</v>
      </c>
      <c r="G590" s="10">
        <v>45323</v>
      </c>
      <c r="H590" s="11">
        <v>10</v>
      </c>
      <c r="I590" s="11" t="s">
        <v>337</v>
      </c>
      <c r="J590" s="11" t="s">
        <v>338</v>
      </c>
      <c r="K590" s="11" t="s">
        <v>4139</v>
      </c>
      <c r="L590" s="11">
        <v>2</v>
      </c>
    </row>
    <row r="591" spans="1:12">
      <c r="A591" s="11" t="s">
        <v>1093</v>
      </c>
      <c r="D591" s="11" t="s">
        <v>260</v>
      </c>
      <c r="E591" s="19" t="s">
        <v>1343</v>
      </c>
      <c r="F591" s="10">
        <v>42036</v>
      </c>
      <c r="G591" s="10">
        <v>45323</v>
      </c>
      <c r="H591" s="11">
        <v>10</v>
      </c>
      <c r="I591" s="11" t="s">
        <v>337</v>
      </c>
      <c r="J591" s="11" t="s">
        <v>338</v>
      </c>
      <c r="K591" s="11" t="s">
        <v>4139</v>
      </c>
      <c r="L591" s="11">
        <v>2</v>
      </c>
    </row>
    <row r="592" spans="1:12">
      <c r="A592" s="11" t="s">
        <v>1094</v>
      </c>
      <c r="D592" s="11" t="s">
        <v>260</v>
      </c>
      <c r="E592" s="19" t="s">
        <v>1344</v>
      </c>
      <c r="F592" s="10">
        <v>42036</v>
      </c>
      <c r="G592" s="10">
        <v>45323</v>
      </c>
      <c r="H592" s="11">
        <v>10</v>
      </c>
      <c r="I592" s="11" t="s">
        <v>337</v>
      </c>
      <c r="J592" s="11" t="s">
        <v>338</v>
      </c>
      <c r="K592" s="11" t="s">
        <v>4139</v>
      </c>
      <c r="L592" s="11">
        <v>2</v>
      </c>
    </row>
    <row r="593" spans="1:12">
      <c r="A593" s="11" t="s">
        <v>1095</v>
      </c>
      <c r="D593" s="11" t="s">
        <v>260</v>
      </c>
      <c r="E593" s="19" t="s">
        <v>1345</v>
      </c>
      <c r="F593" s="10">
        <v>42036</v>
      </c>
      <c r="G593" s="10">
        <v>45323</v>
      </c>
      <c r="H593" s="11">
        <v>10</v>
      </c>
      <c r="I593" s="11" t="s">
        <v>337</v>
      </c>
      <c r="J593" s="11" t="s">
        <v>338</v>
      </c>
      <c r="K593" s="11" t="s">
        <v>4139</v>
      </c>
      <c r="L593" s="11">
        <v>2</v>
      </c>
    </row>
    <row r="594" spans="1:12">
      <c r="A594" s="11" t="s">
        <v>1096</v>
      </c>
      <c r="D594" s="11" t="s">
        <v>260</v>
      </c>
      <c r="E594" s="19" t="s">
        <v>1346</v>
      </c>
      <c r="F594" s="10">
        <v>42036</v>
      </c>
      <c r="G594" s="10">
        <v>45323</v>
      </c>
      <c r="H594" s="11">
        <v>10</v>
      </c>
      <c r="I594" s="11" t="s">
        <v>337</v>
      </c>
      <c r="J594" s="11" t="s">
        <v>338</v>
      </c>
      <c r="K594" s="11" t="s">
        <v>4139</v>
      </c>
      <c r="L594" s="11">
        <v>2</v>
      </c>
    </row>
    <row r="595" spans="1:12">
      <c r="A595" s="11" t="s">
        <v>1097</v>
      </c>
      <c r="D595" s="11" t="s">
        <v>260</v>
      </c>
      <c r="E595" s="19" t="s">
        <v>1347</v>
      </c>
      <c r="F595" s="10">
        <v>42036</v>
      </c>
      <c r="G595" s="10">
        <v>45323</v>
      </c>
      <c r="H595" s="11">
        <v>10</v>
      </c>
      <c r="I595" s="11" t="s">
        <v>337</v>
      </c>
      <c r="J595" s="11" t="s">
        <v>338</v>
      </c>
      <c r="K595" s="11" t="s">
        <v>4139</v>
      </c>
      <c r="L595" s="11">
        <v>2</v>
      </c>
    </row>
    <row r="596" spans="1:12">
      <c r="A596" s="11" t="s">
        <v>1098</v>
      </c>
      <c r="D596" s="11" t="s">
        <v>260</v>
      </c>
      <c r="E596" s="19" t="s">
        <v>1348</v>
      </c>
      <c r="F596" s="10">
        <v>42036</v>
      </c>
      <c r="G596" s="10">
        <v>45323</v>
      </c>
      <c r="H596" s="11">
        <v>10</v>
      </c>
      <c r="I596" s="11" t="s">
        <v>337</v>
      </c>
      <c r="J596" s="11" t="s">
        <v>338</v>
      </c>
      <c r="K596" s="11" t="s">
        <v>4139</v>
      </c>
      <c r="L596" s="11">
        <v>2</v>
      </c>
    </row>
    <row r="597" spans="1:12">
      <c r="A597" s="11" t="s">
        <v>1099</v>
      </c>
      <c r="D597" s="11" t="s">
        <v>260</v>
      </c>
      <c r="E597" s="19" t="s">
        <v>1349</v>
      </c>
      <c r="F597" s="10">
        <v>42036</v>
      </c>
      <c r="G597" s="10">
        <v>45323</v>
      </c>
      <c r="H597" s="11">
        <v>10</v>
      </c>
      <c r="I597" s="11" t="s">
        <v>337</v>
      </c>
      <c r="J597" s="11" t="s">
        <v>338</v>
      </c>
      <c r="K597" s="11" t="s">
        <v>4139</v>
      </c>
      <c r="L597" s="11">
        <v>2</v>
      </c>
    </row>
    <row r="598" spans="1:12">
      <c r="A598" s="11" t="s">
        <v>1100</v>
      </c>
      <c r="D598" s="11" t="s">
        <v>260</v>
      </c>
      <c r="E598" s="19" t="s">
        <v>1350</v>
      </c>
      <c r="F598" s="10">
        <v>42036</v>
      </c>
      <c r="G598" s="10">
        <v>45323</v>
      </c>
      <c r="H598" s="11">
        <v>10</v>
      </c>
      <c r="I598" s="11" t="s">
        <v>337</v>
      </c>
      <c r="J598" s="11" t="s">
        <v>338</v>
      </c>
      <c r="K598" s="11" t="s">
        <v>4139</v>
      </c>
      <c r="L598" s="11">
        <v>2</v>
      </c>
    </row>
    <row r="599" spans="1:12">
      <c r="A599" s="11" t="s">
        <v>1101</v>
      </c>
      <c r="D599" s="11" t="s">
        <v>260</v>
      </c>
      <c r="E599" s="19" t="s">
        <v>1351</v>
      </c>
      <c r="F599" s="10">
        <v>42036</v>
      </c>
      <c r="G599" s="10">
        <v>45323</v>
      </c>
      <c r="H599" s="11">
        <v>10</v>
      </c>
      <c r="I599" s="11" t="s">
        <v>337</v>
      </c>
      <c r="J599" s="11" t="s">
        <v>338</v>
      </c>
      <c r="K599" s="11" t="s">
        <v>4139</v>
      </c>
      <c r="L599" s="11">
        <v>2</v>
      </c>
    </row>
    <row r="600" spans="1:12">
      <c r="A600" s="11" t="s">
        <v>1102</v>
      </c>
      <c r="D600" s="11" t="s">
        <v>260</v>
      </c>
      <c r="E600" s="19" t="s">
        <v>1352</v>
      </c>
      <c r="F600" s="10">
        <v>42036</v>
      </c>
      <c r="G600" s="10">
        <v>45323</v>
      </c>
      <c r="H600" s="11">
        <v>10</v>
      </c>
      <c r="I600" s="20" t="s">
        <v>259</v>
      </c>
      <c r="J600" s="11" t="s">
        <v>261</v>
      </c>
      <c r="K600" s="11" t="s">
        <v>4139</v>
      </c>
      <c r="L600" s="11">
        <v>2</v>
      </c>
    </row>
    <row r="601" spans="1:12">
      <c r="A601" s="11" t="s">
        <v>1103</v>
      </c>
      <c r="D601" s="11" t="s">
        <v>260</v>
      </c>
      <c r="E601" s="19" t="s">
        <v>1353</v>
      </c>
      <c r="F601" s="10">
        <v>42036</v>
      </c>
      <c r="G601" s="10">
        <v>45323</v>
      </c>
      <c r="H601" s="11">
        <v>10</v>
      </c>
      <c r="I601" s="20" t="s">
        <v>259</v>
      </c>
      <c r="J601" s="11" t="s">
        <v>261</v>
      </c>
      <c r="K601" s="11" t="s">
        <v>4139</v>
      </c>
      <c r="L601" s="11">
        <v>2</v>
      </c>
    </row>
    <row r="602" spans="1:12">
      <c r="A602" s="11" t="s">
        <v>1104</v>
      </c>
      <c r="D602" s="11" t="s">
        <v>260</v>
      </c>
      <c r="E602" s="19" t="s">
        <v>1354</v>
      </c>
      <c r="F602" s="10">
        <v>42036</v>
      </c>
      <c r="G602" s="10">
        <v>45323</v>
      </c>
      <c r="H602" s="11">
        <v>10</v>
      </c>
      <c r="I602" s="20" t="s">
        <v>259</v>
      </c>
      <c r="J602" s="11" t="s">
        <v>261</v>
      </c>
      <c r="K602" s="11" t="s">
        <v>4139</v>
      </c>
      <c r="L602" s="11">
        <v>2</v>
      </c>
    </row>
    <row r="603" spans="1:12">
      <c r="A603" s="11" t="s">
        <v>1105</v>
      </c>
      <c r="D603" s="11" t="s">
        <v>260</v>
      </c>
      <c r="E603" s="19" t="s">
        <v>1355</v>
      </c>
      <c r="F603" s="10">
        <v>42036</v>
      </c>
      <c r="G603" s="10">
        <v>45323</v>
      </c>
      <c r="H603" s="11">
        <v>10</v>
      </c>
      <c r="I603" s="20" t="s">
        <v>259</v>
      </c>
      <c r="J603" s="11" t="s">
        <v>261</v>
      </c>
      <c r="K603" s="11" t="s">
        <v>4139</v>
      </c>
      <c r="L603" s="11">
        <v>2</v>
      </c>
    </row>
    <row r="604" spans="1:12">
      <c r="A604" s="11" t="s">
        <v>1106</v>
      </c>
      <c r="D604" s="11" t="s">
        <v>260</v>
      </c>
      <c r="E604" s="19" t="s">
        <v>1356</v>
      </c>
      <c r="F604" s="10">
        <v>42036</v>
      </c>
      <c r="G604" s="10">
        <v>45323</v>
      </c>
      <c r="H604" s="11">
        <v>10</v>
      </c>
      <c r="I604" s="20" t="s">
        <v>259</v>
      </c>
      <c r="J604" s="11" t="s">
        <v>261</v>
      </c>
      <c r="K604" s="11" t="s">
        <v>4139</v>
      </c>
      <c r="L604" s="11">
        <v>2</v>
      </c>
    </row>
    <row r="605" spans="1:12">
      <c r="A605" s="11" t="s">
        <v>1107</v>
      </c>
      <c r="D605" s="11" t="s">
        <v>260</v>
      </c>
      <c r="E605" s="19" t="s">
        <v>1357</v>
      </c>
      <c r="F605" s="10">
        <v>42036</v>
      </c>
      <c r="G605" s="10">
        <v>45323</v>
      </c>
      <c r="H605" s="11">
        <v>10</v>
      </c>
      <c r="I605" s="20" t="s">
        <v>259</v>
      </c>
      <c r="J605" s="11" t="s">
        <v>261</v>
      </c>
      <c r="K605" s="11" t="s">
        <v>4139</v>
      </c>
      <c r="L605" s="11">
        <v>2</v>
      </c>
    </row>
    <row r="606" spans="1:12">
      <c r="A606" s="11" t="s">
        <v>1108</v>
      </c>
      <c r="D606" s="11" t="s">
        <v>260</v>
      </c>
      <c r="E606" s="19" t="s">
        <v>1358</v>
      </c>
      <c r="F606" s="10">
        <v>42036</v>
      </c>
      <c r="G606" s="10">
        <v>45323</v>
      </c>
      <c r="H606" s="11">
        <v>10</v>
      </c>
      <c r="I606" s="20" t="s">
        <v>259</v>
      </c>
      <c r="J606" s="11" t="s">
        <v>261</v>
      </c>
      <c r="K606" s="11" t="s">
        <v>4139</v>
      </c>
      <c r="L606" s="11">
        <v>2</v>
      </c>
    </row>
    <row r="607" spans="1:12">
      <c r="A607" s="11" t="s">
        <v>1109</v>
      </c>
      <c r="D607" s="11" t="s">
        <v>260</v>
      </c>
      <c r="E607" s="19" t="s">
        <v>1359</v>
      </c>
      <c r="F607" s="10">
        <v>42036</v>
      </c>
      <c r="G607" s="10">
        <v>45323</v>
      </c>
      <c r="H607" s="11">
        <v>10</v>
      </c>
      <c r="I607" s="20" t="s">
        <v>259</v>
      </c>
      <c r="J607" s="11" t="s">
        <v>261</v>
      </c>
      <c r="K607" s="11" t="s">
        <v>4139</v>
      </c>
      <c r="L607" s="11">
        <v>2</v>
      </c>
    </row>
    <row r="608" spans="1:12">
      <c r="A608" s="11" t="s">
        <v>1110</v>
      </c>
      <c r="D608" s="11" t="s">
        <v>260</v>
      </c>
      <c r="E608" s="19" t="s">
        <v>1360</v>
      </c>
      <c r="F608" s="10">
        <v>42036</v>
      </c>
      <c r="G608" s="10">
        <v>45323</v>
      </c>
      <c r="H608" s="11">
        <v>10</v>
      </c>
      <c r="I608" s="20" t="s">
        <v>259</v>
      </c>
      <c r="J608" s="11" t="s">
        <v>261</v>
      </c>
      <c r="K608" s="11" t="s">
        <v>4139</v>
      </c>
      <c r="L608" s="11">
        <v>2</v>
      </c>
    </row>
    <row r="609" spans="1:12">
      <c r="A609" s="11" t="s">
        <v>1111</v>
      </c>
      <c r="D609" s="11" t="s">
        <v>260</v>
      </c>
      <c r="E609" s="19" t="s">
        <v>1361</v>
      </c>
      <c r="F609" s="10">
        <v>42036</v>
      </c>
      <c r="G609" s="10">
        <v>45323</v>
      </c>
      <c r="H609" s="11">
        <v>10</v>
      </c>
      <c r="I609" s="20" t="s">
        <v>259</v>
      </c>
      <c r="J609" s="11" t="s">
        <v>261</v>
      </c>
      <c r="K609" s="11" t="s">
        <v>4139</v>
      </c>
      <c r="L609" s="11">
        <v>2</v>
      </c>
    </row>
    <row r="610" spans="1:12">
      <c r="A610" s="11" t="s">
        <v>1112</v>
      </c>
      <c r="D610" s="11" t="s">
        <v>260</v>
      </c>
      <c r="E610" s="19" t="s">
        <v>1362</v>
      </c>
      <c r="F610" s="10">
        <v>42036</v>
      </c>
      <c r="G610" s="10">
        <v>45323</v>
      </c>
      <c r="H610" s="11">
        <v>10</v>
      </c>
      <c r="I610" s="20" t="s">
        <v>259</v>
      </c>
      <c r="J610" s="11" t="s">
        <v>261</v>
      </c>
      <c r="K610" s="11" t="s">
        <v>4139</v>
      </c>
      <c r="L610" s="11">
        <v>2</v>
      </c>
    </row>
    <row r="611" spans="1:12">
      <c r="A611" s="11" t="s">
        <v>1113</v>
      </c>
      <c r="D611" s="11" t="s">
        <v>260</v>
      </c>
      <c r="E611" s="19" t="s">
        <v>1363</v>
      </c>
      <c r="F611" s="10">
        <v>42036</v>
      </c>
      <c r="G611" s="10">
        <v>45323</v>
      </c>
      <c r="H611" s="11">
        <v>10</v>
      </c>
      <c r="I611" s="20" t="s">
        <v>259</v>
      </c>
      <c r="J611" s="11" t="s">
        <v>261</v>
      </c>
      <c r="K611" s="11" t="s">
        <v>4139</v>
      </c>
      <c r="L611" s="11">
        <v>2</v>
      </c>
    </row>
    <row r="612" spans="1:12">
      <c r="A612" s="11" t="s">
        <v>1114</v>
      </c>
      <c r="D612" s="11" t="s">
        <v>260</v>
      </c>
      <c r="E612" s="19" t="s">
        <v>1364</v>
      </c>
      <c r="F612" s="10">
        <v>42036</v>
      </c>
      <c r="G612" s="10">
        <v>45323</v>
      </c>
      <c r="H612" s="11">
        <v>10</v>
      </c>
      <c r="I612" s="20" t="s">
        <v>259</v>
      </c>
      <c r="J612" s="11" t="s">
        <v>261</v>
      </c>
      <c r="K612" s="11" t="s">
        <v>4139</v>
      </c>
      <c r="L612" s="11">
        <v>2</v>
      </c>
    </row>
    <row r="613" spans="1:12">
      <c r="A613" s="11" t="s">
        <v>1115</v>
      </c>
      <c r="D613" s="11" t="s">
        <v>260</v>
      </c>
      <c r="E613" s="19" t="s">
        <v>1365</v>
      </c>
      <c r="F613" s="10">
        <v>42036</v>
      </c>
      <c r="G613" s="10">
        <v>45323</v>
      </c>
      <c r="H613" s="11">
        <v>10</v>
      </c>
      <c r="I613" s="20" t="s">
        <v>259</v>
      </c>
      <c r="J613" s="11" t="s">
        <v>261</v>
      </c>
      <c r="K613" s="11" t="s">
        <v>4139</v>
      </c>
      <c r="L613" s="11">
        <v>2</v>
      </c>
    </row>
    <row r="614" spans="1:12">
      <c r="A614" s="11" t="s">
        <v>1116</v>
      </c>
      <c r="D614" s="11" t="s">
        <v>260</v>
      </c>
      <c r="E614" s="19" t="s">
        <v>1366</v>
      </c>
      <c r="F614" s="10">
        <v>42036</v>
      </c>
      <c r="G614" s="10">
        <v>45323</v>
      </c>
      <c r="H614" s="11">
        <v>10</v>
      </c>
      <c r="I614" s="20" t="s">
        <v>259</v>
      </c>
      <c r="J614" s="11" t="s">
        <v>261</v>
      </c>
      <c r="K614" s="11" t="s">
        <v>4139</v>
      </c>
      <c r="L614" s="11">
        <v>2</v>
      </c>
    </row>
    <row r="615" spans="1:12">
      <c r="A615" s="11" t="s">
        <v>1117</v>
      </c>
      <c r="D615" s="11" t="s">
        <v>260</v>
      </c>
      <c r="E615" s="19" t="s">
        <v>1367</v>
      </c>
      <c r="F615" s="10">
        <v>42036</v>
      </c>
      <c r="G615" s="10">
        <v>45323</v>
      </c>
      <c r="H615" s="11">
        <v>10</v>
      </c>
      <c r="I615" s="20" t="s">
        <v>259</v>
      </c>
      <c r="J615" s="11" t="s">
        <v>261</v>
      </c>
      <c r="K615" s="11" t="s">
        <v>4139</v>
      </c>
      <c r="L615" s="11">
        <v>2</v>
      </c>
    </row>
    <row r="616" spans="1:12">
      <c r="A616" s="11" t="s">
        <v>1118</v>
      </c>
      <c r="D616" s="11" t="s">
        <v>260</v>
      </c>
      <c r="E616" s="19" t="s">
        <v>1368</v>
      </c>
      <c r="F616" s="10">
        <v>42036</v>
      </c>
      <c r="G616" s="10">
        <v>45323</v>
      </c>
      <c r="H616" s="11">
        <v>10</v>
      </c>
      <c r="I616" s="20" t="s">
        <v>259</v>
      </c>
      <c r="J616" s="11" t="s">
        <v>261</v>
      </c>
      <c r="K616" s="11" t="s">
        <v>4139</v>
      </c>
      <c r="L616" s="11">
        <v>2</v>
      </c>
    </row>
    <row r="617" spans="1:12">
      <c r="A617" s="11" t="s">
        <v>1119</v>
      </c>
      <c r="D617" s="11" t="s">
        <v>260</v>
      </c>
      <c r="E617" s="19" t="s">
        <v>1369</v>
      </c>
      <c r="F617" s="10">
        <v>42036</v>
      </c>
      <c r="G617" s="10">
        <v>45323</v>
      </c>
      <c r="H617" s="11">
        <v>10</v>
      </c>
      <c r="I617" s="20" t="s">
        <v>259</v>
      </c>
      <c r="J617" s="11" t="s">
        <v>261</v>
      </c>
      <c r="K617" s="11" t="s">
        <v>4139</v>
      </c>
      <c r="L617" s="11">
        <v>2</v>
      </c>
    </row>
    <row r="618" spans="1:12">
      <c r="A618" s="11" t="s">
        <v>1120</v>
      </c>
      <c r="D618" s="11" t="s">
        <v>260</v>
      </c>
      <c r="E618" s="19" t="s">
        <v>1370</v>
      </c>
      <c r="F618" s="10">
        <v>42036</v>
      </c>
      <c r="G618" s="10">
        <v>45323</v>
      </c>
      <c r="H618" s="11">
        <v>10</v>
      </c>
      <c r="I618" s="20" t="s">
        <v>259</v>
      </c>
      <c r="J618" s="11" t="s">
        <v>261</v>
      </c>
      <c r="K618" s="11" t="s">
        <v>4139</v>
      </c>
      <c r="L618" s="11">
        <v>2</v>
      </c>
    </row>
    <row r="619" spans="1:12">
      <c r="A619" s="11" t="s">
        <v>1121</v>
      </c>
      <c r="D619" s="11" t="s">
        <v>260</v>
      </c>
      <c r="E619" s="19" t="s">
        <v>1371</v>
      </c>
      <c r="F619" s="10">
        <v>42036</v>
      </c>
      <c r="G619" s="10">
        <v>45323</v>
      </c>
      <c r="H619" s="11">
        <v>10</v>
      </c>
      <c r="I619" s="20" t="s">
        <v>259</v>
      </c>
      <c r="J619" s="11" t="s">
        <v>261</v>
      </c>
      <c r="K619" s="11" t="s">
        <v>4139</v>
      </c>
      <c r="L619" s="11">
        <v>2</v>
      </c>
    </row>
    <row r="620" spans="1:12">
      <c r="A620" s="11" t="s">
        <v>1122</v>
      </c>
      <c r="D620" s="11" t="s">
        <v>260</v>
      </c>
      <c r="E620" s="19" t="s">
        <v>1372</v>
      </c>
      <c r="F620" s="10">
        <v>42036</v>
      </c>
      <c r="G620" s="10">
        <v>45323</v>
      </c>
      <c r="H620" s="11">
        <v>10</v>
      </c>
      <c r="I620" s="20" t="s">
        <v>259</v>
      </c>
      <c r="J620" s="11" t="s">
        <v>261</v>
      </c>
      <c r="K620" s="11" t="s">
        <v>4139</v>
      </c>
      <c r="L620" s="11">
        <v>2</v>
      </c>
    </row>
    <row r="621" spans="1:12">
      <c r="A621" s="11" t="s">
        <v>1123</v>
      </c>
      <c r="D621" s="11" t="s">
        <v>260</v>
      </c>
      <c r="E621" s="19" t="s">
        <v>1373</v>
      </c>
      <c r="F621" s="10">
        <v>42036</v>
      </c>
      <c r="G621" s="10">
        <v>45323</v>
      </c>
      <c r="H621" s="11">
        <v>10</v>
      </c>
      <c r="I621" s="20" t="s">
        <v>259</v>
      </c>
      <c r="J621" s="11" t="s">
        <v>261</v>
      </c>
      <c r="K621" s="11" t="s">
        <v>4139</v>
      </c>
      <c r="L621" s="11">
        <v>2</v>
      </c>
    </row>
    <row r="622" spans="1:12">
      <c r="A622" s="11" t="s">
        <v>1124</v>
      </c>
      <c r="D622" s="11" t="s">
        <v>260</v>
      </c>
      <c r="E622" s="19" t="s">
        <v>1374</v>
      </c>
      <c r="F622" s="10">
        <v>42036</v>
      </c>
      <c r="G622" s="10">
        <v>45323</v>
      </c>
      <c r="H622" s="11">
        <v>10</v>
      </c>
      <c r="I622" s="20" t="s">
        <v>259</v>
      </c>
      <c r="J622" s="11" t="s">
        <v>261</v>
      </c>
      <c r="K622" s="11" t="s">
        <v>4139</v>
      </c>
      <c r="L622" s="11">
        <v>2</v>
      </c>
    </row>
    <row r="623" spans="1:12">
      <c r="A623" s="11" t="s">
        <v>1125</v>
      </c>
      <c r="D623" s="11" t="s">
        <v>260</v>
      </c>
      <c r="E623" s="19" t="s">
        <v>1375</v>
      </c>
      <c r="F623" s="10">
        <v>42036</v>
      </c>
      <c r="G623" s="10">
        <v>45323</v>
      </c>
      <c r="H623" s="11">
        <v>10</v>
      </c>
      <c r="I623" s="20" t="s">
        <v>259</v>
      </c>
      <c r="J623" s="11" t="s">
        <v>261</v>
      </c>
      <c r="K623" s="11" t="s">
        <v>4139</v>
      </c>
      <c r="L623" s="11">
        <v>2</v>
      </c>
    </row>
    <row r="624" spans="1:12">
      <c r="A624" s="11" t="s">
        <v>1126</v>
      </c>
      <c r="D624" s="11" t="s">
        <v>260</v>
      </c>
      <c r="E624" s="19" t="s">
        <v>1376</v>
      </c>
      <c r="F624" s="10">
        <v>42036</v>
      </c>
      <c r="G624" s="10">
        <v>45323</v>
      </c>
      <c r="H624" s="11">
        <v>10</v>
      </c>
      <c r="I624" s="20" t="s">
        <v>259</v>
      </c>
      <c r="J624" s="11" t="s">
        <v>261</v>
      </c>
      <c r="K624" s="11" t="s">
        <v>4139</v>
      </c>
      <c r="L624" s="11">
        <v>2</v>
      </c>
    </row>
    <row r="625" spans="1:12">
      <c r="A625" s="11" t="s">
        <v>1127</v>
      </c>
      <c r="D625" s="11" t="s">
        <v>260</v>
      </c>
      <c r="E625" s="19" t="s">
        <v>1377</v>
      </c>
      <c r="F625" s="10">
        <v>42036</v>
      </c>
      <c r="G625" s="10">
        <v>45323</v>
      </c>
      <c r="H625" s="11">
        <v>10</v>
      </c>
      <c r="I625" s="20" t="s">
        <v>259</v>
      </c>
      <c r="J625" s="11" t="s">
        <v>261</v>
      </c>
      <c r="K625" s="11" t="s">
        <v>4139</v>
      </c>
      <c r="L625" s="11">
        <v>2</v>
      </c>
    </row>
    <row r="626" spans="1:12">
      <c r="A626" s="11" t="s">
        <v>1128</v>
      </c>
      <c r="D626" s="11" t="s">
        <v>260</v>
      </c>
      <c r="E626" s="19" t="s">
        <v>1378</v>
      </c>
      <c r="F626" s="10">
        <v>42036</v>
      </c>
      <c r="G626" s="10">
        <v>45323</v>
      </c>
      <c r="H626" s="11">
        <v>10</v>
      </c>
      <c r="I626" s="20" t="s">
        <v>259</v>
      </c>
      <c r="J626" s="11" t="s">
        <v>261</v>
      </c>
      <c r="K626" s="11" t="s">
        <v>4139</v>
      </c>
      <c r="L626" s="11">
        <v>2</v>
      </c>
    </row>
    <row r="627" spans="1:12">
      <c r="A627" s="11" t="s">
        <v>1129</v>
      </c>
      <c r="D627" s="11" t="s">
        <v>260</v>
      </c>
      <c r="E627" s="19" t="s">
        <v>1379</v>
      </c>
      <c r="F627" s="10">
        <v>42036</v>
      </c>
      <c r="G627" s="10">
        <v>45323</v>
      </c>
      <c r="H627" s="11">
        <v>10</v>
      </c>
      <c r="I627" s="20" t="s">
        <v>259</v>
      </c>
      <c r="J627" s="11" t="s">
        <v>261</v>
      </c>
      <c r="K627" s="11" t="s">
        <v>4139</v>
      </c>
      <c r="L627" s="11">
        <v>2</v>
      </c>
    </row>
    <row r="628" spans="1:12">
      <c r="A628" s="11" t="s">
        <v>1130</v>
      </c>
      <c r="D628" s="11" t="s">
        <v>260</v>
      </c>
      <c r="E628" s="19" t="s">
        <v>1380</v>
      </c>
      <c r="F628" s="10">
        <v>42036</v>
      </c>
      <c r="G628" s="10">
        <v>45323</v>
      </c>
      <c r="H628" s="11">
        <v>10</v>
      </c>
      <c r="I628" s="20" t="s">
        <v>259</v>
      </c>
      <c r="J628" s="11" t="s">
        <v>261</v>
      </c>
      <c r="K628" s="11" t="s">
        <v>4139</v>
      </c>
      <c r="L628" s="11">
        <v>2</v>
      </c>
    </row>
    <row r="629" spans="1:12">
      <c r="A629" s="11" t="s">
        <v>1131</v>
      </c>
      <c r="D629" s="11" t="s">
        <v>260</v>
      </c>
      <c r="E629" s="19" t="s">
        <v>1381</v>
      </c>
      <c r="F629" s="10">
        <v>42036</v>
      </c>
      <c r="G629" s="10">
        <v>45323</v>
      </c>
      <c r="H629" s="11">
        <v>10</v>
      </c>
      <c r="I629" s="20" t="s">
        <v>259</v>
      </c>
      <c r="J629" s="11" t="s">
        <v>261</v>
      </c>
      <c r="K629" s="11" t="s">
        <v>4139</v>
      </c>
      <c r="L629" s="11">
        <v>2</v>
      </c>
    </row>
    <row r="630" spans="1:12">
      <c r="A630" s="11" t="s">
        <v>1132</v>
      </c>
      <c r="D630" s="11" t="s">
        <v>260</v>
      </c>
      <c r="E630" s="19" t="s">
        <v>1382</v>
      </c>
      <c r="F630" s="10">
        <v>42036</v>
      </c>
      <c r="G630" s="10">
        <v>45323</v>
      </c>
      <c r="H630" s="11">
        <v>10</v>
      </c>
      <c r="I630" s="20" t="s">
        <v>259</v>
      </c>
      <c r="J630" s="11" t="s">
        <v>261</v>
      </c>
      <c r="K630" s="11" t="s">
        <v>4139</v>
      </c>
      <c r="L630" s="11">
        <v>2</v>
      </c>
    </row>
    <row r="631" spans="1:12">
      <c r="A631" s="11" t="s">
        <v>1133</v>
      </c>
      <c r="D631" s="11" t="s">
        <v>260</v>
      </c>
      <c r="E631" s="19" t="s">
        <v>1383</v>
      </c>
      <c r="F631" s="10">
        <v>42036</v>
      </c>
      <c r="G631" s="10">
        <v>45323</v>
      </c>
      <c r="H631" s="11">
        <v>10</v>
      </c>
      <c r="I631" s="20" t="s">
        <v>259</v>
      </c>
      <c r="J631" s="11" t="s">
        <v>261</v>
      </c>
      <c r="K631" s="11" t="s">
        <v>4139</v>
      </c>
      <c r="L631" s="11">
        <v>2</v>
      </c>
    </row>
    <row r="632" spans="1:12">
      <c r="A632" s="11" t="s">
        <v>1134</v>
      </c>
      <c r="D632" s="11" t="s">
        <v>260</v>
      </c>
      <c r="E632" s="19" t="s">
        <v>1384</v>
      </c>
      <c r="F632" s="10">
        <v>42036</v>
      </c>
      <c r="G632" s="10">
        <v>45323</v>
      </c>
      <c r="H632" s="11">
        <v>10</v>
      </c>
      <c r="I632" s="20" t="s">
        <v>259</v>
      </c>
      <c r="J632" s="11" t="s">
        <v>261</v>
      </c>
      <c r="K632" s="11" t="s">
        <v>4139</v>
      </c>
      <c r="L632" s="11">
        <v>2</v>
      </c>
    </row>
    <row r="633" spans="1:12">
      <c r="A633" s="11" t="s">
        <v>1135</v>
      </c>
      <c r="D633" s="11" t="s">
        <v>260</v>
      </c>
      <c r="E633" s="19" t="s">
        <v>1385</v>
      </c>
      <c r="F633" s="10">
        <v>42036</v>
      </c>
      <c r="G633" s="10">
        <v>45323</v>
      </c>
      <c r="H633" s="11">
        <v>10</v>
      </c>
      <c r="I633" s="20" t="s">
        <v>259</v>
      </c>
      <c r="J633" s="11" t="s">
        <v>261</v>
      </c>
      <c r="K633" s="11" t="s">
        <v>4139</v>
      </c>
      <c r="L633" s="11">
        <v>2</v>
      </c>
    </row>
    <row r="634" spans="1:12">
      <c r="A634" s="11" t="s">
        <v>1136</v>
      </c>
      <c r="D634" s="11" t="s">
        <v>260</v>
      </c>
      <c r="E634" s="19" t="s">
        <v>1386</v>
      </c>
      <c r="F634" s="10">
        <v>42036</v>
      </c>
      <c r="G634" s="10">
        <v>45323</v>
      </c>
      <c r="H634" s="11">
        <v>10</v>
      </c>
      <c r="I634" s="20" t="s">
        <v>259</v>
      </c>
      <c r="J634" s="11" t="s">
        <v>261</v>
      </c>
      <c r="K634" s="11" t="s">
        <v>4139</v>
      </c>
      <c r="L634" s="11">
        <v>2</v>
      </c>
    </row>
    <row r="635" spans="1:12">
      <c r="A635" s="11" t="s">
        <v>1137</v>
      </c>
      <c r="D635" s="11" t="s">
        <v>260</v>
      </c>
      <c r="E635" s="19" t="s">
        <v>1387</v>
      </c>
      <c r="F635" s="10">
        <v>42036</v>
      </c>
      <c r="G635" s="10">
        <v>45323</v>
      </c>
      <c r="H635" s="11">
        <v>10</v>
      </c>
      <c r="I635" s="20" t="s">
        <v>259</v>
      </c>
      <c r="J635" s="11" t="s">
        <v>261</v>
      </c>
      <c r="K635" s="11" t="s">
        <v>4139</v>
      </c>
      <c r="L635" s="11">
        <v>2</v>
      </c>
    </row>
    <row r="636" spans="1:12">
      <c r="A636" s="11" t="s">
        <v>1138</v>
      </c>
      <c r="D636" s="11" t="s">
        <v>260</v>
      </c>
      <c r="E636" s="19" t="s">
        <v>1388</v>
      </c>
      <c r="F636" s="10">
        <v>42036</v>
      </c>
      <c r="G636" s="10">
        <v>45323</v>
      </c>
      <c r="H636" s="11">
        <v>10</v>
      </c>
      <c r="I636" s="20" t="s">
        <v>259</v>
      </c>
      <c r="J636" s="11" t="s">
        <v>261</v>
      </c>
      <c r="K636" s="11" t="s">
        <v>4139</v>
      </c>
      <c r="L636" s="11">
        <v>2</v>
      </c>
    </row>
    <row r="637" spans="1:12">
      <c r="A637" s="11" t="s">
        <v>1139</v>
      </c>
      <c r="D637" s="11" t="s">
        <v>260</v>
      </c>
      <c r="E637" s="19" t="s">
        <v>1389</v>
      </c>
      <c r="F637" s="10">
        <v>42036</v>
      </c>
      <c r="G637" s="10">
        <v>45323</v>
      </c>
      <c r="H637" s="11">
        <v>10</v>
      </c>
      <c r="I637" s="20" t="s">
        <v>259</v>
      </c>
      <c r="J637" s="11" t="s">
        <v>261</v>
      </c>
      <c r="K637" s="11" t="s">
        <v>4139</v>
      </c>
      <c r="L637" s="11">
        <v>2</v>
      </c>
    </row>
    <row r="638" spans="1:12">
      <c r="A638" s="11" t="s">
        <v>1140</v>
      </c>
      <c r="D638" s="11" t="s">
        <v>260</v>
      </c>
      <c r="E638" s="19" t="s">
        <v>1390</v>
      </c>
      <c r="F638" s="10">
        <v>42036</v>
      </c>
      <c r="G638" s="10">
        <v>45323</v>
      </c>
      <c r="H638" s="11">
        <v>10</v>
      </c>
      <c r="I638" s="20" t="s">
        <v>259</v>
      </c>
      <c r="J638" s="11" t="s">
        <v>261</v>
      </c>
      <c r="K638" s="11" t="s">
        <v>4139</v>
      </c>
      <c r="L638" s="11">
        <v>2</v>
      </c>
    </row>
    <row r="639" spans="1:12">
      <c r="A639" s="11" t="s">
        <v>1141</v>
      </c>
      <c r="D639" s="11" t="s">
        <v>260</v>
      </c>
      <c r="E639" s="19" t="s">
        <v>1391</v>
      </c>
      <c r="F639" s="10">
        <v>42036</v>
      </c>
      <c r="G639" s="10">
        <v>45323</v>
      </c>
      <c r="H639" s="11">
        <v>10</v>
      </c>
      <c r="I639" s="20" t="s">
        <v>259</v>
      </c>
      <c r="J639" s="11" t="s">
        <v>261</v>
      </c>
      <c r="K639" s="11" t="s">
        <v>4139</v>
      </c>
      <c r="L639" s="11">
        <v>2</v>
      </c>
    </row>
    <row r="640" spans="1:12">
      <c r="A640" s="11" t="s">
        <v>1142</v>
      </c>
      <c r="D640" s="11" t="s">
        <v>260</v>
      </c>
      <c r="E640" s="19" t="s">
        <v>1392</v>
      </c>
      <c r="F640" s="10">
        <v>42036</v>
      </c>
      <c r="G640" s="10">
        <v>45323</v>
      </c>
      <c r="H640" s="11">
        <v>10</v>
      </c>
      <c r="I640" s="20" t="s">
        <v>259</v>
      </c>
      <c r="J640" s="11" t="s">
        <v>261</v>
      </c>
      <c r="K640" s="11" t="s">
        <v>4139</v>
      </c>
      <c r="L640" s="11">
        <v>2</v>
      </c>
    </row>
    <row r="641" spans="1:12">
      <c r="A641" s="11" t="s">
        <v>1143</v>
      </c>
      <c r="D641" s="11" t="s">
        <v>260</v>
      </c>
      <c r="E641" s="19" t="s">
        <v>1393</v>
      </c>
      <c r="F641" s="10">
        <v>42036</v>
      </c>
      <c r="G641" s="10">
        <v>45323</v>
      </c>
      <c r="H641" s="11">
        <v>10</v>
      </c>
      <c r="I641" s="20" t="s">
        <v>259</v>
      </c>
      <c r="J641" s="11" t="s">
        <v>261</v>
      </c>
      <c r="K641" s="11" t="s">
        <v>4139</v>
      </c>
      <c r="L641" s="11">
        <v>2</v>
      </c>
    </row>
    <row r="642" spans="1:12">
      <c r="A642" s="11" t="s">
        <v>1144</v>
      </c>
      <c r="D642" s="11" t="s">
        <v>260</v>
      </c>
      <c r="E642" s="19" t="s">
        <v>1394</v>
      </c>
      <c r="F642" s="10">
        <v>42036</v>
      </c>
      <c r="G642" s="10">
        <v>45323</v>
      </c>
      <c r="H642" s="11">
        <v>10</v>
      </c>
      <c r="I642" s="20" t="s">
        <v>259</v>
      </c>
      <c r="J642" s="11" t="s">
        <v>261</v>
      </c>
      <c r="K642" s="11" t="s">
        <v>4139</v>
      </c>
      <c r="L642" s="11">
        <v>2</v>
      </c>
    </row>
    <row r="643" spans="1:12">
      <c r="A643" s="11" t="s">
        <v>1145</v>
      </c>
      <c r="D643" s="11" t="s">
        <v>260</v>
      </c>
      <c r="E643" s="19" t="s">
        <v>1395</v>
      </c>
      <c r="F643" s="10">
        <v>42036</v>
      </c>
      <c r="G643" s="10">
        <v>45323</v>
      </c>
      <c r="H643" s="11">
        <v>10</v>
      </c>
      <c r="I643" s="20" t="s">
        <v>259</v>
      </c>
      <c r="J643" s="11" t="s">
        <v>261</v>
      </c>
      <c r="K643" s="11" t="s">
        <v>4139</v>
      </c>
      <c r="L643" s="11">
        <v>2</v>
      </c>
    </row>
    <row r="644" spans="1:12">
      <c r="A644" s="11" t="s">
        <v>1146</v>
      </c>
      <c r="D644" s="11" t="s">
        <v>260</v>
      </c>
      <c r="E644" s="19" t="s">
        <v>1396</v>
      </c>
      <c r="F644" s="10">
        <v>42036</v>
      </c>
      <c r="G644" s="10">
        <v>45323</v>
      </c>
      <c r="H644" s="11">
        <v>10</v>
      </c>
      <c r="I644" s="20" t="s">
        <v>259</v>
      </c>
      <c r="J644" s="11" t="s">
        <v>261</v>
      </c>
      <c r="K644" s="11" t="s">
        <v>4139</v>
      </c>
      <c r="L644" s="11">
        <v>2</v>
      </c>
    </row>
    <row r="645" spans="1:12">
      <c r="A645" s="11" t="s">
        <v>1147</v>
      </c>
      <c r="D645" s="11" t="s">
        <v>260</v>
      </c>
      <c r="E645" s="19" t="s">
        <v>1397</v>
      </c>
      <c r="F645" s="10">
        <v>42036</v>
      </c>
      <c r="G645" s="10">
        <v>45323</v>
      </c>
      <c r="H645" s="11">
        <v>10</v>
      </c>
      <c r="I645" s="20" t="s">
        <v>259</v>
      </c>
      <c r="J645" s="11" t="s">
        <v>261</v>
      </c>
      <c r="K645" s="11" t="s">
        <v>4139</v>
      </c>
      <c r="L645" s="11">
        <v>2</v>
      </c>
    </row>
    <row r="646" spans="1:12">
      <c r="A646" s="11" t="s">
        <v>1148</v>
      </c>
      <c r="D646" s="11" t="s">
        <v>260</v>
      </c>
      <c r="E646" s="19" t="s">
        <v>1398</v>
      </c>
      <c r="F646" s="10">
        <v>42036</v>
      </c>
      <c r="G646" s="10">
        <v>45323</v>
      </c>
      <c r="H646" s="11">
        <v>10</v>
      </c>
      <c r="I646" s="20" t="s">
        <v>259</v>
      </c>
      <c r="J646" s="11" t="s">
        <v>261</v>
      </c>
      <c r="K646" s="11" t="s">
        <v>4139</v>
      </c>
      <c r="L646" s="11">
        <v>2</v>
      </c>
    </row>
    <row r="647" spans="1:12">
      <c r="A647" s="11" t="s">
        <v>1149</v>
      </c>
      <c r="D647" s="11" t="s">
        <v>260</v>
      </c>
      <c r="E647" s="19" t="s">
        <v>1399</v>
      </c>
      <c r="F647" s="10">
        <v>42036</v>
      </c>
      <c r="G647" s="10">
        <v>45323</v>
      </c>
      <c r="H647" s="11">
        <v>10</v>
      </c>
      <c r="I647" s="20" t="s">
        <v>259</v>
      </c>
      <c r="J647" s="11" t="s">
        <v>261</v>
      </c>
      <c r="K647" s="11" t="s">
        <v>4139</v>
      </c>
      <c r="L647" s="11">
        <v>2</v>
      </c>
    </row>
    <row r="648" spans="1:12">
      <c r="A648" s="11" t="s">
        <v>1150</v>
      </c>
      <c r="D648" s="11" t="s">
        <v>260</v>
      </c>
      <c r="E648" s="19" t="s">
        <v>1400</v>
      </c>
      <c r="F648" s="10">
        <v>42036</v>
      </c>
      <c r="G648" s="10">
        <v>45323</v>
      </c>
      <c r="H648" s="11">
        <v>10</v>
      </c>
      <c r="I648" s="20" t="s">
        <v>259</v>
      </c>
      <c r="J648" s="11" t="s">
        <v>261</v>
      </c>
      <c r="K648" s="11" t="s">
        <v>4139</v>
      </c>
      <c r="L648" s="11">
        <v>2</v>
      </c>
    </row>
    <row r="649" spans="1:12">
      <c r="A649" s="11" t="s">
        <v>1151</v>
      </c>
      <c r="D649" s="11" t="s">
        <v>260</v>
      </c>
      <c r="E649" s="19" t="s">
        <v>1401</v>
      </c>
      <c r="F649" s="10">
        <v>42036</v>
      </c>
      <c r="G649" s="10">
        <v>45323</v>
      </c>
      <c r="H649" s="11">
        <v>10</v>
      </c>
      <c r="I649" s="20" t="s">
        <v>259</v>
      </c>
      <c r="J649" s="11" t="s">
        <v>261</v>
      </c>
      <c r="K649" s="11" t="s">
        <v>4139</v>
      </c>
      <c r="L649" s="11">
        <v>2</v>
      </c>
    </row>
    <row r="650" spans="1:12">
      <c r="A650" s="11" t="s">
        <v>1152</v>
      </c>
      <c r="D650" s="11" t="s">
        <v>260</v>
      </c>
      <c r="E650" s="19" t="s">
        <v>1402</v>
      </c>
      <c r="F650" s="10">
        <v>42036</v>
      </c>
      <c r="G650" s="10">
        <v>45323</v>
      </c>
      <c r="H650" s="11">
        <v>10</v>
      </c>
      <c r="I650" s="20" t="s">
        <v>259</v>
      </c>
      <c r="J650" s="11" t="s">
        <v>261</v>
      </c>
      <c r="K650" s="11" t="s">
        <v>4139</v>
      </c>
      <c r="L650" s="11">
        <v>2</v>
      </c>
    </row>
    <row r="651" spans="1:12">
      <c r="A651" s="11" t="s">
        <v>1153</v>
      </c>
      <c r="D651" s="11" t="s">
        <v>260</v>
      </c>
      <c r="E651" s="19" t="s">
        <v>1403</v>
      </c>
      <c r="F651" s="10">
        <v>42036</v>
      </c>
      <c r="G651" s="10">
        <v>45323</v>
      </c>
      <c r="H651" s="11">
        <v>10</v>
      </c>
      <c r="I651" s="20" t="s">
        <v>259</v>
      </c>
      <c r="J651" s="11" t="s">
        <v>261</v>
      </c>
      <c r="K651" s="11" t="s">
        <v>4139</v>
      </c>
      <c r="L651" s="11">
        <v>2</v>
      </c>
    </row>
    <row r="652" spans="1:12">
      <c r="A652" s="11" t="s">
        <v>1154</v>
      </c>
      <c r="D652" s="11" t="s">
        <v>260</v>
      </c>
      <c r="E652" s="19" t="s">
        <v>1404</v>
      </c>
      <c r="F652" s="10">
        <v>42036</v>
      </c>
      <c r="G652" s="10">
        <v>45323</v>
      </c>
      <c r="H652" s="11">
        <v>10</v>
      </c>
      <c r="I652" s="20" t="s">
        <v>259</v>
      </c>
      <c r="J652" s="11" t="s">
        <v>261</v>
      </c>
      <c r="K652" s="11" t="s">
        <v>4139</v>
      </c>
      <c r="L652" s="11">
        <v>2</v>
      </c>
    </row>
    <row r="653" spans="1:12">
      <c r="A653" s="11" t="s">
        <v>1155</v>
      </c>
      <c r="D653" s="11" t="s">
        <v>260</v>
      </c>
      <c r="E653" s="19" t="s">
        <v>1405</v>
      </c>
      <c r="F653" s="10">
        <v>42036</v>
      </c>
      <c r="G653" s="10">
        <v>45323</v>
      </c>
      <c r="H653" s="11">
        <v>10</v>
      </c>
      <c r="I653" s="20" t="s">
        <v>259</v>
      </c>
      <c r="J653" s="11" t="s">
        <v>261</v>
      </c>
      <c r="K653" s="11" t="s">
        <v>4139</v>
      </c>
      <c r="L653" s="11">
        <v>2</v>
      </c>
    </row>
    <row r="654" spans="1:12">
      <c r="A654" s="11" t="s">
        <v>1156</v>
      </c>
      <c r="D654" s="11" t="s">
        <v>260</v>
      </c>
      <c r="E654" s="19" t="s">
        <v>1406</v>
      </c>
      <c r="F654" s="10">
        <v>42036</v>
      </c>
      <c r="G654" s="10">
        <v>45323</v>
      </c>
      <c r="H654" s="11">
        <v>10</v>
      </c>
      <c r="I654" s="20" t="s">
        <v>259</v>
      </c>
      <c r="J654" s="11" t="s">
        <v>261</v>
      </c>
      <c r="K654" s="11" t="s">
        <v>4139</v>
      </c>
      <c r="L654" s="11">
        <v>2</v>
      </c>
    </row>
    <row r="655" spans="1:12">
      <c r="A655" s="11" t="s">
        <v>1157</v>
      </c>
      <c r="D655" s="11" t="s">
        <v>260</v>
      </c>
      <c r="E655" s="19" t="s">
        <v>1407</v>
      </c>
      <c r="F655" s="10">
        <v>42036</v>
      </c>
      <c r="G655" s="10">
        <v>45323</v>
      </c>
      <c r="H655" s="11">
        <v>10</v>
      </c>
      <c r="I655" s="20" t="s">
        <v>259</v>
      </c>
      <c r="J655" s="11" t="s">
        <v>261</v>
      </c>
      <c r="K655" s="11" t="s">
        <v>4139</v>
      </c>
      <c r="L655" s="11">
        <v>2</v>
      </c>
    </row>
    <row r="656" spans="1:12">
      <c r="A656" s="11" t="s">
        <v>1158</v>
      </c>
      <c r="D656" s="11" t="s">
        <v>260</v>
      </c>
      <c r="E656" s="19" t="s">
        <v>1408</v>
      </c>
      <c r="F656" s="10">
        <v>42036</v>
      </c>
      <c r="G656" s="10">
        <v>45323</v>
      </c>
      <c r="H656" s="11">
        <v>10</v>
      </c>
      <c r="I656" s="20" t="s">
        <v>259</v>
      </c>
      <c r="J656" s="11" t="s">
        <v>261</v>
      </c>
      <c r="K656" s="11" t="s">
        <v>4139</v>
      </c>
      <c r="L656" s="11">
        <v>2</v>
      </c>
    </row>
    <row r="657" spans="1:12">
      <c r="A657" s="11" t="s">
        <v>1159</v>
      </c>
      <c r="D657" s="11" t="s">
        <v>260</v>
      </c>
      <c r="E657" s="19" t="s">
        <v>1409</v>
      </c>
      <c r="F657" s="10">
        <v>42036</v>
      </c>
      <c r="G657" s="10">
        <v>45323</v>
      </c>
      <c r="H657" s="11">
        <v>10</v>
      </c>
      <c r="I657" s="20" t="s">
        <v>259</v>
      </c>
      <c r="J657" s="11" t="s">
        <v>261</v>
      </c>
      <c r="K657" s="11" t="s">
        <v>4139</v>
      </c>
      <c r="L657" s="11">
        <v>2</v>
      </c>
    </row>
    <row r="658" spans="1:12">
      <c r="A658" s="11" t="s">
        <v>1160</v>
      </c>
      <c r="D658" s="11" t="s">
        <v>260</v>
      </c>
      <c r="E658" s="19" t="s">
        <v>1410</v>
      </c>
      <c r="F658" s="10">
        <v>42036</v>
      </c>
      <c r="G658" s="10">
        <v>45323</v>
      </c>
      <c r="H658" s="11">
        <v>10</v>
      </c>
      <c r="I658" s="20" t="s">
        <v>259</v>
      </c>
      <c r="J658" s="11" t="s">
        <v>261</v>
      </c>
      <c r="K658" s="11" t="s">
        <v>4139</v>
      </c>
      <c r="L658" s="11">
        <v>2</v>
      </c>
    </row>
    <row r="659" spans="1:12">
      <c r="A659" s="11" t="s">
        <v>1161</v>
      </c>
      <c r="D659" s="11" t="s">
        <v>260</v>
      </c>
      <c r="E659" s="19" t="s">
        <v>1411</v>
      </c>
      <c r="F659" s="10">
        <v>42036</v>
      </c>
      <c r="G659" s="10">
        <v>45323</v>
      </c>
      <c r="H659" s="11">
        <v>10</v>
      </c>
      <c r="I659" s="20" t="s">
        <v>259</v>
      </c>
      <c r="J659" s="11" t="s">
        <v>261</v>
      </c>
      <c r="K659" s="11" t="s">
        <v>4139</v>
      </c>
      <c r="L659" s="11">
        <v>2</v>
      </c>
    </row>
    <row r="660" spans="1:12">
      <c r="A660" s="11" t="s">
        <v>1162</v>
      </c>
      <c r="D660" s="11" t="s">
        <v>260</v>
      </c>
      <c r="E660" s="19" t="s">
        <v>1412</v>
      </c>
      <c r="F660" s="10">
        <v>42036</v>
      </c>
      <c r="G660" s="10">
        <v>45323</v>
      </c>
      <c r="H660" s="11">
        <v>10</v>
      </c>
      <c r="I660" s="20" t="s">
        <v>259</v>
      </c>
      <c r="J660" s="11" t="s">
        <v>261</v>
      </c>
      <c r="K660" s="11" t="s">
        <v>4139</v>
      </c>
      <c r="L660" s="11">
        <v>2</v>
      </c>
    </row>
    <row r="661" spans="1:12">
      <c r="A661" s="11" t="s">
        <v>1163</v>
      </c>
      <c r="D661" s="11" t="s">
        <v>260</v>
      </c>
      <c r="E661" s="19" t="s">
        <v>1413</v>
      </c>
      <c r="F661" s="10">
        <v>42036</v>
      </c>
      <c r="G661" s="10">
        <v>45323</v>
      </c>
      <c r="H661" s="11">
        <v>10</v>
      </c>
      <c r="I661" s="20" t="s">
        <v>259</v>
      </c>
      <c r="J661" s="11" t="s">
        <v>261</v>
      </c>
      <c r="K661" s="11" t="s">
        <v>4139</v>
      </c>
      <c r="L661" s="11">
        <v>2</v>
      </c>
    </row>
    <row r="662" spans="1:12">
      <c r="A662" s="11" t="s">
        <v>1164</v>
      </c>
      <c r="D662" s="11" t="s">
        <v>260</v>
      </c>
      <c r="E662" s="19" t="s">
        <v>1414</v>
      </c>
      <c r="F662" s="10">
        <v>42036</v>
      </c>
      <c r="G662" s="10">
        <v>45323</v>
      </c>
      <c r="H662" s="11">
        <v>10</v>
      </c>
      <c r="I662" s="20" t="s">
        <v>259</v>
      </c>
      <c r="J662" s="11" t="s">
        <v>261</v>
      </c>
      <c r="K662" s="11" t="s">
        <v>4139</v>
      </c>
      <c r="L662" s="11">
        <v>2</v>
      </c>
    </row>
    <row r="663" spans="1:12">
      <c r="A663" s="11" t="s">
        <v>1165</v>
      </c>
      <c r="D663" s="11" t="s">
        <v>260</v>
      </c>
      <c r="E663" s="19" t="s">
        <v>1415</v>
      </c>
      <c r="F663" s="10">
        <v>42036</v>
      </c>
      <c r="G663" s="10">
        <v>45323</v>
      </c>
      <c r="H663" s="11">
        <v>10</v>
      </c>
      <c r="I663" s="20" t="s">
        <v>259</v>
      </c>
      <c r="J663" s="11" t="s">
        <v>261</v>
      </c>
      <c r="K663" s="11" t="s">
        <v>4139</v>
      </c>
      <c r="L663" s="11">
        <v>2</v>
      </c>
    </row>
    <row r="664" spans="1:12">
      <c r="A664" s="11" t="s">
        <v>1166</v>
      </c>
      <c r="D664" s="11" t="s">
        <v>260</v>
      </c>
      <c r="E664" s="19" t="s">
        <v>1416</v>
      </c>
      <c r="F664" s="10">
        <v>42036</v>
      </c>
      <c r="G664" s="10">
        <v>45323</v>
      </c>
      <c r="H664" s="11">
        <v>10</v>
      </c>
      <c r="I664" s="20" t="s">
        <v>259</v>
      </c>
      <c r="J664" s="11" t="s">
        <v>261</v>
      </c>
      <c r="K664" s="11" t="s">
        <v>4139</v>
      </c>
      <c r="L664" s="11">
        <v>2</v>
      </c>
    </row>
    <row r="665" spans="1:12">
      <c r="A665" s="11" t="s">
        <v>1167</v>
      </c>
      <c r="D665" s="11" t="s">
        <v>260</v>
      </c>
      <c r="E665" s="19" t="s">
        <v>1417</v>
      </c>
      <c r="F665" s="10">
        <v>42036</v>
      </c>
      <c r="G665" s="10">
        <v>45323</v>
      </c>
      <c r="H665" s="11">
        <v>10</v>
      </c>
      <c r="I665" s="20" t="s">
        <v>259</v>
      </c>
      <c r="J665" s="11" t="s">
        <v>261</v>
      </c>
      <c r="K665" s="11" t="s">
        <v>4139</v>
      </c>
      <c r="L665" s="11">
        <v>2</v>
      </c>
    </row>
    <row r="666" spans="1:12">
      <c r="A666" s="11" t="s">
        <v>1168</v>
      </c>
      <c r="D666" s="11" t="s">
        <v>260</v>
      </c>
      <c r="E666" s="19" t="s">
        <v>1418</v>
      </c>
      <c r="F666" s="10">
        <v>42036</v>
      </c>
      <c r="G666" s="10">
        <v>45323</v>
      </c>
      <c r="H666" s="11">
        <v>10</v>
      </c>
      <c r="I666" s="20" t="s">
        <v>259</v>
      </c>
      <c r="J666" s="11" t="s">
        <v>261</v>
      </c>
      <c r="K666" s="11" t="s">
        <v>4139</v>
      </c>
      <c r="L666" s="11">
        <v>2</v>
      </c>
    </row>
    <row r="667" spans="1:12">
      <c r="A667" s="11" t="s">
        <v>1169</v>
      </c>
      <c r="D667" s="11" t="s">
        <v>260</v>
      </c>
      <c r="E667" s="19" t="s">
        <v>1419</v>
      </c>
      <c r="F667" s="10">
        <v>42036</v>
      </c>
      <c r="G667" s="10">
        <v>45323</v>
      </c>
      <c r="H667" s="11">
        <v>10</v>
      </c>
      <c r="I667" s="20" t="s">
        <v>259</v>
      </c>
      <c r="J667" s="11" t="s">
        <v>261</v>
      </c>
      <c r="K667" s="11" t="s">
        <v>4139</v>
      </c>
      <c r="L667" s="11">
        <v>2</v>
      </c>
    </row>
    <row r="668" spans="1:12">
      <c r="A668" s="11" t="s">
        <v>1170</v>
      </c>
      <c r="D668" s="11" t="s">
        <v>260</v>
      </c>
      <c r="E668" s="19" t="s">
        <v>1420</v>
      </c>
      <c r="F668" s="10">
        <v>42036</v>
      </c>
      <c r="G668" s="10">
        <v>45323</v>
      </c>
      <c r="H668" s="11">
        <v>10</v>
      </c>
      <c r="I668" s="20" t="s">
        <v>259</v>
      </c>
      <c r="J668" s="11" t="s">
        <v>261</v>
      </c>
      <c r="K668" s="11" t="s">
        <v>4139</v>
      </c>
      <c r="L668" s="11">
        <v>2</v>
      </c>
    </row>
    <row r="669" spans="1:12">
      <c r="A669" s="11" t="s">
        <v>1171</v>
      </c>
      <c r="D669" s="11" t="s">
        <v>260</v>
      </c>
      <c r="E669" s="19" t="s">
        <v>1421</v>
      </c>
      <c r="F669" s="10">
        <v>42036</v>
      </c>
      <c r="G669" s="10">
        <v>45323</v>
      </c>
      <c r="H669" s="11">
        <v>10</v>
      </c>
      <c r="I669" s="20" t="s">
        <v>259</v>
      </c>
      <c r="J669" s="11" t="s">
        <v>261</v>
      </c>
      <c r="K669" s="11" t="s">
        <v>4139</v>
      </c>
      <c r="L669" s="11">
        <v>2</v>
      </c>
    </row>
    <row r="670" spans="1:12">
      <c r="A670" s="11" t="s">
        <v>1172</v>
      </c>
      <c r="D670" s="11" t="s">
        <v>260</v>
      </c>
      <c r="E670" s="19" t="s">
        <v>1422</v>
      </c>
      <c r="F670" s="10">
        <v>42036</v>
      </c>
      <c r="G670" s="10">
        <v>45323</v>
      </c>
      <c r="H670" s="11">
        <v>10</v>
      </c>
      <c r="I670" s="20" t="s">
        <v>259</v>
      </c>
      <c r="J670" s="11" t="s">
        <v>261</v>
      </c>
      <c r="K670" s="11" t="s">
        <v>4139</v>
      </c>
      <c r="L670" s="11">
        <v>2</v>
      </c>
    </row>
    <row r="671" spans="1:12">
      <c r="A671" s="11" t="s">
        <v>1173</v>
      </c>
      <c r="D671" s="11" t="s">
        <v>260</v>
      </c>
      <c r="E671" s="19" t="s">
        <v>1423</v>
      </c>
      <c r="F671" s="10">
        <v>42036</v>
      </c>
      <c r="G671" s="10">
        <v>45323</v>
      </c>
      <c r="H671" s="11">
        <v>10</v>
      </c>
      <c r="I671" s="20" t="s">
        <v>259</v>
      </c>
      <c r="J671" s="11" t="s">
        <v>261</v>
      </c>
      <c r="K671" s="11" t="s">
        <v>4139</v>
      </c>
      <c r="L671" s="11">
        <v>2</v>
      </c>
    </row>
    <row r="672" spans="1:12">
      <c r="A672" s="11" t="s">
        <v>1174</v>
      </c>
      <c r="D672" s="11" t="s">
        <v>260</v>
      </c>
      <c r="E672" s="19" t="s">
        <v>1424</v>
      </c>
      <c r="F672" s="10">
        <v>42036</v>
      </c>
      <c r="G672" s="10">
        <v>45323</v>
      </c>
      <c r="H672" s="11">
        <v>10</v>
      </c>
      <c r="I672" s="20" t="s">
        <v>259</v>
      </c>
      <c r="J672" s="11" t="s">
        <v>261</v>
      </c>
      <c r="K672" s="11" t="s">
        <v>4139</v>
      </c>
      <c r="L672" s="11">
        <v>2</v>
      </c>
    </row>
    <row r="673" spans="1:12">
      <c r="A673" s="11" t="s">
        <v>1175</v>
      </c>
      <c r="D673" s="11" t="s">
        <v>260</v>
      </c>
      <c r="E673" s="19" t="s">
        <v>1425</v>
      </c>
      <c r="F673" s="10">
        <v>42036</v>
      </c>
      <c r="G673" s="10">
        <v>45323</v>
      </c>
      <c r="H673" s="11">
        <v>10</v>
      </c>
      <c r="I673" s="20" t="s">
        <v>259</v>
      </c>
      <c r="J673" s="11" t="s">
        <v>261</v>
      </c>
      <c r="K673" s="11" t="s">
        <v>4139</v>
      </c>
      <c r="L673" s="11">
        <v>2</v>
      </c>
    </row>
    <row r="674" spans="1:12">
      <c r="A674" s="11" t="s">
        <v>1176</v>
      </c>
      <c r="D674" s="11" t="s">
        <v>260</v>
      </c>
      <c r="E674" s="19" t="s">
        <v>1426</v>
      </c>
      <c r="F674" s="10">
        <v>42036</v>
      </c>
      <c r="G674" s="10">
        <v>45323</v>
      </c>
      <c r="H674" s="11">
        <v>10</v>
      </c>
      <c r="I674" s="20" t="s">
        <v>259</v>
      </c>
      <c r="J674" s="11" t="s">
        <v>261</v>
      </c>
      <c r="K674" s="11" t="s">
        <v>4139</v>
      </c>
      <c r="L674" s="11">
        <v>2</v>
      </c>
    </row>
    <row r="675" spans="1:12">
      <c r="A675" s="11" t="s">
        <v>1177</v>
      </c>
      <c r="D675" s="11" t="s">
        <v>260</v>
      </c>
      <c r="E675" s="19" t="s">
        <v>1427</v>
      </c>
      <c r="F675" s="10">
        <v>42036</v>
      </c>
      <c r="G675" s="10">
        <v>45323</v>
      </c>
      <c r="H675" s="11">
        <v>10</v>
      </c>
      <c r="I675" s="11" t="s">
        <v>337</v>
      </c>
      <c r="J675" s="11" t="s">
        <v>338</v>
      </c>
      <c r="K675" s="11" t="s">
        <v>4139</v>
      </c>
      <c r="L675" s="11">
        <v>2</v>
      </c>
    </row>
    <row r="676" spans="1:12">
      <c r="A676" s="11" t="s">
        <v>1178</v>
      </c>
      <c r="D676" s="11" t="s">
        <v>260</v>
      </c>
      <c r="E676" s="19" t="s">
        <v>1428</v>
      </c>
      <c r="F676" s="10">
        <v>42036</v>
      </c>
      <c r="G676" s="10">
        <v>45323</v>
      </c>
      <c r="H676" s="11">
        <v>10</v>
      </c>
      <c r="I676" s="11" t="s">
        <v>337</v>
      </c>
      <c r="J676" s="11" t="s">
        <v>338</v>
      </c>
      <c r="K676" s="11" t="s">
        <v>4139</v>
      </c>
      <c r="L676" s="11">
        <v>2</v>
      </c>
    </row>
    <row r="677" spans="1:12">
      <c r="A677" s="11" t="s">
        <v>1179</v>
      </c>
      <c r="D677" s="11" t="s">
        <v>260</v>
      </c>
      <c r="E677" s="19" t="s">
        <v>1429</v>
      </c>
      <c r="F677" s="10">
        <v>42036</v>
      </c>
      <c r="G677" s="10">
        <v>45323</v>
      </c>
      <c r="H677" s="11">
        <v>10</v>
      </c>
      <c r="I677" s="11" t="s">
        <v>337</v>
      </c>
      <c r="J677" s="11" t="s">
        <v>338</v>
      </c>
      <c r="K677" s="11" t="s">
        <v>4139</v>
      </c>
      <c r="L677" s="11">
        <v>2</v>
      </c>
    </row>
    <row r="678" spans="1:12">
      <c r="A678" s="11" t="s">
        <v>1180</v>
      </c>
      <c r="D678" s="11" t="s">
        <v>260</v>
      </c>
      <c r="E678" s="19" t="s">
        <v>1430</v>
      </c>
      <c r="F678" s="10">
        <v>42036</v>
      </c>
      <c r="G678" s="10">
        <v>45323</v>
      </c>
      <c r="H678" s="11">
        <v>10</v>
      </c>
      <c r="I678" s="11" t="s">
        <v>337</v>
      </c>
      <c r="J678" s="11" t="s">
        <v>338</v>
      </c>
      <c r="K678" s="11" t="s">
        <v>4139</v>
      </c>
      <c r="L678" s="11">
        <v>2</v>
      </c>
    </row>
    <row r="679" spans="1:12">
      <c r="A679" s="11" t="s">
        <v>1181</v>
      </c>
      <c r="D679" s="11" t="s">
        <v>260</v>
      </c>
      <c r="E679" s="19" t="s">
        <v>1431</v>
      </c>
      <c r="F679" s="10">
        <v>42036</v>
      </c>
      <c r="G679" s="10">
        <v>45323</v>
      </c>
      <c r="H679" s="11">
        <v>10</v>
      </c>
      <c r="I679" s="11" t="s">
        <v>337</v>
      </c>
      <c r="J679" s="11" t="s">
        <v>338</v>
      </c>
      <c r="K679" s="11" t="s">
        <v>4139</v>
      </c>
      <c r="L679" s="11">
        <v>2</v>
      </c>
    </row>
    <row r="680" spans="1:12">
      <c r="A680" s="11" t="s">
        <v>1182</v>
      </c>
      <c r="D680" s="11" t="s">
        <v>260</v>
      </c>
      <c r="E680" s="19" t="s">
        <v>1432</v>
      </c>
      <c r="F680" s="10">
        <v>42036</v>
      </c>
      <c r="G680" s="10">
        <v>45323</v>
      </c>
      <c r="H680" s="11">
        <v>10</v>
      </c>
      <c r="I680" s="11" t="s">
        <v>337</v>
      </c>
      <c r="J680" s="11" t="s">
        <v>338</v>
      </c>
      <c r="K680" s="11" t="s">
        <v>4139</v>
      </c>
      <c r="L680" s="11">
        <v>2</v>
      </c>
    </row>
    <row r="681" spans="1:12">
      <c r="A681" s="11" t="s">
        <v>1183</v>
      </c>
      <c r="D681" s="11" t="s">
        <v>260</v>
      </c>
      <c r="E681" s="19" t="s">
        <v>1433</v>
      </c>
      <c r="F681" s="10">
        <v>42036</v>
      </c>
      <c r="G681" s="10">
        <v>45323</v>
      </c>
      <c r="H681" s="11">
        <v>10</v>
      </c>
      <c r="I681" s="11" t="s">
        <v>337</v>
      </c>
      <c r="J681" s="11" t="s">
        <v>338</v>
      </c>
      <c r="K681" s="11" t="s">
        <v>4139</v>
      </c>
      <c r="L681" s="11">
        <v>2</v>
      </c>
    </row>
    <row r="682" spans="1:12">
      <c r="A682" s="11" t="s">
        <v>1184</v>
      </c>
      <c r="D682" s="11" t="s">
        <v>260</v>
      </c>
      <c r="E682" s="19" t="s">
        <v>1434</v>
      </c>
      <c r="F682" s="10">
        <v>42036</v>
      </c>
      <c r="G682" s="10">
        <v>45323</v>
      </c>
      <c r="H682" s="11">
        <v>10</v>
      </c>
      <c r="I682" s="11" t="s">
        <v>337</v>
      </c>
      <c r="J682" s="11" t="s">
        <v>338</v>
      </c>
      <c r="K682" s="11" t="s">
        <v>4139</v>
      </c>
      <c r="L682" s="11">
        <v>2</v>
      </c>
    </row>
    <row r="683" spans="1:12">
      <c r="A683" s="11" t="s">
        <v>1185</v>
      </c>
      <c r="D683" s="11" t="s">
        <v>260</v>
      </c>
      <c r="E683" s="19" t="s">
        <v>1435</v>
      </c>
      <c r="F683" s="10">
        <v>42036</v>
      </c>
      <c r="G683" s="10">
        <v>45323</v>
      </c>
      <c r="H683" s="11">
        <v>10</v>
      </c>
      <c r="I683" s="11" t="s">
        <v>337</v>
      </c>
      <c r="J683" s="11" t="s">
        <v>338</v>
      </c>
      <c r="K683" s="11" t="s">
        <v>4139</v>
      </c>
      <c r="L683" s="11">
        <v>2</v>
      </c>
    </row>
    <row r="684" spans="1:12">
      <c r="A684" s="11" t="s">
        <v>1186</v>
      </c>
      <c r="D684" s="11" t="s">
        <v>260</v>
      </c>
      <c r="E684" s="19" t="s">
        <v>1436</v>
      </c>
      <c r="F684" s="10">
        <v>42036</v>
      </c>
      <c r="G684" s="10">
        <v>45323</v>
      </c>
      <c r="H684" s="11">
        <v>10</v>
      </c>
      <c r="I684" s="11" t="s">
        <v>337</v>
      </c>
      <c r="J684" s="11" t="s">
        <v>338</v>
      </c>
      <c r="K684" s="11" t="s">
        <v>4139</v>
      </c>
      <c r="L684" s="11">
        <v>2</v>
      </c>
    </row>
    <row r="685" spans="1:12">
      <c r="A685" s="11" t="s">
        <v>1187</v>
      </c>
      <c r="D685" s="11" t="s">
        <v>260</v>
      </c>
      <c r="E685" s="19" t="s">
        <v>1437</v>
      </c>
      <c r="F685" s="10">
        <v>42036</v>
      </c>
      <c r="G685" s="10">
        <v>45323</v>
      </c>
      <c r="H685" s="11">
        <v>10</v>
      </c>
      <c r="I685" s="11" t="s">
        <v>337</v>
      </c>
      <c r="J685" s="11" t="s">
        <v>338</v>
      </c>
      <c r="K685" s="11" t="s">
        <v>4139</v>
      </c>
      <c r="L685" s="11">
        <v>2</v>
      </c>
    </row>
    <row r="686" spans="1:12">
      <c r="A686" s="11" t="s">
        <v>1188</v>
      </c>
      <c r="D686" s="11" t="s">
        <v>260</v>
      </c>
      <c r="E686" s="19" t="s">
        <v>1438</v>
      </c>
      <c r="F686" s="10">
        <v>42036</v>
      </c>
      <c r="G686" s="10">
        <v>45323</v>
      </c>
      <c r="H686" s="11">
        <v>10</v>
      </c>
      <c r="I686" s="11" t="s">
        <v>337</v>
      </c>
      <c r="J686" s="11" t="s">
        <v>338</v>
      </c>
      <c r="K686" s="11" t="s">
        <v>4139</v>
      </c>
      <c r="L686" s="11">
        <v>2</v>
      </c>
    </row>
    <row r="687" spans="1:12">
      <c r="A687" s="11" t="s">
        <v>1189</v>
      </c>
      <c r="D687" s="11" t="s">
        <v>260</v>
      </c>
      <c r="E687" s="19" t="s">
        <v>1439</v>
      </c>
      <c r="F687" s="10">
        <v>42036</v>
      </c>
      <c r="G687" s="10">
        <v>45323</v>
      </c>
      <c r="H687" s="11">
        <v>10</v>
      </c>
      <c r="I687" s="11" t="s">
        <v>337</v>
      </c>
      <c r="J687" s="11" t="s">
        <v>338</v>
      </c>
      <c r="K687" s="11" t="s">
        <v>4139</v>
      </c>
      <c r="L687" s="11">
        <v>2</v>
      </c>
    </row>
    <row r="688" spans="1:12">
      <c r="A688" s="11" t="s">
        <v>1190</v>
      </c>
      <c r="D688" s="11" t="s">
        <v>260</v>
      </c>
      <c r="E688" s="19" t="s">
        <v>1440</v>
      </c>
      <c r="F688" s="10">
        <v>42036</v>
      </c>
      <c r="G688" s="10">
        <v>45323</v>
      </c>
      <c r="H688" s="11">
        <v>10</v>
      </c>
      <c r="I688" s="11" t="s">
        <v>337</v>
      </c>
      <c r="J688" s="11" t="s">
        <v>338</v>
      </c>
      <c r="K688" s="11" t="s">
        <v>4139</v>
      </c>
      <c r="L688" s="11">
        <v>2</v>
      </c>
    </row>
    <row r="689" spans="1:12">
      <c r="A689" s="11" t="s">
        <v>1191</v>
      </c>
      <c r="D689" s="11" t="s">
        <v>260</v>
      </c>
      <c r="E689" s="19" t="s">
        <v>1441</v>
      </c>
      <c r="F689" s="10">
        <v>42036</v>
      </c>
      <c r="G689" s="10">
        <v>45323</v>
      </c>
      <c r="H689" s="11">
        <v>10</v>
      </c>
      <c r="I689" s="11" t="s">
        <v>337</v>
      </c>
      <c r="J689" s="11" t="s">
        <v>338</v>
      </c>
      <c r="K689" s="11" t="s">
        <v>4139</v>
      </c>
      <c r="L689" s="11">
        <v>2</v>
      </c>
    </row>
    <row r="690" spans="1:12">
      <c r="A690" s="11" t="s">
        <v>1192</v>
      </c>
      <c r="D690" s="11" t="s">
        <v>260</v>
      </c>
      <c r="E690" s="19" t="s">
        <v>1442</v>
      </c>
      <c r="F690" s="10">
        <v>42036</v>
      </c>
      <c r="G690" s="10">
        <v>45323</v>
      </c>
      <c r="H690" s="11">
        <v>10</v>
      </c>
      <c r="I690" s="11" t="s">
        <v>337</v>
      </c>
      <c r="J690" s="11" t="s">
        <v>338</v>
      </c>
      <c r="K690" s="11" t="s">
        <v>4139</v>
      </c>
      <c r="L690" s="11">
        <v>2</v>
      </c>
    </row>
    <row r="691" spans="1:12">
      <c r="A691" s="11" t="s">
        <v>1193</v>
      </c>
      <c r="D691" s="11" t="s">
        <v>260</v>
      </c>
      <c r="E691" s="19" t="s">
        <v>1443</v>
      </c>
      <c r="F691" s="10">
        <v>42036</v>
      </c>
      <c r="G691" s="10">
        <v>45323</v>
      </c>
      <c r="H691" s="11">
        <v>10</v>
      </c>
      <c r="I691" s="11" t="s">
        <v>337</v>
      </c>
      <c r="J691" s="11" t="s">
        <v>338</v>
      </c>
      <c r="K691" s="11" t="s">
        <v>4139</v>
      </c>
      <c r="L691" s="11">
        <v>2</v>
      </c>
    </row>
    <row r="692" spans="1:12">
      <c r="A692" s="11" t="s">
        <v>1194</v>
      </c>
      <c r="D692" s="11" t="s">
        <v>260</v>
      </c>
      <c r="E692" s="19" t="s">
        <v>1444</v>
      </c>
      <c r="F692" s="10">
        <v>42036</v>
      </c>
      <c r="G692" s="10">
        <v>45323</v>
      </c>
      <c r="H692" s="11">
        <v>10</v>
      </c>
      <c r="I692" s="11" t="s">
        <v>337</v>
      </c>
      <c r="J692" s="11" t="s">
        <v>338</v>
      </c>
      <c r="K692" s="11" t="s">
        <v>4139</v>
      </c>
      <c r="L692" s="11">
        <v>2</v>
      </c>
    </row>
    <row r="693" spans="1:12">
      <c r="A693" s="11" t="s">
        <v>1195</v>
      </c>
      <c r="D693" s="11" t="s">
        <v>260</v>
      </c>
      <c r="E693" s="19" t="s">
        <v>1445</v>
      </c>
      <c r="F693" s="10">
        <v>42036</v>
      </c>
      <c r="G693" s="10">
        <v>45323</v>
      </c>
      <c r="H693" s="11">
        <v>10</v>
      </c>
      <c r="I693" s="11" t="s">
        <v>337</v>
      </c>
      <c r="J693" s="11" t="s">
        <v>338</v>
      </c>
      <c r="K693" s="11" t="s">
        <v>4139</v>
      </c>
      <c r="L693" s="11">
        <v>2</v>
      </c>
    </row>
    <row r="694" spans="1:12">
      <c r="A694" s="11" t="s">
        <v>1196</v>
      </c>
      <c r="D694" s="11" t="s">
        <v>260</v>
      </c>
      <c r="E694" s="19" t="s">
        <v>1446</v>
      </c>
      <c r="F694" s="10">
        <v>42036</v>
      </c>
      <c r="G694" s="10">
        <v>45323</v>
      </c>
      <c r="H694" s="11">
        <v>10</v>
      </c>
      <c r="I694" s="11" t="s">
        <v>337</v>
      </c>
      <c r="J694" s="11" t="s">
        <v>338</v>
      </c>
      <c r="K694" s="11" t="s">
        <v>4139</v>
      </c>
      <c r="L694" s="11">
        <v>2</v>
      </c>
    </row>
    <row r="695" spans="1:12">
      <c r="A695" s="11" t="s">
        <v>1197</v>
      </c>
      <c r="D695" s="11" t="s">
        <v>260</v>
      </c>
      <c r="E695" s="19" t="s">
        <v>1447</v>
      </c>
      <c r="F695" s="10">
        <v>42036</v>
      </c>
      <c r="G695" s="10">
        <v>45323</v>
      </c>
      <c r="H695" s="11">
        <v>10</v>
      </c>
      <c r="I695" s="11" t="s">
        <v>337</v>
      </c>
      <c r="J695" s="11" t="s">
        <v>338</v>
      </c>
      <c r="K695" s="11" t="s">
        <v>4139</v>
      </c>
      <c r="L695" s="11">
        <v>2</v>
      </c>
    </row>
    <row r="696" spans="1:12">
      <c r="A696" s="11" t="s">
        <v>1198</v>
      </c>
      <c r="D696" s="11" t="s">
        <v>260</v>
      </c>
      <c r="E696" s="19" t="s">
        <v>1448</v>
      </c>
      <c r="F696" s="10">
        <v>42036</v>
      </c>
      <c r="G696" s="10">
        <v>45323</v>
      </c>
      <c r="H696" s="11">
        <v>10</v>
      </c>
      <c r="I696" s="11" t="s">
        <v>337</v>
      </c>
      <c r="J696" s="11" t="s">
        <v>338</v>
      </c>
      <c r="K696" s="11" t="s">
        <v>4139</v>
      </c>
      <c r="L696" s="11">
        <v>2</v>
      </c>
    </row>
    <row r="697" spans="1:12">
      <c r="A697" s="11" t="s">
        <v>1199</v>
      </c>
      <c r="D697" s="11" t="s">
        <v>260</v>
      </c>
      <c r="E697" s="19" t="s">
        <v>1449</v>
      </c>
      <c r="F697" s="10">
        <v>42036</v>
      </c>
      <c r="G697" s="10">
        <v>45323</v>
      </c>
      <c r="H697" s="11">
        <v>10</v>
      </c>
      <c r="I697" s="11" t="s">
        <v>337</v>
      </c>
      <c r="J697" s="11" t="s">
        <v>338</v>
      </c>
      <c r="K697" s="11" t="s">
        <v>4139</v>
      </c>
      <c r="L697" s="11">
        <v>2</v>
      </c>
    </row>
    <row r="698" spans="1:12">
      <c r="A698" s="11" t="s">
        <v>1200</v>
      </c>
      <c r="D698" s="11" t="s">
        <v>260</v>
      </c>
      <c r="E698" s="19" t="s">
        <v>1450</v>
      </c>
      <c r="F698" s="10">
        <v>42036</v>
      </c>
      <c r="G698" s="10">
        <v>45323</v>
      </c>
      <c r="H698" s="11">
        <v>10</v>
      </c>
      <c r="I698" s="11" t="s">
        <v>337</v>
      </c>
      <c r="J698" s="11" t="s">
        <v>338</v>
      </c>
      <c r="K698" s="11" t="s">
        <v>4139</v>
      </c>
      <c r="L698" s="11">
        <v>2</v>
      </c>
    </row>
    <row r="699" spans="1:12">
      <c r="A699" s="11" t="s">
        <v>1201</v>
      </c>
      <c r="D699" s="11" t="s">
        <v>260</v>
      </c>
      <c r="E699" s="19" t="s">
        <v>1451</v>
      </c>
      <c r="F699" s="10">
        <v>42036</v>
      </c>
      <c r="G699" s="10">
        <v>45323</v>
      </c>
      <c r="H699" s="11">
        <v>10</v>
      </c>
      <c r="I699" s="11" t="s">
        <v>337</v>
      </c>
      <c r="J699" s="11" t="s">
        <v>338</v>
      </c>
      <c r="K699" s="11" t="s">
        <v>4139</v>
      </c>
      <c r="L699" s="11">
        <v>2</v>
      </c>
    </row>
    <row r="700" spans="1:12">
      <c r="A700" s="11" t="s">
        <v>1202</v>
      </c>
      <c r="D700" s="11" t="s">
        <v>260</v>
      </c>
      <c r="E700" s="19" t="s">
        <v>1452</v>
      </c>
      <c r="F700" s="10">
        <v>42036</v>
      </c>
      <c r="G700" s="10">
        <v>45323</v>
      </c>
      <c r="H700" s="11">
        <v>10</v>
      </c>
      <c r="I700" s="11" t="s">
        <v>337</v>
      </c>
      <c r="J700" s="11" t="s">
        <v>338</v>
      </c>
      <c r="K700" s="11" t="s">
        <v>4139</v>
      </c>
      <c r="L700" s="11">
        <v>2</v>
      </c>
    </row>
    <row r="701" spans="1:12">
      <c r="A701" s="11" t="s">
        <v>1203</v>
      </c>
      <c r="D701" s="11" t="s">
        <v>260</v>
      </c>
      <c r="E701" s="19" t="s">
        <v>1453</v>
      </c>
      <c r="F701" s="10">
        <v>42036</v>
      </c>
      <c r="G701" s="10">
        <v>45323</v>
      </c>
      <c r="H701" s="11">
        <v>10</v>
      </c>
      <c r="I701" s="11" t="s">
        <v>337</v>
      </c>
      <c r="J701" s="11" t="s">
        <v>338</v>
      </c>
      <c r="K701" s="11" t="s">
        <v>4139</v>
      </c>
      <c r="L701" s="11">
        <v>2</v>
      </c>
    </row>
    <row r="702" spans="1:12">
      <c r="A702" s="11" t="s">
        <v>1204</v>
      </c>
      <c r="D702" s="11" t="s">
        <v>260</v>
      </c>
      <c r="E702" s="19" t="s">
        <v>1454</v>
      </c>
      <c r="F702" s="10">
        <v>42036</v>
      </c>
      <c r="G702" s="10">
        <v>45323</v>
      </c>
      <c r="H702" s="11">
        <v>10</v>
      </c>
      <c r="I702" s="11" t="s">
        <v>337</v>
      </c>
      <c r="J702" s="11" t="s">
        <v>338</v>
      </c>
      <c r="K702" s="11" t="s">
        <v>4139</v>
      </c>
      <c r="L702" s="11">
        <v>2</v>
      </c>
    </row>
    <row r="703" spans="1:12">
      <c r="A703" s="11" t="s">
        <v>1205</v>
      </c>
      <c r="D703" s="11" t="s">
        <v>260</v>
      </c>
      <c r="E703" s="19" t="s">
        <v>1455</v>
      </c>
      <c r="F703" s="10">
        <v>42036</v>
      </c>
      <c r="G703" s="10">
        <v>45323</v>
      </c>
      <c r="H703" s="11">
        <v>10</v>
      </c>
      <c r="I703" s="11" t="s">
        <v>337</v>
      </c>
      <c r="J703" s="11" t="s">
        <v>338</v>
      </c>
      <c r="K703" s="11" t="s">
        <v>4139</v>
      </c>
      <c r="L703" s="11">
        <v>2</v>
      </c>
    </row>
    <row r="704" spans="1:12">
      <c r="A704" s="11" t="s">
        <v>1206</v>
      </c>
      <c r="D704" s="11" t="s">
        <v>260</v>
      </c>
      <c r="E704" s="19" t="s">
        <v>1456</v>
      </c>
      <c r="F704" s="10">
        <v>42036</v>
      </c>
      <c r="G704" s="10">
        <v>45323</v>
      </c>
      <c r="H704" s="11">
        <v>10</v>
      </c>
      <c r="I704" s="11" t="s">
        <v>337</v>
      </c>
      <c r="J704" s="11" t="s">
        <v>338</v>
      </c>
      <c r="K704" s="11" t="s">
        <v>4139</v>
      </c>
      <c r="L704" s="11">
        <v>2</v>
      </c>
    </row>
    <row r="705" spans="1:12">
      <c r="A705" s="11" t="s">
        <v>1207</v>
      </c>
      <c r="D705" s="11" t="s">
        <v>260</v>
      </c>
      <c r="E705" s="19" t="s">
        <v>1457</v>
      </c>
      <c r="F705" s="10">
        <v>42036</v>
      </c>
      <c r="G705" s="10">
        <v>45323</v>
      </c>
      <c r="H705" s="11">
        <v>10</v>
      </c>
      <c r="I705" s="11" t="s">
        <v>337</v>
      </c>
      <c r="J705" s="11" t="s">
        <v>338</v>
      </c>
      <c r="K705" s="11" t="s">
        <v>4139</v>
      </c>
      <c r="L705" s="11">
        <v>2</v>
      </c>
    </row>
    <row r="706" spans="1:12">
      <c r="A706" s="11" t="s">
        <v>1208</v>
      </c>
      <c r="D706" s="11" t="s">
        <v>260</v>
      </c>
      <c r="E706" s="19" t="s">
        <v>1458</v>
      </c>
      <c r="F706" s="10">
        <v>42036</v>
      </c>
      <c r="G706" s="10">
        <v>45323</v>
      </c>
      <c r="H706" s="11">
        <v>10</v>
      </c>
      <c r="I706" s="11" t="s">
        <v>337</v>
      </c>
      <c r="J706" s="11" t="s">
        <v>338</v>
      </c>
      <c r="K706" s="11" t="s">
        <v>4139</v>
      </c>
      <c r="L706" s="11">
        <v>2</v>
      </c>
    </row>
    <row r="707" spans="1:12">
      <c r="A707" s="11" t="s">
        <v>1209</v>
      </c>
      <c r="D707" s="11" t="s">
        <v>260</v>
      </c>
      <c r="E707" s="19" t="s">
        <v>1459</v>
      </c>
      <c r="F707" s="10">
        <v>42036</v>
      </c>
      <c r="G707" s="10">
        <v>45323</v>
      </c>
      <c r="H707" s="11">
        <v>10</v>
      </c>
      <c r="I707" s="11" t="s">
        <v>337</v>
      </c>
      <c r="J707" s="11" t="s">
        <v>338</v>
      </c>
      <c r="K707" s="11" t="s">
        <v>4139</v>
      </c>
      <c r="L707" s="11">
        <v>2</v>
      </c>
    </row>
    <row r="708" spans="1:12">
      <c r="A708" s="11" t="s">
        <v>1210</v>
      </c>
      <c r="D708" s="11" t="s">
        <v>260</v>
      </c>
      <c r="E708" s="19" t="s">
        <v>1460</v>
      </c>
      <c r="F708" s="10">
        <v>42036</v>
      </c>
      <c r="G708" s="10">
        <v>45323</v>
      </c>
      <c r="H708" s="11">
        <v>10</v>
      </c>
      <c r="I708" s="11" t="s">
        <v>337</v>
      </c>
      <c r="J708" s="11" t="s">
        <v>338</v>
      </c>
      <c r="K708" s="11" t="s">
        <v>4139</v>
      </c>
      <c r="L708" s="11">
        <v>2</v>
      </c>
    </row>
    <row r="709" spans="1:12">
      <c r="A709" s="11" t="s">
        <v>1211</v>
      </c>
      <c r="D709" s="11" t="s">
        <v>260</v>
      </c>
      <c r="E709" s="19" t="s">
        <v>1461</v>
      </c>
      <c r="F709" s="10">
        <v>42036</v>
      </c>
      <c r="G709" s="10">
        <v>45323</v>
      </c>
      <c r="H709" s="11">
        <v>10</v>
      </c>
      <c r="I709" s="11" t="s">
        <v>337</v>
      </c>
      <c r="J709" s="11" t="s">
        <v>338</v>
      </c>
      <c r="K709" s="11" t="s">
        <v>4139</v>
      </c>
      <c r="L709" s="11">
        <v>2</v>
      </c>
    </row>
    <row r="710" spans="1:12">
      <c r="A710" s="11" t="s">
        <v>1212</v>
      </c>
      <c r="D710" s="11" t="s">
        <v>260</v>
      </c>
      <c r="E710" s="19" t="s">
        <v>1462</v>
      </c>
      <c r="F710" s="10">
        <v>42036</v>
      </c>
      <c r="G710" s="10">
        <v>45323</v>
      </c>
      <c r="H710" s="11">
        <v>10</v>
      </c>
      <c r="I710" s="11" t="s">
        <v>337</v>
      </c>
      <c r="J710" s="11" t="s">
        <v>338</v>
      </c>
      <c r="K710" s="11" t="s">
        <v>4139</v>
      </c>
      <c r="L710" s="11">
        <v>2</v>
      </c>
    </row>
    <row r="711" spans="1:12">
      <c r="A711" s="11" t="s">
        <v>1213</v>
      </c>
      <c r="D711" s="11" t="s">
        <v>260</v>
      </c>
      <c r="E711" s="19" t="s">
        <v>1463</v>
      </c>
      <c r="F711" s="10">
        <v>42036</v>
      </c>
      <c r="G711" s="10">
        <v>45323</v>
      </c>
      <c r="H711" s="11">
        <v>10</v>
      </c>
      <c r="I711" s="11" t="s">
        <v>337</v>
      </c>
      <c r="J711" s="11" t="s">
        <v>338</v>
      </c>
      <c r="K711" s="11" t="s">
        <v>4139</v>
      </c>
      <c r="L711" s="11">
        <v>2</v>
      </c>
    </row>
    <row r="712" spans="1:12">
      <c r="A712" s="11" t="s">
        <v>1214</v>
      </c>
      <c r="D712" s="11" t="s">
        <v>260</v>
      </c>
      <c r="E712" s="19" t="s">
        <v>1464</v>
      </c>
      <c r="F712" s="10">
        <v>42036</v>
      </c>
      <c r="G712" s="10">
        <v>45323</v>
      </c>
      <c r="H712" s="11">
        <v>10</v>
      </c>
      <c r="I712" s="11" t="s">
        <v>337</v>
      </c>
      <c r="J712" s="11" t="s">
        <v>338</v>
      </c>
      <c r="K712" s="11" t="s">
        <v>4139</v>
      </c>
      <c r="L712" s="11">
        <v>2</v>
      </c>
    </row>
    <row r="713" spans="1:12">
      <c r="A713" s="11" t="s">
        <v>1215</v>
      </c>
      <c r="D713" s="11" t="s">
        <v>260</v>
      </c>
      <c r="E713" s="19" t="s">
        <v>1465</v>
      </c>
      <c r="F713" s="10">
        <v>42036</v>
      </c>
      <c r="G713" s="10">
        <v>45323</v>
      </c>
      <c r="H713" s="11">
        <v>10</v>
      </c>
      <c r="I713" s="11" t="s">
        <v>337</v>
      </c>
      <c r="J713" s="11" t="s">
        <v>338</v>
      </c>
      <c r="K713" s="11" t="s">
        <v>4139</v>
      </c>
      <c r="L713" s="11">
        <v>2</v>
      </c>
    </row>
    <row r="714" spans="1:12">
      <c r="A714" s="11" t="s">
        <v>1216</v>
      </c>
      <c r="D714" s="11" t="s">
        <v>260</v>
      </c>
      <c r="E714" s="19" t="s">
        <v>1466</v>
      </c>
      <c r="F714" s="10">
        <v>42036</v>
      </c>
      <c r="G714" s="10">
        <v>45323</v>
      </c>
      <c r="H714" s="11">
        <v>10</v>
      </c>
      <c r="I714" s="11" t="s">
        <v>337</v>
      </c>
      <c r="J714" s="11" t="s">
        <v>338</v>
      </c>
      <c r="K714" s="11" t="s">
        <v>4139</v>
      </c>
      <c r="L714" s="11">
        <v>2</v>
      </c>
    </row>
    <row r="715" spans="1:12">
      <c r="A715" s="11" t="s">
        <v>1217</v>
      </c>
      <c r="D715" s="11" t="s">
        <v>260</v>
      </c>
      <c r="E715" s="19" t="s">
        <v>1467</v>
      </c>
      <c r="F715" s="10">
        <v>42036</v>
      </c>
      <c r="G715" s="10">
        <v>45323</v>
      </c>
      <c r="H715" s="11">
        <v>10</v>
      </c>
      <c r="I715" s="11" t="s">
        <v>337</v>
      </c>
      <c r="J715" s="11" t="s">
        <v>338</v>
      </c>
      <c r="K715" s="11" t="s">
        <v>4139</v>
      </c>
      <c r="L715" s="11">
        <v>2</v>
      </c>
    </row>
    <row r="716" spans="1:12">
      <c r="A716" s="11" t="s">
        <v>1218</v>
      </c>
      <c r="D716" s="11" t="s">
        <v>260</v>
      </c>
      <c r="E716" s="19" t="s">
        <v>1468</v>
      </c>
      <c r="F716" s="10">
        <v>42036</v>
      </c>
      <c r="G716" s="10">
        <v>45323</v>
      </c>
      <c r="H716" s="11">
        <v>10</v>
      </c>
      <c r="I716" s="11" t="s">
        <v>337</v>
      </c>
      <c r="J716" s="11" t="s">
        <v>338</v>
      </c>
      <c r="K716" s="11" t="s">
        <v>4139</v>
      </c>
      <c r="L716" s="11">
        <v>2</v>
      </c>
    </row>
    <row r="717" spans="1:12">
      <c r="A717" s="11" t="s">
        <v>1219</v>
      </c>
      <c r="D717" s="11" t="s">
        <v>260</v>
      </c>
      <c r="E717" s="19" t="s">
        <v>1469</v>
      </c>
      <c r="F717" s="10">
        <v>42036</v>
      </c>
      <c r="G717" s="10">
        <v>45323</v>
      </c>
      <c r="H717" s="11">
        <v>10</v>
      </c>
      <c r="I717" s="11" t="s">
        <v>337</v>
      </c>
      <c r="J717" s="11" t="s">
        <v>338</v>
      </c>
      <c r="K717" s="11" t="s">
        <v>4139</v>
      </c>
      <c r="L717" s="11">
        <v>2</v>
      </c>
    </row>
    <row r="718" spans="1:12">
      <c r="A718" s="11" t="s">
        <v>1220</v>
      </c>
      <c r="D718" s="11" t="s">
        <v>260</v>
      </c>
      <c r="E718" s="19" t="s">
        <v>1470</v>
      </c>
      <c r="F718" s="10">
        <v>42036</v>
      </c>
      <c r="G718" s="10">
        <v>45323</v>
      </c>
      <c r="H718" s="11">
        <v>10</v>
      </c>
      <c r="I718" s="11" t="s">
        <v>337</v>
      </c>
      <c r="J718" s="11" t="s">
        <v>338</v>
      </c>
      <c r="K718" s="11" t="s">
        <v>4139</v>
      </c>
      <c r="L718" s="11">
        <v>2</v>
      </c>
    </row>
    <row r="719" spans="1:12">
      <c r="A719" s="11" t="s">
        <v>1221</v>
      </c>
      <c r="D719" s="11" t="s">
        <v>260</v>
      </c>
      <c r="E719" s="19" t="s">
        <v>1471</v>
      </c>
      <c r="F719" s="10">
        <v>42036</v>
      </c>
      <c r="G719" s="10">
        <v>45323</v>
      </c>
      <c r="H719" s="11">
        <v>10</v>
      </c>
      <c r="I719" s="11" t="s">
        <v>337</v>
      </c>
      <c r="J719" s="11" t="s">
        <v>338</v>
      </c>
      <c r="K719" s="11" t="s">
        <v>4139</v>
      </c>
      <c r="L719" s="11">
        <v>2</v>
      </c>
    </row>
    <row r="720" spans="1:12">
      <c r="A720" s="11" t="s">
        <v>1222</v>
      </c>
      <c r="D720" s="11" t="s">
        <v>260</v>
      </c>
      <c r="E720" s="19" t="s">
        <v>1472</v>
      </c>
      <c r="F720" s="10">
        <v>42036</v>
      </c>
      <c r="G720" s="10">
        <v>45323</v>
      </c>
      <c r="H720" s="11">
        <v>10</v>
      </c>
      <c r="I720" s="11" t="s">
        <v>337</v>
      </c>
      <c r="J720" s="11" t="s">
        <v>338</v>
      </c>
      <c r="K720" s="11" t="s">
        <v>4139</v>
      </c>
      <c r="L720" s="11">
        <v>2</v>
      </c>
    </row>
    <row r="721" spans="1:12">
      <c r="A721" s="11" t="s">
        <v>1223</v>
      </c>
      <c r="D721" s="11" t="s">
        <v>260</v>
      </c>
      <c r="E721" s="19" t="s">
        <v>1473</v>
      </c>
      <c r="F721" s="10">
        <v>42036</v>
      </c>
      <c r="G721" s="10">
        <v>45323</v>
      </c>
      <c r="H721" s="11">
        <v>10</v>
      </c>
      <c r="I721" s="11" t="s">
        <v>337</v>
      </c>
      <c r="J721" s="11" t="s">
        <v>338</v>
      </c>
      <c r="K721" s="11" t="s">
        <v>4139</v>
      </c>
      <c r="L721" s="11">
        <v>2</v>
      </c>
    </row>
    <row r="722" spans="1:12">
      <c r="A722" s="11" t="s">
        <v>1224</v>
      </c>
      <c r="D722" s="11" t="s">
        <v>260</v>
      </c>
      <c r="E722" s="19" t="s">
        <v>1474</v>
      </c>
      <c r="F722" s="10">
        <v>42036</v>
      </c>
      <c r="G722" s="10">
        <v>45323</v>
      </c>
      <c r="H722" s="11">
        <v>10</v>
      </c>
      <c r="I722" s="11" t="s">
        <v>337</v>
      </c>
      <c r="J722" s="11" t="s">
        <v>338</v>
      </c>
      <c r="K722" s="11" t="s">
        <v>4139</v>
      </c>
      <c r="L722" s="11">
        <v>2</v>
      </c>
    </row>
    <row r="723" spans="1:12">
      <c r="A723" s="11" t="s">
        <v>1225</v>
      </c>
      <c r="D723" s="11" t="s">
        <v>260</v>
      </c>
      <c r="E723" s="19" t="s">
        <v>1475</v>
      </c>
      <c r="F723" s="10">
        <v>42036</v>
      </c>
      <c r="G723" s="10">
        <v>45323</v>
      </c>
      <c r="H723" s="11">
        <v>10</v>
      </c>
      <c r="I723" s="11" t="s">
        <v>337</v>
      </c>
      <c r="J723" s="11" t="s">
        <v>338</v>
      </c>
      <c r="K723" s="11" t="s">
        <v>4139</v>
      </c>
      <c r="L723" s="11">
        <v>2</v>
      </c>
    </row>
    <row r="724" spans="1:12">
      <c r="A724" s="11" t="s">
        <v>1226</v>
      </c>
      <c r="D724" s="11" t="s">
        <v>260</v>
      </c>
      <c r="E724" s="19" t="s">
        <v>1476</v>
      </c>
      <c r="F724" s="10">
        <v>42036</v>
      </c>
      <c r="G724" s="10">
        <v>45323</v>
      </c>
      <c r="H724" s="11">
        <v>10</v>
      </c>
      <c r="I724" s="11" t="s">
        <v>337</v>
      </c>
      <c r="J724" s="11" t="s">
        <v>338</v>
      </c>
      <c r="K724" s="11" t="s">
        <v>4139</v>
      </c>
      <c r="L724" s="11">
        <v>2</v>
      </c>
    </row>
    <row r="725" spans="1:12">
      <c r="A725" s="11" t="s">
        <v>1227</v>
      </c>
      <c r="D725" s="11" t="s">
        <v>260</v>
      </c>
      <c r="E725" s="19" t="s">
        <v>1477</v>
      </c>
      <c r="F725" s="10">
        <v>42036</v>
      </c>
      <c r="G725" s="10">
        <v>45323</v>
      </c>
      <c r="H725" s="11">
        <v>10</v>
      </c>
      <c r="I725" s="11" t="s">
        <v>337</v>
      </c>
      <c r="J725" s="11" t="s">
        <v>338</v>
      </c>
      <c r="K725" s="11" t="s">
        <v>4139</v>
      </c>
      <c r="L725" s="11">
        <v>2</v>
      </c>
    </row>
    <row r="726" spans="1:12">
      <c r="A726" s="11" t="s">
        <v>1228</v>
      </c>
      <c r="D726" s="11" t="s">
        <v>260</v>
      </c>
      <c r="E726" s="19" t="s">
        <v>1478</v>
      </c>
      <c r="F726" s="10">
        <v>42036</v>
      </c>
      <c r="G726" s="10">
        <v>45323</v>
      </c>
      <c r="H726" s="11">
        <v>10</v>
      </c>
      <c r="I726" s="11" t="s">
        <v>337</v>
      </c>
      <c r="J726" s="11" t="s">
        <v>338</v>
      </c>
      <c r="K726" s="11" t="s">
        <v>4139</v>
      </c>
      <c r="L726" s="11">
        <v>2</v>
      </c>
    </row>
    <row r="727" spans="1:12">
      <c r="A727" s="11" t="s">
        <v>1229</v>
      </c>
      <c r="D727" s="11" t="s">
        <v>260</v>
      </c>
      <c r="E727" s="19" t="s">
        <v>1479</v>
      </c>
      <c r="F727" s="10">
        <v>42036</v>
      </c>
      <c r="G727" s="10">
        <v>45323</v>
      </c>
      <c r="H727" s="11">
        <v>10</v>
      </c>
      <c r="I727" s="11" t="s">
        <v>337</v>
      </c>
      <c r="J727" s="11" t="s">
        <v>338</v>
      </c>
      <c r="K727" s="11" t="s">
        <v>4139</v>
      </c>
      <c r="L727" s="11">
        <v>2</v>
      </c>
    </row>
    <row r="728" spans="1:12">
      <c r="A728" s="11" t="s">
        <v>1230</v>
      </c>
      <c r="D728" s="11" t="s">
        <v>260</v>
      </c>
      <c r="E728" s="19" t="s">
        <v>1480</v>
      </c>
      <c r="F728" s="10">
        <v>42036</v>
      </c>
      <c r="G728" s="10">
        <v>45323</v>
      </c>
      <c r="H728" s="11">
        <v>10</v>
      </c>
      <c r="I728" s="11" t="s">
        <v>337</v>
      </c>
      <c r="J728" s="11" t="s">
        <v>338</v>
      </c>
      <c r="K728" s="11" t="s">
        <v>4139</v>
      </c>
      <c r="L728" s="11">
        <v>2</v>
      </c>
    </row>
    <row r="729" spans="1:12">
      <c r="A729" s="11" t="s">
        <v>1231</v>
      </c>
      <c r="D729" s="11" t="s">
        <v>260</v>
      </c>
      <c r="E729" s="19" t="s">
        <v>1481</v>
      </c>
      <c r="F729" s="10">
        <v>42036</v>
      </c>
      <c r="G729" s="10">
        <v>45323</v>
      </c>
      <c r="H729" s="11">
        <v>10</v>
      </c>
      <c r="I729" s="11" t="s">
        <v>337</v>
      </c>
      <c r="J729" s="11" t="s">
        <v>338</v>
      </c>
      <c r="K729" s="11" t="s">
        <v>4139</v>
      </c>
      <c r="L729" s="11">
        <v>2</v>
      </c>
    </row>
    <row r="730" spans="1:12">
      <c r="A730" s="11" t="s">
        <v>1232</v>
      </c>
      <c r="D730" s="11" t="s">
        <v>260</v>
      </c>
      <c r="E730" s="19" t="s">
        <v>1482</v>
      </c>
      <c r="F730" s="10">
        <v>42036</v>
      </c>
      <c r="G730" s="10">
        <v>45323</v>
      </c>
      <c r="H730" s="11">
        <v>10</v>
      </c>
      <c r="I730" s="11" t="s">
        <v>337</v>
      </c>
      <c r="J730" s="11" t="s">
        <v>338</v>
      </c>
      <c r="K730" s="11" t="s">
        <v>4139</v>
      </c>
      <c r="L730" s="11">
        <v>2</v>
      </c>
    </row>
    <row r="731" spans="1:12">
      <c r="A731" s="11" t="s">
        <v>1233</v>
      </c>
      <c r="D731" s="11" t="s">
        <v>260</v>
      </c>
      <c r="E731" s="19" t="s">
        <v>1483</v>
      </c>
      <c r="F731" s="10">
        <v>42036</v>
      </c>
      <c r="G731" s="10">
        <v>45323</v>
      </c>
      <c r="H731" s="11">
        <v>10</v>
      </c>
      <c r="I731" s="11" t="s">
        <v>337</v>
      </c>
      <c r="J731" s="11" t="s">
        <v>338</v>
      </c>
      <c r="K731" s="11" t="s">
        <v>4139</v>
      </c>
      <c r="L731" s="11">
        <v>2</v>
      </c>
    </row>
    <row r="732" spans="1:12">
      <c r="A732" s="11" t="s">
        <v>1234</v>
      </c>
      <c r="D732" s="11" t="s">
        <v>260</v>
      </c>
      <c r="E732" s="19" t="s">
        <v>1484</v>
      </c>
      <c r="F732" s="10">
        <v>42036</v>
      </c>
      <c r="G732" s="10">
        <v>45323</v>
      </c>
      <c r="H732" s="11">
        <v>10</v>
      </c>
      <c r="I732" s="11" t="s">
        <v>337</v>
      </c>
      <c r="J732" s="11" t="s">
        <v>338</v>
      </c>
      <c r="K732" s="11" t="s">
        <v>4139</v>
      </c>
      <c r="L732" s="11">
        <v>2</v>
      </c>
    </row>
    <row r="733" spans="1:12">
      <c r="A733" s="11" t="s">
        <v>1235</v>
      </c>
      <c r="D733" s="11" t="s">
        <v>260</v>
      </c>
      <c r="E733" s="19" t="s">
        <v>1485</v>
      </c>
      <c r="F733" s="10">
        <v>42036</v>
      </c>
      <c r="G733" s="10">
        <v>45323</v>
      </c>
      <c r="H733" s="11">
        <v>10</v>
      </c>
      <c r="I733" s="11" t="s">
        <v>337</v>
      </c>
      <c r="J733" s="11" t="s">
        <v>338</v>
      </c>
      <c r="K733" s="11" t="s">
        <v>4139</v>
      </c>
      <c r="L733" s="11">
        <v>2</v>
      </c>
    </row>
    <row r="734" spans="1:12">
      <c r="A734" s="11" t="s">
        <v>1236</v>
      </c>
      <c r="D734" s="11" t="s">
        <v>260</v>
      </c>
      <c r="E734" s="19" t="s">
        <v>1486</v>
      </c>
      <c r="F734" s="10">
        <v>42036</v>
      </c>
      <c r="G734" s="10">
        <v>45323</v>
      </c>
      <c r="H734" s="11">
        <v>10</v>
      </c>
      <c r="I734" s="11" t="s">
        <v>337</v>
      </c>
      <c r="J734" s="11" t="s">
        <v>338</v>
      </c>
      <c r="K734" s="11" t="s">
        <v>4139</v>
      </c>
      <c r="L734" s="11">
        <v>2</v>
      </c>
    </row>
    <row r="735" spans="1:12">
      <c r="A735" s="11" t="s">
        <v>1237</v>
      </c>
      <c r="D735" s="11" t="s">
        <v>260</v>
      </c>
      <c r="E735" s="19" t="s">
        <v>1487</v>
      </c>
      <c r="F735" s="10">
        <v>42036</v>
      </c>
      <c r="G735" s="10">
        <v>45323</v>
      </c>
      <c r="H735" s="11">
        <v>10</v>
      </c>
      <c r="I735" s="11" t="s">
        <v>337</v>
      </c>
      <c r="J735" s="11" t="s">
        <v>338</v>
      </c>
      <c r="K735" s="11" t="s">
        <v>4139</v>
      </c>
      <c r="L735" s="11">
        <v>2</v>
      </c>
    </row>
    <row r="736" spans="1:12">
      <c r="A736" s="11" t="s">
        <v>1238</v>
      </c>
      <c r="D736" s="11" t="s">
        <v>260</v>
      </c>
      <c r="E736" s="19" t="s">
        <v>1488</v>
      </c>
      <c r="F736" s="10">
        <v>42036</v>
      </c>
      <c r="G736" s="10">
        <v>45323</v>
      </c>
      <c r="H736" s="11">
        <v>10</v>
      </c>
      <c r="I736" s="11" t="s">
        <v>337</v>
      </c>
      <c r="J736" s="11" t="s">
        <v>338</v>
      </c>
      <c r="K736" s="11" t="s">
        <v>4139</v>
      </c>
      <c r="L736" s="11">
        <v>2</v>
      </c>
    </row>
    <row r="737" spans="1:12">
      <c r="A737" s="11" t="s">
        <v>1239</v>
      </c>
      <c r="D737" s="11" t="s">
        <v>260</v>
      </c>
      <c r="E737" s="19" t="s">
        <v>1489</v>
      </c>
      <c r="F737" s="10">
        <v>42036</v>
      </c>
      <c r="G737" s="10">
        <v>45323</v>
      </c>
      <c r="H737" s="11">
        <v>10</v>
      </c>
      <c r="I737" s="11" t="s">
        <v>337</v>
      </c>
      <c r="J737" s="11" t="s">
        <v>338</v>
      </c>
      <c r="K737" s="11" t="s">
        <v>4139</v>
      </c>
      <c r="L737" s="11">
        <v>2</v>
      </c>
    </row>
    <row r="738" spans="1:12">
      <c r="A738" s="11" t="s">
        <v>1240</v>
      </c>
      <c r="D738" s="11" t="s">
        <v>260</v>
      </c>
      <c r="E738" s="19" t="s">
        <v>1490</v>
      </c>
      <c r="F738" s="10">
        <v>42036</v>
      </c>
      <c r="G738" s="10">
        <v>45323</v>
      </c>
      <c r="H738" s="11">
        <v>10</v>
      </c>
      <c r="I738" s="11" t="s">
        <v>337</v>
      </c>
      <c r="J738" s="11" t="s">
        <v>338</v>
      </c>
      <c r="K738" s="11" t="s">
        <v>4139</v>
      </c>
      <c r="L738" s="11">
        <v>2</v>
      </c>
    </row>
    <row r="739" spans="1:12">
      <c r="A739" s="11" t="s">
        <v>1241</v>
      </c>
      <c r="D739" s="11" t="s">
        <v>260</v>
      </c>
      <c r="E739" s="19" t="s">
        <v>1491</v>
      </c>
      <c r="F739" s="10">
        <v>42036</v>
      </c>
      <c r="G739" s="10">
        <v>45323</v>
      </c>
      <c r="H739" s="11">
        <v>10</v>
      </c>
      <c r="I739" s="11" t="s">
        <v>337</v>
      </c>
      <c r="J739" s="11" t="s">
        <v>338</v>
      </c>
      <c r="K739" s="11" t="s">
        <v>4139</v>
      </c>
      <c r="L739" s="11">
        <v>2</v>
      </c>
    </row>
    <row r="740" spans="1:12">
      <c r="A740" s="11" t="s">
        <v>1242</v>
      </c>
      <c r="D740" s="11" t="s">
        <v>260</v>
      </c>
      <c r="E740" s="19" t="s">
        <v>1492</v>
      </c>
      <c r="F740" s="10">
        <v>42036</v>
      </c>
      <c r="G740" s="10">
        <v>45323</v>
      </c>
      <c r="H740" s="11">
        <v>10</v>
      </c>
      <c r="I740" s="11" t="s">
        <v>337</v>
      </c>
      <c r="J740" s="11" t="s">
        <v>338</v>
      </c>
      <c r="K740" s="11" t="s">
        <v>4139</v>
      </c>
      <c r="L740" s="11">
        <v>2</v>
      </c>
    </row>
    <row r="741" spans="1:12">
      <c r="A741" s="11" t="s">
        <v>1243</v>
      </c>
      <c r="D741" s="11" t="s">
        <v>260</v>
      </c>
      <c r="E741" s="19" t="s">
        <v>1493</v>
      </c>
      <c r="F741" s="10">
        <v>42036</v>
      </c>
      <c r="G741" s="10">
        <v>45323</v>
      </c>
      <c r="H741" s="11">
        <v>10</v>
      </c>
      <c r="I741" s="11" t="s">
        <v>337</v>
      </c>
      <c r="J741" s="11" t="s">
        <v>338</v>
      </c>
      <c r="K741" s="11" t="s">
        <v>4139</v>
      </c>
      <c r="L741" s="11">
        <v>2</v>
      </c>
    </row>
    <row r="742" spans="1:12">
      <c r="A742" s="11" t="s">
        <v>1244</v>
      </c>
      <c r="D742" s="11" t="s">
        <v>260</v>
      </c>
      <c r="E742" s="19" t="s">
        <v>1494</v>
      </c>
      <c r="F742" s="10">
        <v>42036</v>
      </c>
      <c r="G742" s="10">
        <v>45323</v>
      </c>
      <c r="H742" s="11">
        <v>10</v>
      </c>
      <c r="I742" s="11" t="s">
        <v>337</v>
      </c>
      <c r="J742" s="11" t="s">
        <v>338</v>
      </c>
      <c r="K742" s="11" t="s">
        <v>4139</v>
      </c>
      <c r="L742" s="11">
        <v>2</v>
      </c>
    </row>
    <row r="743" spans="1:12">
      <c r="A743" s="11" t="s">
        <v>1245</v>
      </c>
      <c r="D743" s="11" t="s">
        <v>260</v>
      </c>
      <c r="E743" s="19" t="s">
        <v>1495</v>
      </c>
      <c r="F743" s="10">
        <v>42036</v>
      </c>
      <c r="G743" s="10">
        <v>45323</v>
      </c>
      <c r="H743" s="11">
        <v>10</v>
      </c>
      <c r="I743" s="11" t="s">
        <v>337</v>
      </c>
      <c r="J743" s="11" t="s">
        <v>338</v>
      </c>
      <c r="K743" s="11" t="s">
        <v>4139</v>
      </c>
      <c r="L743" s="11">
        <v>2</v>
      </c>
    </row>
    <row r="744" spans="1:12">
      <c r="A744" s="11" t="s">
        <v>1246</v>
      </c>
      <c r="D744" s="11" t="s">
        <v>260</v>
      </c>
      <c r="E744" s="19" t="s">
        <v>1496</v>
      </c>
      <c r="F744" s="10">
        <v>42036</v>
      </c>
      <c r="G744" s="10">
        <v>45323</v>
      </c>
      <c r="H744" s="11">
        <v>10</v>
      </c>
      <c r="I744" s="11" t="s">
        <v>337</v>
      </c>
      <c r="J744" s="11" t="s">
        <v>338</v>
      </c>
      <c r="K744" s="11" t="s">
        <v>4139</v>
      </c>
      <c r="L744" s="11">
        <v>2</v>
      </c>
    </row>
    <row r="745" spans="1:12">
      <c r="A745" s="11" t="s">
        <v>1247</v>
      </c>
      <c r="D745" s="11" t="s">
        <v>260</v>
      </c>
      <c r="E745" s="19" t="s">
        <v>1497</v>
      </c>
      <c r="F745" s="10">
        <v>42036</v>
      </c>
      <c r="G745" s="10">
        <v>45323</v>
      </c>
      <c r="H745" s="11">
        <v>10</v>
      </c>
      <c r="I745" s="11" t="s">
        <v>337</v>
      </c>
      <c r="J745" s="11" t="s">
        <v>338</v>
      </c>
      <c r="K745" s="11" t="s">
        <v>4139</v>
      </c>
      <c r="L745" s="11">
        <v>2</v>
      </c>
    </row>
    <row r="746" spans="1:12">
      <c r="A746" s="11" t="s">
        <v>1248</v>
      </c>
      <c r="D746" s="11" t="s">
        <v>260</v>
      </c>
      <c r="E746" s="19" t="s">
        <v>1498</v>
      </c>
      <c r="F746" s="10">
        <v>42036</v>
      </c>
      <c r="G746" s="10">
        <v>45323</v>
      </c>
      <c r="H746" s="11">
        <v>10</v>
      </c>
      <c r="I746" s="11" t="s">
        <v>337</v>
      </c>
      <c r="J746" s="11" t="s">
        <v>338</v>
      </c>
      <c r="K746" s="11" t="s">
        <v>4139</v>
      </c>
      <c r="L746" s="11">
        <v>2</v>
      </c>
    </row>
    <row r="747" spans="1:12">
      <c r="A747" s="11" t="s">
        <v>1249</v>
      </c>
      <c r="D747" s="11" t="s">
        <v>260</v>
      </c>
      <c r="E747" s="19" t="s">
        <v>1499</v>
      </c>
      <c r="F747" s="10">
        <v>42036</v>
      </c>
      <c r="G747" s="10">
        <v>45323</v>
      </c>
      <c r="H747" s="11">
        <v>10</v>
      </c>
      <c r="I747" s="20" t="s">
        <v>259</v>
      </c>
      <c r="J747" s="11" t="s">
        <v>261</v>
      </c>
      <c r="K747" s="11" t="s">
        <v>4139</v>
      </c>
      <c r="L747" s="11">
        <v>2</v>
      </c>
    </row>
    <row r="748" spans="1:12">
      <c r="A748" s="11" t="s">
        <v>1250</v>
      </c>
      <c r="D748" s="11" t="s">
        <v>260</v>
      </c>
      <c r="E748" s="19" t="s">
        <v>1500</v>
      </c>
      <c r="F748" s="10">
        <v>42036</v>
      </c>
      <c r="G748" s="10">
        <v>45323</v>
      </c>
      <c r="H748" s="11">
        <v>10</v>
      </c>
      <c r="I748" s="20" t="s">
        <v>259</v>
      </c>
      <c r="J748" s="11" t="s">
        <v>261</v>
      </c>
      <c r="K748" s="11" t="s">
        <v>4139</v>
      </c>
      <c r="L748" s="11">
        <v>2</v>
      </c>
    </row>
    <row r="749" spans="1:12">
      <c r="A749" s="11" t="s">
        <v>1251</v>
      </c>
      <c r="D749" s="11" t="s">
        <v>260</v>
      </c>
      <c r="E749" s="19" t="s">
        <v>1501</v>
      </c>
      <c r="F749" s="10">
        <v>42036</v>
      </c>
      <c r="G749" s="10">
        <v>45323</v>
      </c>
      <c r="H749" s="11">
        <v>10</v>
      </c>
      <c r="I749" s="20" t="s">
        <v>259</v>
      </c>
      <c r="J749" s="11" t="s">
        <v>261</v>
      </c>
      <c r="K749" s="11" t="s">
        <v>4139</v>
      </c>
      <c r="L749" s="11">
        <v>2</v>
      </c>
    </row>
    <row r="750" spans="1:12">
      <c r="A750" s="11" t="s">
        <v>1252</v>
      </c>
      <c r="D750" s="11" t="s">
        <v>260</v>
      </c>
      <c r="E750" s="19" t="s">
        <v>1502</v>
      </c>
      <c r="F750" s="10">
        <v>42036</v>
      </c>
      <c r="G750" s="10">
        <v>45323</v>
      </c>
      <c r="H750" s="11">
        <v>10</v>
      </c>
      <c r="I750" s="20" t="s">
        <v>259</v>
      </c>
      <c r="J750" s="11" t="s">
        <v>261</v>
      </c>
      <c r="K750" s="11" t="s">
        <v>4139</v>
      </c>
      <c r="L750" s="11">
        <v>2</v>
      </c>
    </row>
    <row r="751" spans="1:12">
      <c r="A751" s="11" t="s">
        <v>1253</v>
      </c>
      <c r="D751" s="11" t="s">
        <v>260</v>
      </c>
      <c r="E751" s="19" t="s">
        <v>1503</v>
      </c>
      <c r="F751" s="10">
        <v>42036</v>
      </c>
      <c r="G751" s="10">
        <v>45323</v>
      </c>
      <c r="H751" s="11">
        <v>10</v>
      </c>
      <c r="I751" s="20" t="s">
        <v>259</v>
      </c>
      <c r="J751" s="11" t="s">
        <v>261</v>
      </c>
      <c r="K751" s="11" t="s">
        <v>4139</v>
      </c>
      <c r="L751" s="11">
        <v>2</v>
      </c>
    </row>
    <row r="752" spans="1:12">
      <c r="A752" s="11" t="s">
        <v>1254</v>
      </c>
      <c r="D752" s="11" t="s">
        <v>260</v>
      </c>
      <c r="E752" s="19" t="s">
        <v>1504</v>
      </c>
      <c r="F752" s="10">
        <v>42036</v>
      </c>
      <c r="G752" s="10">
        <v>45323</v>
      </c>
      <c r="H752" s="11">
        <v>10</v>
      </c>
      <c r="I752" s="20" t="s">
        <v>259</v>
      </c>
      <c r="J752" s="11" t="s">
        <v>261</v>
      </c>
      <c r="K752" s="11" t="s">
        <v>4139</v>
      </c>
      <c r="L752" s="11">
        <v>2</v>
      </c>
    </row>
    <row r="753" spans="1:12">
      <c r="A753" s="11" t="s">
        <v>1255</v>
      </c>
      <c r="D753" s="11" t="s">
        <v>260</v>
      </c>
      <c r="E753" s="19" t="s">
        <v>1505</v>
      </c>
      <c r="F753" s="10">
        <v>42036</v>
      </c>
      <c r="G753" s="10">
        <v>45323</v>
      </c>
      <c r="H753" s="11">
        <v>10</v>
      </c>
      <c r="I753" s="20" t="s">
        <v>259</v>
      </c>
      <c r="J753" s="11" t="s">
        <v>261</v>
      </c>
      <c r="K753" s="11" t="s">
        <v>4139</v>
      </c>
      <c r="L753" s="11">
        <v>2</v>
      </c>
    </row>
    <row r="754" spans="1:12">
      <c r="A754" s="11" t="s">
        <v>1256</v>
      </c>
      <c r="D754" s="11" t="s">
        <v>260</v>
      </c>
      <c r="E754" s="19" t="s">
        <v>1506</v>
      </c>
      <c r="F754" s="10">
        <v>42036</v>
      </c>
      <c r="G754" s="10">
        <v>45323</v>
      </c>
      <c r="H754" s="11">
        <v>10</v>
      </c>
      <c r="I754" s="20" t="s">
        <v>259</v>
      </c>
      <c r="J754" s="11" t="s">
        <v>261</v>
      </c>
      <c r="K754" s="11" t="s">
        <v>4139</v>
      </c>
      <c r="L754" s="11">
        <v>2</v>
      </c>
    </row>
    <row r="755" spans="1:12">
      <c r="A755" s="11" t="s">
        <v>1257</v>
      </c>
      <c r="D755" s="11" t="s">
        <v>260</v>
      </c>
      <c r="E755" s="19" t="s">
        <v>1507</v>
      </c>
      <c r="F755" s="10">
        <v>42036</v>
      </c>
      <c r="G755" s="10">
        <v>45323</v>
      </c>
      <c r="H755" s="11">
        <v>10</v>
      </c>
      <c r="I755" s="20" t="s">
        <v>259</v>
      </c>
      <c r="J755" s="11" t="s">
        <v>261</v>
      </c>
      <c r="K755" s="11" t="s">
        <v>4139</v>
      </c>
      <c r="L755" s="11">
        <v>2</v>
      </c>
    </row>
    <row r="756" spans="1:12">
      <c r="A756" s="11" t="s">
        <v>1258</v>
      </c>
      <c r="D756" s="11" t="s">
        <v>260</v>
      </c>
      <c r="E756" s="19" t="s">
        <v>1508</v>
      </c>
      <c r="F756" s="10">
        <v>42036</v>
      </c>
      <c r="G756" s="10">
        <v>45323</v>
      </c>
      <c r="H756" s="11">
        <v>10</v>
      </c>
      <c r="I756" s="20" t="s">
        <v>259</v>
      </c>
      <c r="J756" s="11" t="s">
        <v>261</v>
      </c>
      <c r="K756" s="11" t="s">
        <v>4139</v>
      </c>
      <c r="L756" s="11">
        <v>2</v>
      </c>
    </row>
    <row r="757" spans="1:12">
      <c r="A757" s="11" t="s">
        <v>1259</v>
      </c>
      <c r="D757" s="11" t="s">
        <v>260</v>
      </c>
      <c r="E757" s="19" t="s">
        <v>1509</v>
      </c>
      <c r="F757" s="10">
        <v>42036</v>
      </c>
      <c r="G757" s="10">
        <v>45323</v>
      </c>
      <c r="H757" s="11">
        <v>10</v>
      </c>
      <c r="I757" s="20" t="s">
        <v>259</v>
      </c>
      <c r="J757" s="11" t="s">
        <v>261</v>
      </c>
      <c r="K757" s="11" t="s">
        <v>4139</v>
      </c>
      <c r="L757" s="11">
        <v>2</v>
      </c>
    </row>
    <row r="758" spans="1:12">
      <c r="A758" s="11" t="s">
        <v>1260</v>
      </c>
      <c r="D758" s="11" t="s">
        <v>260</v>
      </c>
      <c r="E758" s="19" t="s">
        <v>1510</v>
      </c>
      <c r="F758" s="10">
        <v>42036</v>
      </c>
      <c r="G758" s="10">
        <v>45323</v>
      </c>
      <c r="H758" s="11">
        <v>10</v>
      </c>
      <c r="I758" s="20" t="s">
        <v>259</v>
      </c>
      <c r="J758" s="11" t="s">
        <v>261</v>
      </c>
      <c r="K758" s="11" t="s">
        <v>4139</v>
      </c>
      <c r="L758" s="11">
        <v>2</v>
      </c>
    </row>
    <row r="759" spans="1:12">
      <c r="A759" s="11" t="s">
        <v>1261</v>
      </c>
      <c r="D759" s="11" t="s">
        <v>260</v>
      </c>
      <c r="E759" s="19" t="s">
        <v>1511</v>
      </c>
      <c r="F759" s="10">
        <v>42036</v>
      </c>
      <c r="G759" s="10">
        <v>45323</v>
      </c>
      <c r="H759" s="11">
        <v>10</v>
      </c>
      <c r="I759" s="20" t="s">
        <v>259</v>
      </c>
      <c r="J759" s="11" t="s">
        <v>261</v>
      </c>
      <c r="K759" s="11" t="s">
        <v>4139</v>
      </c>
      <c r="L759" s="11">
        <v>2</v>
      </c>
    </row>
    <row r="760" spans="1:12">
      <c r="A760" s="11" t="s">
        <v>1262</v>
      </c>
      <c r="D760" s="11" t="s">
        <v>260</v>
      </c>
      <c r="E760" s="19" t="s">
        <v>1512</v>
      </c>
      <c r="F760" s="10">
        <v>42036</v>
      </c>
      <c r="G760" s="10">
        <v>45323</v>
      </c>
      <c r="H760" s="11">
        <v>10</v>
      </c>
      <c r="I760" s="20" t="s">
        <v>259</v>
      </c>
      <c r="J760" s="11" t="s">
        <v>261</v>
      </c>
      <c r="K760" s="11" t="s">
        <v>4139</v>
      </c>
      <c r="L760" s="11">
        <v>2</v>
      </c>
    </row>
    <row r="761" spans="1:12">
      <c r="A761" s="11" t="s">
        <v>1263</v>
      </c>
      <c r="D761" s="11" t="s">
        <v>260</v>
      </c>
      <c r="E761" s="19" t="s">
        <v>1513</v>
      </c>
      <c r="F761" s="10">
        <v>42036</v>
      </c>
      <c r="G761" s="10">
        <v>45323</v>
      </c>
      <c r="H761" s="11">
        <v>10</v>
      </c>
      <c r="I761" s="20" t="s">
        <v>259</v>
      </c>
      <c r="J761" s="11" t="s">
        <v>261</v>
      </c>
      <c r="K761" s="11" t="s">
        <v>4139</v>
      </c>
      <c r="L761" s="11">
        <v>2</v>
      </c>
    </row>
    <row r="762" spans="1:12">
      <c r="A762" s="11" t="s">
        <v>1514</v>
      </c>
      <c r="D762" s="11" t="s">
        <v>260</v>
      </c>
      <c r="E762" s="19" t="s">
        <v>1764</v>
      </c>
      <c r="F762" s="10">
        <v>42036</v>
      </c>
      <c r="G762" s="10">
        <v>45323</v>
      </c>
      <c r="H762" s="11">
        <v>10</v>
      </c>
      <c r="I762" s="20" t="s">
        <v>259</v>
      </c>
      <c r="J762" s="11" t="s">
        <v>261</v>
      </c>
      <c r="K762" s="11" t="s">
        <v>4139</v>
      </c>
      <c r="L762" s="11">
        <v>2</v>
      </c>
    </row>
    <row r="763" spans="1:12">
      <c r="A763" s="11" t="s">
        <v>1515</v>
      </c>
      <c r="D763" s="11" t="s">
        <v>260</v>
      </c>
      <c r="E763" s="19" t="s">
        <v>1765</v>
      </c>
      <c r="F763" s="10">
        <v>42036</v>
      </c>
      <c r="G763" s="10">
        <v>45323</v>
      </c>
      <c r="H763" s="11">
        <v>10</v>
      </c>
      <c r="I763" s="20" t="s">
        <v>259</v>
      </c>
      <c r="J763" s="11" t="s">
        <v>261</v>
      </c>
      <c r="K763" s="11" t="s">
        <v>4139</v>
      </c>
      <c r="L763" s="11">
        <v>2</v>
      </c>
    </row>
    <row r="764" spans="1:12">
      <c r="A764" s="11" t="s">
        <v>1516</v>
      </c>
      <c r="D764" s="11" t="s">
        <v>260</v>
      </c>
      <c r="E764" s="19" t="s">
        <v>1766</v>
      </c>
      <c r="F764" s="10">
        <v>42036</v>
      </c>
      <c r="G764" s="10">
        <v>45323</v>
      </c>
      <c r="H764" s="11">
        <v>10</v>
      </c>
      <c r="I764" s="20" t="s">
        <v>259</v>
      </c>
      <c r="J764" s="11" t="s">
        <v>261</v>
      </c>
      <c r="K764" s="11" t="s">
        <v>4139</v>
      </c>
      <c r="L764" s="11">
        <v>2</v>
      </c>
    </row>
    <row r="765" spans="1:12">
      <c r="A765" s="11" t="s">
        <v>1517</v>
      </c>
      <c r="D765" s="11" t="s">
        <v>260</v>
      </c>
      <c r="E765" s="19" t="s">
        <v>1767</v>
      </c>
      <c r="F765" s="10">
        <v>42036</v>
      </c>
      <c r="G765" s="10">
        <v>45323</v>
      </c>
      <c r="H765" s="11">
        <v>10</v>
      </c>
      <c r="I765" s="20" t="s">
        <v>259</v>
      </c>
      <c r="J765" s="11" t="s">
        <v>261</v>
      </c>
      <c r="K765" s="11" t="s">
        <v>4139</v>
      </c>
      <c r="L765" s="11">
        <v>2</v>
      </c>
    </row>
    <row r="766" spans="1:12">
      <c r="A766" s="11" t="s">
        <v>1518</v>
      </c>
      <c r="D766" s="11" t="s">
        <v>260</v>
      </c>
      <c r="E766" s="19" t="s">
        <v>1768</v>
      </c>
      <c r="F766" s="10">
        <v>42036</v>
      </c>
      <c r="G766" s="10">
        <v>45323</v>
      </c>
      <c r="H766" s="11">
        <v>10</v>
      </c>
      <c r="I766" s="20" t="s">
        <v>259</v>
      </c>
      <c r="J766" s="11" t="s">
        <v>261</v>
      </c>
      <c r="K766" s="11" t="s">
        <v>4139</v>
      </c>
      <c r="L766" s="11">
        <v>2</v>
      </c>
    </row>
    <row r="767" spans="1:12">
      <c r="A767" s="11" t="s">
        <v>1519</v>
      </c>
      <c r="D767" s="11" t="s">
        <v>260</v>
      </c>
      <c r="E767" s="19" t="s">
        <v>1769</v>
      </c>
      <c r="F767" s="10">
        <v>42036</v>
      </c>
      <c r="G767" s="10">
        <v>45323</v>
      </c>
      <c r="H767" s="11">
        <v>10</v>
      </c>
      <c r="I767" s="20" t="s">
        <v>259</v>
      </c>
      <c r="J767" s="11" t="s">
        <v>261</v>
      </c>
      <c r="K767" s="11" t="s">
        <v>4139</v>
      </c>
      <c r="L767" s="11">
        <v>2</v>
      </c>
    </row>
    <row r="768" spans="1:12">
      <c r="A768" s="11" t="s">
        <v>1520</v>
      </c>
      <c r="D768" s="11" t="s">
        <v>260</v>
      </c>
      <c r="E768" s="19" t="s">
        <v>1770</v>
      </c>
      <c r="F768" s="10">
        <v>42036</v>
      </c>
      <c r="G768" s="10">
        <v>45323</v>
      </c>
      <c r="H768" s="11">
        <v>10</v>
      </c>
      <c r="I768" s="20" t="s">
        <v>259</v>
      </c>
      <c r="J768" s="11" t="s">
        <v>261</v>
      </c>
      <c r="K768" s="11" t="s">
        <v>4139</v>
      </c>
      <c r="L768" s="11">
        <v>2</v>
      </c>
    </row>
    <row r="769" spans="1:12">
      <c r="A769" s="11" t="s">
        <v>1521</v>
      </c>
      <c r="D769" s="11" t="s">
        <v>260</v>
      </c>
      <c r="E769" s="19" t="s">
        <v>1771</v>
      </c>
      <c r="F769" s="10">
        <v>42036</v>
      </c>
      <c r="G769" s="10">
        <v>45323</v>
      </c>
      <c r="H769" s="11">
        <v>10</v>
      </c>
      <c r="I769" s="20" t="s">
        <v>259</v>
      </c>
      <c r="J769" s="11" t="s">
        <v>261</v>
      </c>
      <c r="K769" s="11" t="s">
        <v>4139</v>
      </c>
      <c r="L769" s="11">
        <v>2</v>
      </c>
    </row>
    <row r="770" spans="1:12">
      <c r="A770" s="11" t="s">
        <v>1522</v>
      </c>
      <c r="D770" s="11" t="s">
        <v>260</v>
      </c>
      <c r="E770" s="19" t="s">
        <v>1772</v>
      </c>
      <c r="F770" s="10">
        <v>42036</v>
      </c>
      <c r="G770" s="10">
        <v>45323</v>
      </c>
      <c r="H770" s="11">
        <v>10</v>
      </c>
      <c r="I770" s="20" t="s">
        <v>259</v>
      </c>
      <c r="J770" s="11" t="s">
        <v>261</v>
      </c>
      <c r="K770" s="11" t="s">
        <v>4139</v>
      </c>
      <c r="L770" s="11">
        <v>2</v>
      </c>
    </row>
    <row r="771" spans="1:12">
      <c r="A771" s="11" t="s">
        <v>1523</v>
      </c>
      <c r="D771" s="11" t="s">
        <v>260</v>
      </c>
      <c r="E771" s="19" t="s">
        <v>1773</v>
      </c>
      <c r="F771" s="10">
        <v>42036</v>
      </c>
      <c r="G771" s="10">
        <v>45323</v>
      </c>
      <c r="H771" s="11">
        <v>10</v>
      </c>
      <c r="I771" s="20" t="s">
        <v>259</v>
      </c>
      <c r="J771" s="11" t="s">
        <v>261</v>
      </c>
      <c r="K771" s="11" t="s">
        <v>4139</v>
      </c>
      <c r="L771" s="11">
        <v>2</v>
      </c>
    </row>
    <row r="772" spans="1:12">
      <c r="A772" s="11" t="s">
        <v>1524</v>
      </c>
      <c r="D772" s="11" t="s">
        <v>260</v>
      </c>
      <c r="E772" s="19" t="s">
        <v>1774</v>
      </c>
      <c r="F772" s="10">
        <v>42036</v>
      </c>
      <c r="G772" s="10">
        <v>45323</v>
      </c>
      <c r="H772" s="11">
        <v>10</v>
      </c>
      <c r="I772" s="20" t="s">
        <v>259</v>
      </c>
      <c r="J772" s="11" t="s">
        <v>261</v>
      </c>
      <c r="K772" s="11" t="s">
        <v>4139</v>
      </c>
      <c r="L772" s="11">
        <v>2</v>
      </c>
    </row>
    <row r="773" spans="1:12">
      <c r="A773" s="11" t="s">
        <v>1525</v>
      </c>
      <c r="D773" s="11" t="s">
        <v>260</v>
      </c>
      <c r="E773" s="19" t="s">
        <v>1775</v>
      </c>
      <c r="F773" s="10">
        <v>42036</v>
      </c>
      <c r="G773" s="10">
        <v>45323</v>
      </c>
      <c r="H773" s="11">
        <v>10</v>
      </c>
      <c r="I773" s="20" t="s">
        <v>259</v>
      </c>
      <c r="J773" s="11" t="s">
        <v>261</v>
      </c>
      <c r="K773" s="11" t="s">
        <v>4139</v>
      </c>
      <c r="L773" s="11">
        <v>2</v>
      </c>
    </row>
    <row r="774" spans="1:12">
      <c r="A774" s="11" t="s">
        <v>1526</v>
      </c>
      <c r="D774" s="11" t="s">
        <v>260</v>
      </c>
      <c r="E774" s="19" t="s">
        <v>1776</v>
      </c>
      <c r="F774" s="10">
        <v>42036</v>
      </c>
      <c r="G774" s="10">
        <v>45323</v>
      </c>
      <c r="H774" s="11">
        <v>10</v>
      </c>
      <c r="I774" s="20" t="s">
        <v>259</v>
      </c>
      <c r="J774" s="11" t="s">
        <v>261</v>
      </c>
      <c r="K774" s="11" t="s">
        <v>4139</v>
      </c>
      <c r="L774" s="11">
        <v>2</v>
      </c>
    </row>
    <row r="775" spans="1:12">
      <c r="A775" s="11" t="s">
        <v>1527</v>
      </c>
      <c r="D775" s="11" t="s">
        <v>260</v>
      </c>
      <c r="E775" s="19" t="s">
        <v>1777</v>
      </c>
      <c r="F775" s="10">
        <v>42036</v>
      </c>
      <c r="G775" s="10">
        <v>45323</v>
      </c>
      <c r="H775" s="11">
        <v>10</v>
      </c>
      <c r="I775" s="20" t="s">
        <v>259</v>
      </c>
      <c r="J775" s="11" t="s">
        <v>261</v>
      </c>
      <c r="K775" s="11" t="s">
        <v>4139</v>
      </c>
      <c r="L775" s="11">
        <v>2</v>
      </c>
    </row>
    <row r="776" spans="1:12">
      <c r="A776" s="11" t="s">
        <v>1528</v>
      </c>
      <c r="D776" s="11" t="s">
        <v>260</v>
      </c>
      <c r="E776" s="19" t="s">
        <v>1778</v>
      </c>
      <c r="F776" s="10">
        <v>42036</v>
      </c>
      <c r="G776" s="10">
        <v>45323</v>
      </c>
      <c r="H776" s="11">
        <v>10</v>
      </c>
      <c r="I776" s="20" t="s">
        <v>259</v>
      </c>
      <c r="J776" s="11" t="s">
        <v>261</v>
      </c>
      <c r="K776" s="11" t="s">
        <v>4139</v>
      </c>
      <c r="L776" s="11">
        <v>2</v>
      </c>
    </row>
    <row r="777" spans="1:12">
      <c r="A777" s="11" t="s">
        <v>1529</v>
      </c>
      <c r="D777" s="11" t="s">
        <v>260</v>
      </c>
      <c r="E777" s="19" t="s">
        <v>1779</v>
      </c>
      <c r="F777" s="10">
        <v>42036</v>
      </c>
      <c r="G777" s="10">
        <v>45323</v>
      </c>
      <c r="H777" s="11">
        <v>10</v>
      </c>
      <c r="I777" s="20" t="s">
        <v>259</v>
      </c>
      <c r="J777" s="11" t="s">
        <v>261</v>
      </c>
      <c r="K777" s="11" t="s">
        <v>4139</v>
      </c>
      <c r="L777" s="11">
        <v>2</v>
      </c>
    </row>
    <row r="778" spans="1:12">
      <c r="A778" s="11" t="s">
        <v>1530</v>
      </c>
      <c r="D778" s="11" t="s">
        <v>260</v>
      </c>
      <c r="E778" s="19" t="s">
        <v>1780</v>
      </c>
      <c r="F778" s="10">
        <v>42036</v>
      </c>
      <c r="G778" s="10">
        <v>45323</v>
      </c>
      <c r="H778" s="11">
        <v>10</v>
      </c>
      <c r="I778" s="20" t="s">
        <v>259</v>
      </c>
      <c r="J778" s="11" t="s">
        <v>261</v>
      </c>
      <c r="K778" s="11" t="s">
        <v>4139</v>
      </c>
      <c r="L778" s="11">
        <v>2</v>
      </c>
    </row>
    <row r="779" spans="1:12">
      <c r="A779" s="11" t="s">
        <v>1531</v>
      </c>
      <c r="D779" s="11" t="s">
        <v>260</v>
      </c>
      <c r="E779" s="19" t="s">
        <v>1781</v>
      </c>
      <c r="F779" s="10">
        <v>42036</v>
      </c>
      <c r="G779" s="10">
        <v>45323</v>
      </c>
      <c r="H779" s="11">
        <v>10</v>
      </c>
      <c r="I779" s="20" t="s">
        <v>259</v>
      </c>
      <c r="J779" s="11" t="s">
        <v>261</v>
      </c>
      <c r="K779" s="11" t="s">
        <v>4139</v>
      </c>
      <c r="L779" s="11">
        <v>2</v>
      </c>
    </row>
    <row r="780" spans="1:12">
      <c r="A780" s="11" t="s">
        <v>1532</v>
      </c>
      <c r="D780" s="11" t="s">
        <v>260</v>
      </c>
      <c r="E780" s="19" t="s">
        <v>1782</v>
      </c>
      <c r="F780" s="10">
        <v>42036</v>
      </c>
      <c r="G780" s="10">
        <v>45323</v>
      </c>
      <c r="H780" s="11">
        <v>10</v>
      </c>
      <c r="I780" s="20" t="s">
        <v>259</v>
      </c>
      <c r="J780" s="11" t="s">
        <v>261</v>
      </c>
      <c r="K780" s="11" t="s">
        <v>4139</v>
      </c>
      <c r="L780" s="11">
        <v>2</v>
      </c>
    </row>
    <row r="781" spans="1:12">
      <c r="A781" s="11" t="s">
        <v>1533</v>
      </c>
      <c r="D781" s="11" t="s">
        <v>260</v>
      </c>
      <c r="E781" s="19" t="s">
        <v>1783</v>
      </c>
      <c r="F781" s="10">
        <v>42036</v>
      </c>
      <c r="G781" s="10">
        <v>45323</v>
      </c>
      <c r="H781" s="11">
        <v>10</v>
      </c>
      <c r="I781" s="20" t="s">
        <v>259</v>
      </c>
      <c r="J781" s="11" t="s">
        <v>261</v>
      </c>
      <c r="K781" s="11" t="s">
        <v>4139</v>
      </c>
      <c r="L781" s="11">
        <v>2</v>
      </c>
    </row>
    <row r="782" spans="1:12">
      <c r="A782" s="11" t="s">
        <v>1534</v>
      </c>
      <c r="D782" s="11" t="s">
        <v>260</v>
      </c>
      <c r="E782" s="19" t="s">
        <v>1784</v>
      </c>
      <c r="F782" s="10">
        <v>42036</v>
      </c>
      <c r="G782" s="10">
        <v>45323</v>
      </c>
      <c r="H782" s="11">
        <v>10</v>
      </c>
      <c r="I782" s="20" t="s">
        <v>259</v>
      </c>
      <c r="J782" s="11" t="s">
        <v>261</v>
      </c>
      <c r="K782" s="11" t="s">
        <v>4139</v>
      </c>
      <c r="L782" s="11">
        <v>2</v>
      </c>
    </row>
    <row r="783" spans="1:12">
      <c r="A783" s="11" t="s">
        <v>1535</v>
      </c>
      <c r="D783" s="11" t="s">
        <v>260</v>
      </c>
      <c r="E783" s="19" t="s">
        <v>1785</v>
      </c>
      <c r="F783" s="10">
        <v>42036</v>
      </c>
      <c r="G783" s="10">
        <v>45323</v>
      </c>
      <c r="H783" s="11">
        <v>10</v>
      </c>
      <c r="I783" s="20" t="s">
        <v>259</v>
      </c>
      <c r="J783" s="11" t="s">
        <v>261</v>
      </c>
      <c r="K783" s="11" t="s">
        <v>4139</v>
      </c>
      <c r="L783" s="11">
        <v>2</v>
      </c>
    </row>
    <row r="784" spans="1:12">
      <c r="A784" s="11" t="s">
        <v>1536</v>
      </c>
      <c r="D784" s="11" t="s">
        <v>260</v>
      </c>
      <c r="E784" s="19" t="s">
        <v>1786</v>
      </c>
      <c r="F784" s="10">
        <v>42036</v>
      </c>
      <c r="G784" s="10">
        <v>45323</v>
      </c>
      <c r="H784" s="11">
        <v>10</v>
      </c>
      <c r="I784" s="20" t="s">
        <v>259</v>
      </c>
      <c r="J784" s="11" t="s">
        <v>261</v>
      </c>
      <c r="K784" s="11" t="s">
        <v>4139</v>
      </c>
      <c r="L784" s="11">
        <v>2</v>
      </c>
    </row>
    <row r="785" spans="1:12">
      <c r="A785" s="11" t="s">
        <v>1537</v>
      </c>
      <c r="D785" s="11" t="s">
        <v>260</v>
      </c>
      <c r="E785" s="19" t="s">
        <v>1787</v>
      </c>
      <c r="F785" s="10">
        <v>42036</v>
      </c>
      <c r="G785" s="10">
        <v>45323</v>
      </c>
      <c r="H785" s="11">
        <v>10</v>
      </c>
      <c r="I785" s="20" t="s">
        <v>259</v>
      </c>
      <c r="J785" s="11" t="s">
        <v>261</v>
      </c>
      <c r="K785" s="11" t="s">
        <v>4139</v>
      </c>
      <c r="L785" s="11">
        <v>2</v>
      </c>
    </row>
    <row r="786" spans="1:12">
      <c r="A786" s="11" t="s">
        <v>1538</v>
      </c>
      <c r="D786" s="11" t="s">
        <v>260</v>
      </c>
      <c r="E786" s="19" t="s">
        <v>1788</v>
      </c>
      <c r="F786" s="10">
        <v>42036</v>
      </c>
      <c r="G786" s="10">
        <v>45323</v>
      </c>
      <c r="H786" s="11">
        <v>10</v>
      </c>
      <c r="I786" s="20" t="s">
        <v>259</v>
      </c>
      <c r="J786" s="11" t="s">
        <v>261</v>
      </c>
      <c r="K786" s="11" t="s">
        <v>4139</v>
      </c>
      <c r="L786" s="11">
        <v>2</v>
      </c>
    </row>
    <row r="787" spans="1:12">
      <c r="A787" s="11" t="s">
        <v>1539</v>
      </c>
      <c r="D787" s="11" t="s">
        <v>260</v>
      </c>
      <c r="E787" s="19" t="s">
        <v>1789</v>
      </c>
      <c r="F787" s="10">
        <v>42036</v>
      </c>
      <c r="G787" s="10">
        <v>45323</v>
      </c>
      <c r="H787" s="11">
        <v>10</v>
      </c>
      <c r="I787" s="20" t="s">
        <v>259</v>
      </c>
      <c r="J787" s="11" t="s">
        <v>261</v>
      </c>
      <c r="K787" s="11" t="s">
        <v>4139</v>
      </c>
      <c r="L787" s="11">
        <v>2</v>
      </c>
    </row>
    <row r="788" spans="1:12">
      <c r="A788" s="11" t="s">
        <v>1540</v>
      </c>
      <c r="D788" s="11" t="s">
        <v>260</v>
      </c>
      <c r="E788" s="19" t="s">
        <v>1790</v>
      </c>
      <c r="F788" s="10">
        <v>42036</v>
      </c>
      <c r="G788" s="10">
        <v>45323</v>
      </c>
      <c r="H788" s="11">
        <v>10</v>
      </c>
      <c r="I788" s="20" t="s">
        <v>259</v>
      </c>
      <c r="J788" s="11" t="s">
        <v>261</v>
      </c>
      <c r="K788" s="11" t="s">
        <v>4139</v>
      </c>
      <c r="L788" s="11">
        <v>2</v>
      </c>
    </row>
    <row r="789" spans="1:12">
      <c r="A789" s="11" t="s">
        <v>1541</v>
      </c>
      <c r="D789" s="11" t="s">
        <v>260</v>
      </c>
      <c r="E789" s="19" t="s">
        <v>1791</v>
      </c>
      <c r="F789" s="10">
        <v>42036</v>
      </c>
      <c r="G789" s="10">
        <v>45323</v>
      </c>
      <c r="H789" s="11">
        <v>10</v>
      </c>
      <c r="I789" s="20" t="s">
        <v>259</v>
      </c>
      <c r="J789" s="11" t="s">
        <v>261</v>
      </c>
      <c r="K789" s="11" t="s">
        <v>4139</v>
      </c>
      <c r="L789" s="11">
        <v>2</v>
      </c>
    </row>
    <row r="790" spans="1:12">
      <c r="A790" s="11" t="s">
        <v>1542</v>
      </c>
      <c r="D790" s="11" t="s">
        <v>260</v>
      </c>
      <c r="E790" s="19" t="s">
        <v>1792</v>
      </c>
      <c r="F790" s="10">
        <v>42036</v>
      </c>
      <c r="G790" s="10">
        <v>45323</v>
      </c>
      <c r="H790" s="11">
        <v>10</v>
      </c>
      <c r="I790" s="20" t="s">
        <v>259</v>
      </c>
      <c r="J790" s="11" t="s">
        <v>261</v>
      </c>
      <c r="K790" s="11" t="s">
        <v>4139</v>
      </c>
      <c r="L790" s="11">
        <v>2</v>
      </c>
    </row>
    <row r="791" spans="1:12">
      <c r="A791" s="11" t="s">
        <v>1543</v>
      </c>
      <c r="D791" s="11" t="s">
        <v>260</v>
      </c>
      <c r="E791" s="19" t="s">
        <v>1793</v>
      </c>
      <c r="F791" s="10">
        <v>42036</v>
      </c>
      <c r="G791" s="10">
        <v>45323</v>
      </c>
      <c r="H791" s="11">
        <v>10</v>
      </c>
      <c r="I791" s="20" t="s">
        <v>259</v>
      </c>
      <c r="J791" s="11" t="s">
        <v>261</v>
      </c>
      <c r="K791" s="11" t="s">
        <v>4139</v>
      </c>
      <c r="L791" s="11">
        <v>2</v>
      </c>
    </row>
    <row r="792" spans="1:12">
      <c r="A792" s="11" t="s">
        <v>1544</v>
      </c>
      <c r="D792" s="11" t="s">
        <v>260</v>
      </c>
      <c r="E792" s="19" t="s">
        <v>1794</v>
      </c>
      <c r="F792" s="10">
        <v>42036</v>
      </c>
      <c r="G792" s="10">
        <v>45323</v>
      </c>
      <c r="H792" s="11">
        <v>10</v>
      </c>
      <c r="I792" s="20" t="s">
        <v>259</v>
      </c>
      <c r="J792" s="11" t="s">
        <v>261</v>
      </c>
      <c r="K792" s="11" t="s">
        <v>4139</v>
      </c>
      <c r="L792" s="11">
        <v>2</v>
      </c>
    </row>
    <row r="793" spans="1:12">
      <c r="A793" s="11" t="s">
        <v>1545</v>
      </c>
      <c r="D793" s="11" t="s">
        <v>260</v>
      </c>
      <c r="E793" s="19" t="s">
        <v>1795</v>
      </c>
      <c r="F793" s="10">
        <v>42036</v>
      </c>
      <c r="G793" s="10">
        <v>45323</v>
      </c>
      <c r="H793" s="11">
        <v>10</v>
      </c>
      <c r="I793" s="20" t="s">
        <v>259</v>
      </c>
      <c r="J793" s="11" t="s">
        <v>261</v>
      </c>
      <c r="K793" s="11" t="s">
        <v>4139</v>
      </c>
      <c r="L793" s="11">
        <v>2</v>
      </c>
    </row>
    <row r="794" spans="1:12">
      <c r="A794" s="11" t="s">
        <v>1546</v>
      </c>
      <c r="D794" s="11" t="s">
        <v>260</v>
      </c>
      <c r="E794" s="19" t="s">
        <v>1796</v>
      </c>
      <c r="F794" s="10">
        <v>42036</v>
      </c>
      <c r="G794" s="10">
        <v>45323</v>
      </c>
      <c r="H794" s="11">
        <v>10</v>
      </c>
      <c r="I794" s="20" t="s">
        <v>259</v>
      </c>
      <c r="J794" s="11" t="s">
        <v>261</v>
      </c>
      <c r="K794" s="11" t="s">
        <v>4139</v>
      </c>
      <c r="L794" s="11">
        <v>2</v>
      </c>
    </row>
    <row r="795" spans="1:12">
      <c r="A795" s="11" t="s">
        <v>1547</v>
      </c>
      <c r="D795" s="11" t="s">
        <v>260</v>
      </c>
      <c r="E795" s="19" t="s">
        <v>1797</v>
      </c>
      <c r="F795" s="10">
        <v>42036</v>
      </c>
      <c r="G795" s="10">
        <v>45323</v>
      </c>
      <c r="H795" s="11">
        <v>10</v>
      </c>
      <c r="I795" s="20" t="s">
        <v>259</v>
      </c>
      <c r="J795" s="11" t="s">
        <v>261</v>
      </c>
      <c r="K795" s="11" t="s">
        <v>4139</v>
      </c>
      <c r="L795" s="11">
        <v>2</v>
      </c>
    </row>
    <row r="796" spans="1:12">
      <c r="A796" s="11" t="s">
        <v>1548</v>
      </c>
      <c r="D796" s="11" t="s">
        <v>260</v>
      </c>
      <c r="E796" s="19" t="s">
        <v>1798</v>
      </c>
      <c r="F796" s="10">
        <v>42036</v>
      </c>
      <c r="G796" s="10">
        <v>45323</v>
      </c>
      <c r="H796" s="11">
        <v>10</v>
      </c>
      <c r="I796" s="20" t="s">
        <v>259</v>
      </c>
      <c r="J796" s="11" t="s">
        <v>261</v>
      </c>
      <c r="K796" s="11" t="s">
        <v>4139</v>
      </c>
      <c r="L796" s="11">
        <v>2</v>
      </c>
    </row>
    <row r="797" spans="1:12">
      <c r="A797" s="11" t="s">
        <v>1549</v>
      </c>
      <c r="D797" s="11" t="s">
        <v>260</v>
      </c>
      <c r="E797" s="19" t="s">
        <v>1799</v>
      </c>
      <c r="F797" s="10">
        <v>42036</v>
      </c>
      <c r="G797" s="10">
        <v>45323</v>
      </c>
      <c r="H797" s="11">
        <v>10</v>
      </c>
      <c r="I797" s="20" t="s">
        <v>259</v>
      </c>
      <c r="J797" s="11" t="s">
        <v>261</v>
      </c>
      <c r="K797" s="11" t="s">
        <v>4139</v>
      </c>
      <c r="L797" s="11">
        <v>2</v>
      </c>
    </row>
    <row r="798" spans="1:12">
      <c r="A798" s="11" t="s">
        <v>1550</v>
      </c>
      <c r="D798" s="11" t="s">
        <v>260</v>
      </c>
      <c r="E798" s="19" t="s">
        <v>1800</v>
      </c>
      <c r="F798" s="10">
        <v>42036</v>
      </c>
      <c r="G798" s="10">
        <v>45323</v>
      </c>
      <c r="H798" s="11">
        <v>10</v>
      </c>
      <c r="I798" s="20" t="s">
        <v>259</v>
      </c>
      <c r="J798" s="11" t="s">
        <v>261</v>
      </c>
      <c r="K798" s="11" t="s">
        <v>4139</v>
      </c>
      <c r="L798" s="11">
        <v>2</v>
      </c>
    </row>
    <row r="799" spans="1:12">
      <c r="A799" s="11" t="s">
        <v>1551</v>
      </c>
      <c r="D799" s="11" t="s">
        <v>260</v>
      </c>
      <c r="E799" s="19" t="s">
        <v>1801</v>
      </c>
      <c r="F799" s="10">
        <v>42036</v>
      </c>
      <c r="G799" s="10">
        <v>45323</v>
      </c>
      <c r="H799" s="11">
        <v>10</v>
      </c>
      <c r="I799" s="20" t="s">
        <v>259</v>
      </c>
      <c r="J799" s="11" t="s">
        <v>261</v>
      </c>
      <c r="K799" s="11" t="s">
        <v>4139</v>
      </c>
      <c r="L799" s="11">
        <v>2</v>
      </c>
    </row>
    <row r="800" spans="1:12">
      <c r="A800" s="11" t="s">
        <v>1552</v>
      </c>
      <c r="D800" s="11" t="s">
        <v>260</v>
      </c>
      <c r="E800" s="19" t="s">
        <v>1802</v>
      </c>
      <c r="F800" s="10">
        <v>42036</v>
      </c>
      <c r="G800" s="10">
        <v>45323</v>
      </c>
      <c r="H800" s="11">
        <v>10</v>
      </c>
      <c r="I800" s="20" t="s">
        <v>259</v>
      </c>
      <c r="J800" s="11" t="s">
        <v>261</v>
      </c>
      <c r="K800" s="11" t="s">
        <v>4139</v>
      </c>
      <c r="L800" s="11">
        <v>2</v>
      </c>
    </row>
    <row r="801" spans="1:12">
      <c r="A801" s="11" t="s">
        <v>1553</v>
      </c>
      <c r="D801" s="11" t="s">
        <v>260</v>
      </c>
      <c r="E801" s="19" t="s">
        <v>1803</v>
      </c>
      <c r="F801" s="10">
        <v>42036</v>
      </c>
      <c r="G801" s="10">
        <v>45323</v>
      </c>
      <c r="H801" s="11">
        <v>10</v>
      </c>
      <c r="I801" s="20" t="s">
        <v>259</v>
      </c>
      <c r="J801" s="11" t="s">
        <v>261</v>
      </c>
      <c r="K801" s="11" t="s">
        <v>4139</v>
      </c>
      <c r="L801" s="11">
        <v>2</v>
      </c>
    </row>
    <row r="802" spans="1:12">
      <c r="A802" s="11" t="s">
        <v>1554</v>
      </c>
      <c r="D802" s="11" t="s">
        <v>260</v>
      </c>
      <c r="E802" s="19" t="s">
        <v>1804</v>
      </c>
      <c r="F802" s="10">
        <v>42036</v>
      </c>
      <c r="G802" s="10">
        <v>45323</v>
      </c>
      <c r="H802" s="11">
        <v>10</v>
      </c>
      <c r="I802" s="20" t="s">
        <v>259</v>
      </c>
      <c r="J802" s="11" t="s">
        <v>261</v>
      </c>
      <c r="K802" s="11" t="s">
        <v>4139</v>
      </c>
      <c r="L802" s="11">
        <v>2</v>
      </c>
    </row>
    <row r="803" spans="1:12">
      <c r="A803" s="11" t="s">
        <v>1555</v>
      </c>
      <c r="D803" s="11" t="s">
        <v>260</v>
      </c>
      <c r="E803" s="19" t="s">
        <v>1805</v>
      </c>
      <c r="F803" s="10">
        <v>42036</v>
      </c>
      <c r="G803" s="10">
        <v>45323</v>
      </c>
      <c r="H803" s="11">
        <v>10</v>
      </c>
      <c r="I803" s="20" t="s">
        <v>259</v>
      </c>
      <c r="J803" s="11" t="s">
        <v>261</v>
      </c>
      <c r="K803" s="11" t="s">
        <v>4139</v>
      </c>
      <c r="L803" s="11">
        <v>2</v>
      </c>
    </row>
    <row r="804" spans="1:12">
      <c r="A804" s="11" t="s">
        <v>1556</v>
      </c>
      <c r="D804" s="11" t="s">
        <v>260</v>
      </c>
      <c r="E804" s="19" t="s">
        <v>1806</v>
      </c>
      <c r="F804" s="10">
        <v>42036</v>
      </c>
      <c r="G804" s="10">
        <v>45323</v>
      </c>
      <c r="H804" s="11">
        <v>10</v>
      </c>
      <c r="I804" s="20" t="s">
        <v>259</v>
      </c>
      <c r="J804" s="11" t="s">
        <v>261</v>
      </c>
      <c r="K804" s="11" t="s">
        <v>4139</v>
      </c>
      <c r="L804" s="11">
        <v>2</v>
      </c>
    </row>
    <row r="805" spans="1:12">
      <c r="A805" s="11" t="s">
        <v>1557</v>
      </c>
      <c r="D805" s="11" t="s">
        <v>260</v>
      </c>
      <c r="E805" s="19" t="s">
        <v>1807</v>
      </c>
      <c r="F805" s="10">
        <v>42036</v>
      </c>
      <c r="G805" s="10">
        <v>45323</v>
      </c>
      <c r="H805" s="11">
        <v>10</v>
      </c>
      <c r="I805" s="20" t="s">
        <v>259</v>
      </c>
      <c r="J805" s="11" t="s">
        <v>261</v>
      </c>
      <c r="K805" s="11" t="s">
        <v>4139</v>
      </c>
      <c r="L805" s="11">
        <v>2</v>
      </c>
    </row>
    <row r="806" spans="1:12">
      <c r="A806" s="11" t="s">
        <v>1558</v>
      </c>
      <c r="D806" s="11" t="s">
        <v>260</v>
      </c>
      <c r="E806" s="19" t="s">
        <v>1808</v>
      </c>
      <c r="F806" s="10">
        <v>42036</v>
      </c>
      <c r="G806" s="10">
        <v>45323</v>
      </c>
      <c r="H806" s="11">
        <v>10</v>
      </c>
      <c r="I806" s="20" t="s">
        <v>259</v>
      </c>
      <c r="J806" s="11" t="s">
        <v>261</v>
      </c>
      <c r="K806" s="11" t="s">
        <v>4139</v>
      </c>
      <c r="L806" s="11">
        <v>2</v>
      </c>
    </row>
    <row r="807" spans="1:12">
      <c r="A807" s="11" t="s">
        <v>1559</v>
      </c>
      <c r="D807" s="11" t="s">
        <v>260</v>
      </c>
      <c r="E807" s="19" t="s">
        <v>1809</v>
      </c>
      <c r="F807" s="10">
        <v>42036</v>
      </c>
      <c r="G807" s="10">
        <v>45323</v>
      </c>
      <c r="H807" s="11">
        <v>10</v>
      </c>
      <c r="I807" s="20" t="s">
        <v>259</v>
      </c>
      <c r="J807" s="11" t="s">
        <v>261</v>
      </c>
      <c r="K807" s="11" t="s">
        <v>4139</v>
      </c>
      <c r="L807" s="11">
        <v>2</v>
      </c>
    </row>
    <row r="808" spans="1:12">
      <c r="A808" s="11" t="s">
        <v>1560</v>
      </c>
      <c r="D808" s="11" t="s">
        <v>260</v>
      </c>
      <c r="E808" s="19" t="s">
        <v>1810</v>
      </c>
      <c r="F808" s="10">
        <v>42036</v>
      </c>
      <c r="G808" s="10">
        <v>45323</v>
      </c>
      <c r="H808" s="11">
        <v>10</v>
      </c>
      <c r="I808" s="20" t="s">
        <v>259</v>
      </c>
      <c r="J808" s="11" t="s">
        <v>261</v>
      </c>
      <c r="K808" s="11" t="s">
        <v>4139</v>
      </c>
      <c r="L808" s="11">
        <v>2</v>
      </c>
    </row>
    <row r="809" spans="1:12">
      <c r="A809" s="11" t="s">
        <v>1561</v>
      </c>
      <c r="D809" s="11" t="s">
        <v>260</v>
      </c>
      <c r="E809" s="19" t="s">
        <v>1811</v>
      </c>
      <c r="F809" s="10">
        <v>42036</v>
      </c>
      <c r="G809" s="10">
        <v>45323</v>
      </c>
      <c r="H809" s="11">
        <v>10</v>
      </c>
      <c r="I809" s="20" t="s">
        <v>259</v>
      </c>
      <c r="J809" s="11" t="s">
        <v>261</v>
      </c>
      <c r="K809" s="11" t="s">
        <v>4139</v>
      </c>
      <c r="L809" s="11">
        <v>2</v>
      </c>
    </row>
    <row r="810" spans="1:12">
      <c r="A810" s="11" t="s">
        <v>1562</v>
      </c>
      <c r="D810" s="11" t="s">
        <v>260</v>
      </c>
      <c r="E810" s="19" t="s">
        <v>1812</v>
      </c>
      <c r="F810" s="10">
        <v>42036</v>
      </c>
      <c r="G810" s="10">
        <v>45323</v>
      </c>
      <c r="H810" s="11">
        <v>10</v>
      </c>
      <c r="I810" s="20" t="s">
        <v>259</v>
      </c>
      <c r="J810" s="11" t="s">
        <v>261</v>
      </c>
      <c r="K810" s="11" t="s">
        <v>4139</v>
      </c>
      <c r="L810" s="11">
        <v>2</v>
      </c>
    </row>
    <row r="811" spans="1:12">
      <c r="A811" s="11" t="s">
        <v>1563</v>
      </c>
      <c r="D811" s="11" t="s">
        <v>260</v>
      </c>
      <c r="E811" s="19" t="s">
        <v>1813</v>
      </c>
      <c r="F811" s="10">
        <v>42036</v>
      </c>
      <c r="G811" s="10">
        <v>45323</v>
      </c>
      <c r="H811" s="11">
        <v>10</v>
      </c>
      <c r="I811" s="20" t="s">
        <v>259</v>
      </c>
      <c r="J811" s="11" t="s">
        <v>261</v>
      </c>
      <c r="K811" s="11" t="s">
        <v>4139</v>
      </c>
      <c r="L811" s="11">
        <v>2</v>
      </c>
    </row>
    <row r="812" spans="1:12">
      <c r="A812" s="11" t="s">
        <v>1564</v>
      </c>
      <c r="D812" s="11" t="s">
        <v>260</v>
      </c>
      <c r="E812" s="19" t="s">
        <v>1814</v>
      </c>
      <c r="F812" s="10">
        <v>42036</v>
      </c>
      <c r="G812" s="10">
        <v>45323</v>
      </c>
      <c r="H812" s="11">
        <v>10</v>
      </c>
      <c r="I812" s="20" t="s">
        <v>259</v>
      </c>
      <c r="J812" s="11" t="s">
        <v>261</v>
      </c>
      <c r="K812" s="11" t="s">
        <v>4139</v>
      </c>
      <c r="L812" s="11">
        <v>2</v>
      </c>
    </row>
    <row r="813" spans="1:12">
      <c r="A813" s="11" t="s">
        <v>1565</v>
      </c>
      <c r="D813" s="11" t="s">
        <v>260</v>
      </c>
      <c r="E813" s="19" t="s">
        <v>1815</v>
      </c>
      <c r="F813" s="10">
        <v>42036</v>
      </c>
      <c r="G813" s="10">
        <v>45323</v>
      </c>
      <c r="H813" s="11">
        <v>10</v>
      </c>
      <c r="I813" s="20" t="s">
        <v>259</v>
      </c>
      <c r="J813" s="11" t="s">
        <v>261</v>
      </c>
      <c r="K813" s="11" t="s">
        <v>4139</v>
      </c>
      <c r="L813" s="11">
        <v>2</v>
      </c>
    </row>
    <row r="814" spans="1:12">
      <c r="A814" s="11" t="s">
        <v>1566</v>
      </c>
      <c r="D814" s="11" t="s">
        <v>260</v>
      </c>
      <c r="E814" s="19" t="s">
        <v>1816</v>
      </c>
      <c r="F814" s="10">
        <v>42036</v>
      </c>
      <c r="G814" s="10">
        <v>45323</v>
      </c>
      <c r="H814" s="11">
        <v>10</v>
      </c>
      <c r="I814" s="20" t="s">
        <v>259</v>
      </c>
      <c r="J814" s="11" t="s">
        <v>261</v>
      </c>
      <c r="K814" s="11" t="s">
        <v>4139</v>
      </c>
      <c r="L814" s="11">
        <v>2</v>
      </c>
    </row>
    <row r="815" spans="1:12">
      <c r="A815" s="11" t="s">
        <v>1567</v>
      </c>
      <c r="D815" s="11" t="s">
        <v>260</v>
      </c>
      <c r="E815" s="19" t="s">
        <v>1817</v>
      </c>
      <c r="F815" s="10">
        <v>42036</v>
      </c>
      <c r="G815" s="10">
        <v>45323</v>
      </c>
      <c r="H815" s="11">
        <v>10</v>
      </c>
      <c r="I815" s="20" t="s">
        <v>259</v>
      </c>
      <c r="J815" s="11" t="s">
        <v>261</v>
      </c>
      <c r="K815" s="11" t="s">
        <v>4139</v>
      </c>
      <c r="L815" s="11">
        <v>2</v>
      </c>
    </row>
    <row r="816" spans="1:12">
      <c r="A816" s="11" t="s">
        <v>1568</v>
      </c>
      <c r="D816" s="11" t="s">
        <v>260</v>
      </c>
      <c r="E816" s="19" t="s">
        <v>1818</v>
      </c>
      <c r="F816" s="10">
        <v>42036</v>
      </c>
      <c r="G816" s="10">
        <v>45323</v>
      </c>
      <c r="H816" s="11">
        <v>10</v>
      </c>
      <c r="I816" s="20" t="s">
        <v>259</v>
      </c>
      <c r="J816" s="11" t="s">
        <v>261</v>
      </c>
      <c r="K816" s="11" t="s">
        <v>4139</v>
      </c>
      <c r="L816" s="11">
        <v>2</v>
      </c>
    </row>
    <row r="817" spans="1:12">
      <c r="A817" s="11" t="s">
        <v>1569</v>
      </c>
      <c r="D817" s="11" t="s">
        <v>260</v>
      </c>
      <c r="E817" s="19" t="s">
        <v>1819</v>
      </c>
      <c r="F817" s="10">
        <v>42036</v>
      </c>
      <c r="G817" s="10">
        <v>45323</v>
      </c>
      <c r="H817" s="11">
        <v>10</v>
      </c>
      <c r="I817" s="20" t="s">
        <v>259</v>
      </c>
      <c r="J817" s="11" t="s">
        <v>261</v>
      </c>
      <c r="K817" s="11" t="s">
        <v>4139</v>
      </c>
      <c r="L817" s="11">
        <v>2</v>
      </c>
    </row>
    <row r="818" spans="1:12">
      <c r="A818" s="11" t="s">
        <v>1570</v>
      </c>
      <c r="D818" s="11" t="s">
        <v>260</v>
      </c>
      <c r="E818" s="19" t="s">
        <v>1820</v>
      </c>
      <c r="F818" s="10">
        <v>42036</v>
      </c>
      <c r="G818" s="10">
        <v>45323</v>
      </c>
      <c r="H818" s="11">
        <v>10</v>
      </c>
      <c r="I818" s="20" t="s">
        <v>259</v>
      </c>
      <c r="J818" s="11" t="s">
        <v>261</v>
      </c>
      <c r="K818" s="11" t="s">
        <v>4139</v>
      </c>
      <c r="L818" s="11">
        <v>2</v>
      </c>
    </row>
    <row r="819" spans="1:12">
      <c r="A819" s="11" t="s">
        <v>1571</v>
      </c>
      <c r="D819" s="11" t="s">
        <v>260</v>
      </c>
      <c r="E819" s="19" t="s">
        <v>1821</v>
      </c>
      <c r="F819" s="10">
        <v>42036</v>
      </c>
      <c r="G819" s="10">
        <v>45323</v>
      </c>
      <c r="H819" s="11">
        <v>10</v>
      </c>
      <c r="I819" s="20" t="s">
        <v>259</v>
      </c>
      <c r="J819" s="11" t="s">
        <v>261</v>
      </c>
      <c r="K819" s="11" t="s">
        <v>4139</v>
      </c>
      <c r="L819" s="11">
        <v>2</v>
      </c>
    </row>
    <row r="820" spans="1:12">
      <c r="A820" s="11" t="s">
        <v>1572</v>
      </c>
      <c r="D820" s="11" t="s">
        <v>260</v>
      </c>
      <c r="E820" s="19" t="s">
        <v>1822</v>
      </c>
      <c r="F820" s="10">
        <v>42036</v>
      </c>
      <c r="G820" s="10">
        <v>45323</v>
      </c>
      <c r="H820" s="11">
        <v>10</v>
      </c>
      <c r="I820" s="20" t="s">
        <v>259</v>
      </c>
      <c r="J820" s="11" t="s">
        <v>261</v>
      </c>
      <c r="K820" s="11" t="s">
        <v>4139</v>
      </c>
      <c r="L820" s="11">
        <v>2</v>
      </c>
    </row>
    <row r="821" spans="1:12">
      <c r="A821" s="11" t="s">
        <v>1573</v>
      </c>
      <c r="D821" s="11" t="s">
        <v>260</v>
      </c>
      <c r="E821" s="19" t="s">
        <v>1823</v>
      </c>
      <c r="F821" s="10">
        <v>42036</v>
      </c>
      <c r="G821" s="10">
        <v>45323</v>
      </c>
      <c r="H821" s="11">
        <v>10</v>
      </c>
      <c r="I821" s="20" t="s">
        <v>259</v>
      </c>
      <c r="J821" s="11" t="s">
        <v>261</v>
      </c>
      <c r="K821" s="11" t="s">
        <v>4139</v>
      </c>
      <c r="L821" s="11">
        <v>2</v>
      </c>
    </row>
    <row r="822" spans="1:12">
      <c r="A822" s="11" t="s">
        <v>1574</v>
      </c>
      <c r="D822" s="11" t="s">
        <v>260</v>
      </c>
      <c r="E822" s="19" t="s">
        <v>1824</v>
      </c>
      <c r="F822" s="10">
        <v>42036</v>
      </c>
      <c r="G822" s="10">
        <v>45323</v>
      </c>
      <c r="H822" s="11">
        <v>10</v>
      </c>
      <c r="I822" s="11" t="s">
        <v>337</v>
      </c>
      <c r="J822" s="11" t="s">
        <v>338</v>
      </c>
      <c r="K822" s="11" t="s">
        <v>4139</v>
      </c>
      <c r="L822" s="11">
        <v>2</v>
      </c>
    </row>
    <row r="823" spans="1:12">
      <c r="A823" s="11" t="s">
        <v>1575</v>
      </c>
      <c r="D823" s="11" t="s">
        <v>260</v>
      </c>
      <c r="E823" s="19" t="s">
        <v>1825</v>
      </c>
      <c r="F823" s="10">
        <v>42036</v>
      </c>
      <c r="G823" s="10">
        <v>45323</v>
      </c>
      <c r="H823" s="11">
        <v>10</v>
      </c>
      <c r="I823" s="11" t="s">
        <v>337</v>
      </c>
      <c r="J823" s="11" t="s">
        <v>338</v>
      </c>
      <c r="K823" s="11" t="s">
        <v>4139</v>
      </c>
      <c r="L823" s="11">
        <v>2</v>
      </c>
    </row>
    <row r="824" spans="1:12">
      <c r="A824" s="11" t="s">
        <v>1576</v>
      </c>
      <c r="D824" s="11" t="s">
        <v>260</v>
      </c>
      <c r="E824" s="19" t="s">
        <v>1826</v>
      </c>
      <c r="F824" s="10">
        <v>42036</v>
      </c>
      <c r="G824" s="10">
        <v>45323</v>
      </c>
      <c r="H824" s="11">
        <v>10</v>
      </c>
      <c r="I824" s="11" t="s">
        <v>337</v>
      </c>
      <c r="J824" s="11" t="s">
        <v>338</v>
      </c>
      <c r="K824" s="11" t="s">
        <v>4139</v>
      </c>
      <c r="L824" s="11">
        <v>2</v>
      </c>
    </row>
    <row r="825" spans="1:12">
      <c r="A825" s="11" t="s">
        <v>1577</v>
      </c>
      <c r="D825" s="11" t="s">
        <v>260</v>
      </c>
      <c r="E825" s="19" t="s">
        <v>1827</v>
      </c>
      <c r="F825" s="10">
        <v>42036</v>
      </c>
      <c r="G825" s="10">
        <v>45323</v>
      </c>
      <c r="H825" s="11">
        <v>10</v>
      </c>
      <c r="I825" s="11" t="s">
        <v>337</v>
      </c>
      <c r="J825" s="11" t="s">
        <v>338</v>
      </c>
      <c r="K825" s="11" t="s">
        <v>4139</v>
      </c>
      <c r="L825" s="11">
        <v>2</v>
      </c>
    </row>
    <row r="826" spans="1:12">
      <c r="A826" s="11" t="s">
        <v>1578</v>
      </c>
      <c r="D826" s="11" t="s">
        <v>260</v>
      </c>
      <c r="E826" s="19" t="s">
        <v>1828</v>
      </c>
      <c r="F826" s="10">
        <v>42036</v>
      </c>
      <c r="G826" s="10">
        <v>45323</v>
      </c>
      <c r="H826" s="11">
        <v>10</v>
      </c>
      <c r="I826" s="11" t="s">
        <v>337</v>
      </c>
      <c r="J826" s="11" t="s">
        <v>338</v>
      </c>
      <c r="K826" s="11" t="s">
        <v>4139</v>
      </c>
      <c r="L826" s="11">
        <v>2</v>
      </c>
    </row>
    <row r="827" spans="1:12">
      <c r="A827" s="11" t="s">
        <v>1579</v>
      </c>
      <c r="D827" s="11" t="s">
        <v>260</v>
      </c>
      <c r="E827" s="19" t="s">
        <v>1829</v>
      </c>
      <c r="F827" s="10">
        <v>42036</v>
      </c>
      <c r="G827" s="10">
        <v>45323</v>
      </c>
      <c r="H827" s="11">
        <v>10</v>
      </c>
      <c r="I827" s="11" t="s">
        <v>337</v>
      </c>
      <c r="J827" s="11" t="s">
        <v>338</v>
      </c>
      <c r="K827" s="11" t="s">
        <v>4139</v>
      </c>
      <c r="L827" s="11">
        <v>2</v>
      </c>
    </row>
    <row r="828" spans="1:12">
      <c r="A828" s="11" t="s">
        <v>1580</v>
      </c>
      <c r="D828" s="11" t="s">
        <v>260</v>
      </c>
      <c r="E828" s="19" t="s">
        <v>1830</v>
      </c>
      <c r="F828" s="10">
        <v>42036</v>
      </c>
      <c r="G828" s="10">
        <v>45323</v>
      </c>
      <c r="H828" s="11">
        <v>10</v>
      </c>
      <c r="I828" s="11" t="s">
        <v>337</v>
      </c>
      <c r="J828" s="11" t="s">
        <v>338</v>
      </c>
      <c r="K828" s="11" t="s">
        <v>4139</v>
      </c>
      <c r="L828" s="11">
        <v>2</v>
      </c>
    </row>
    <row r="829" spans="1:12">
      <c r="A829" s="11" t="s">
        <v>1581</v>
      </c>
      <c r="D829" s="11" t="s">
        <v>260</v>
      </c>
      <c r="E829" s="19" t="s">
        <v>1831</v>
      </c>
      <c r="F829" s="10">
        <v>42036</v>
      </c>
      <c r="G829" s="10">
        <v>45323</v>
      </c>
      <c r="H829" s="11">
        <v>10</v>
      </c>
      <c r="I829" s="11" t="s">
        <v>337</v>
      </c>
      <c r="J829" s="11" t="s">
        <v>338</v>
      </c>
      <c r="K829" s="11" t="s">
        <v>4139</v>
      </c>
      <c r="L829" s="11">
        <v>2</v>
      </c>
    </row>
    <row r="830" spans="1:12">
      <c r="A830" s="11" t="s">
        <v>1582</v>
      </c>
      <c r="D830" s="11" t="s">
        <v>260</v>
      </c>
      <c r="E830" s="19" t="s">
        <v>1832</v>
      </c>
      <c r="F830" s="10">
        <v>42036</v>
      </c>
      <c r="G830" s="10">
        <v>45323</v>
      </c>
      <c r="H830" s="11">
        <v>10</v>
      </c>
      <c r="I830" s="11" t="s">
        <v>337</v>
      </c>
      <c r="J830" s="11" t="s">
        <v>338</v>
      </c>
      <c r="K830" s="11" t="s">
        <v>4139</v>
      </c>
      <c r="L830" s="11">
        <v>2</v>
      </c>
    </row>
    <row r="831" spans="1:12">
      <c r="A831" s="11" t="s">
        <v>1583</v>
      </c>
      <c r="D831" s="11" t="s">
        <v>260</v>
      </c>
      <c r="E831" s="19" t="s">
        <v>1833</v>
      </c>
      <c r="F831" s="10">
        <v>42036</v>
      </c>
      <c r="G831" s="10">
        <v>45323</v>
      </c>
      <c r="H831" s="11">
        <v>10</v>
      </c>
      <c r="I831" s="11" t="s">
        <v>337</v>
      </c>
      <c r="J831" s="11" t="s">
        <v>338</v>
      </c>
      <c r="K831" s="11" t="s">
        <v>4139</v>
      </c>
      <c r="L831" s="11">
        <v>2</v>
      </c>
    </row>
    <row r="832" spans="1:12">
      <c r="A832" s="11" t="s">
        <v>1584</v>
      </c>
      <c r="D832" s="11" t="s">
        <v>260</v>
      </c>
      <c r="E832" s="19" t="s">
        <v>1834</v>
      </c>
      <c r="F832" s="10">
        <v>42036</v>
      </c>
      <c r="G832" s="10">
        <v>45323</v>
      </c>
      <c r="H832" s="11">
        <v>10</v>
      </c>
      <c r="I832" s="11" t="s">
        <v>337</v>
      </c>
      <c r="J832" s="11" t="s">
        <v>338</v>
      </c>
      <c r="K832" s="11" t="s">
        <v>4139</v>
      </c>
      <c r="L832" s="11">
        <v>2</v>
      </c>
    </row>
    <row r="833" spans="1:12">
      <c r="A833" s="11" t="s">
        <v>1585</v>
      </c>
      <c r="D833" s="11" t="s">
        <v>260</v>
      </c>
      <c r="E833" s="19" t="s">
        <v>1835</v>
      </c>
      <c r="F833" s="10">
        <v>42036</v>
      </c>
      <c r="G833" s="10">
        <v>45323</v>
      </c>
      <c r="H833" s="11">
        <v>10</v>
      </c>
      <c r="I833" s="11" t="s">
        <v>337</v>
      </c>
      <c r="J833" s="11" t="s">
        <v>338</v>
      </c>
      <c r="K833" s="11" t="s">
        <v>4139</v>
      </c>
      <c r="L833" s="11">
        <v>2</v>
      </c>
    </row>
    <row r="834" spans="1:12">
      <c r="A834" s="11" t="s">
        <v>1586</v>
      </c>
      <c r="D834" s="11" t="s">
        <v>260</v>
      </c>
      <c r="E834" s="19" t="s">
        <v>1836</v>
      </c>
      <c r="F834" s="10">
        <v>42036</v>
      </c>
      <c r="G834" s="10">
        <v>45323</v>
      </c>
      <c r="H834" s="11">
        <v>10</v>
      </c>
      <c r="I834" s="11" t="s">
        <v>337</v>
      </c>
      <c r="J834" s="11" t="s">
        <v>338</v>
      </c>
      <c r="K834" s="11" t="s">
        <v>4139</v>
      </c>
      <c r="L834" s="11">
        <v>2</v>
      </c>
    </row>
    <row r="835" spans="1:12">
      <c r="A835" s="11" t="s">
        <v>1587</v>
      </c>
      <c r="D835" s="11" t="s">
        <v>260</v>
      </c>
      <c r="E835" s="19" t="s">
        <v>1837</v>
      </c>
      <c r="F835" s="10">
        <v>42036</v>
      </c>
      <c r="G835" s="10">
        <v>45323</v>
      </c>
      <c r="H835" s="11">
        <v>10</v>
      </c>
      <c r="I835" s="11" t="s">
        <v>337</v>
      </c>
      <c r="J835" s="11" t="s">
        <v>338</v>
      </c>
      <c r="K835" s="11" t="s">
        <v>4139</v>
      </c>
      <c r="L835" s="11">
        <v>2</v>
      </c>
    </row>
    <row r="836" spans="1:12">
      <c r="A836" s="11" t="s">
        <v>1588</v>
      </c>
      <c r="D836" s="11" t="s">
        <v>260</v>
      </c>
      <c r="E836" s="19" t="s">
        <v>1838</v>
      </c>
      <c r="F836" s="10">
        <v>42036</v>
      </c>
      <c r="G836" s="10">
        <v>45323</v>
      </c>
      <c r="H836" s="11">
        <v>10</v>
      </c>
      <c r="I836" s="11" t="s">
        <v>337</v>
      </c>
      <c r="J836" s="11" t="s">
        <v>338</v>
      </c>
      <c r="K836" s="11" t="s">
        <v>4139</v>
      </c>
      <c r="L836" s="11">
        <v>2</v>
      </c>
    </row>
    <row r="837" spans="1:12">
      <c r="A837" s="11" t="s">
        <v>1589</v>
      </c>
      <c r="D837" s="11" t="s">
        <v>260</v>
      </c>
      <c r="E837" s="19" t="s">
        <v>1839</v>
      </c>
      <c r="F837" s="10">
        <v>42036</v>
      </c>
      <c r="G837" s="10">
        <v>45323</v>
      </c>
      <c r="H837" s="11">
        <v>10</v>
      </c>
      <c r="I837" s="11" t="s">
        <v>337</v>
      </c>
      <c r="J837" s="11" t="s">
        <v>338</v>
      </c>
      <c r="K837" s="11" t="s">
        <v>4139</v>
      </c>
      <c r="L837" s="11">
        <v>2</v>
      </c>
    </row>
    <row r="838" spans="1:12">
      <c r="A838" s="11" t="s">
        <v>1590</v>
      </c>
      <c r="D838" s="11" t="s">
        <v>260</v>
      </c>
      <c r="E838" s="19" t="s">
        <v>1840</v>
      </c>
      <c r="F838" s="10">
        <v>42036</v>
      </c>
      <c r="G838" s="10">
        <v>45323</v>
      </c>
      <c r="H838" s="11">
        <v>10</v>
      </c>
      <c r="I838" s="11" t="s">
        <v>337</v>
      </c>
      <c r="J838" s="11" t="s">
        <v>338</v>
      </c>
      <c r="K838" s="11" t="s">
        <v>4139</v>
      </c>
      <c r="L838" s="11">
        <v>2</v>
      </c>
    </row>
    <row r="839" spans="1:12">
      <c r="A839" s="11" t="s">
        <v>1591</v>
      </c>
      <c r="D839" s="11" t="s">
        <v>260</v>
      </c>
      <c r="E839" s="19" t="s">
        <v>1841</v>
      </c>
      <c r="F839" s="10">
        <v>42036</v>
      </c>
      <c r="G839" s="10">
        <v>45323</v>
      </c>
      <c r="H839" s="11">
        <v>10</v>
      </c>
      <c r="I839" s="11" t="s">
        <v>337</v>
      </c>
      <c r="J839" s="11" t="s">
        <v>338</v>
      </c>
      <c r="K839" s="11" t="s">
        <v>4139</v>
      </c>
      <c r="L839" s="11">
        <v>2</v>
      </c>
    </row>
    <row r="840" spans="1:12">
      <c r="A840" s="11" t="s">
        <v>1592</v>
      </c>
      <c r="D840" s="11" t="s">
        <v>260</v>
      </c>
      <c r="E840" s="19" t="s">
        <v>1842</v>
      </c>
      <c r="F840" s="10">
        <v>42036</v>
      </c>
      <c r="G840" s="10">
        <v>45323</v>
      </c>
      <c r="H840" s="11">
        <v>10</v>
      </c>
      <c r="I840" s="11" t="s">
        <v>337</v>
      </c>
      <c r="J840" s="11" t="s">
        <v>338</v>
      </c>
      <c r="K840" s="11" t="s">
        <v>4139</v>
      </c>
      <c r="L840" s="11">
        <v>2</v>
      </c>
    </row>
    <row r="841" spans="1:12">
      <c r="A841" s="11" t="s">
        <v>1593</v>
      </c>
      <c r="D841" s="11" t="s">
        <v>260</v>
      </c>
      <c r="E841" s="19" t="s">
        <v>1843</v>
      </c>
      <c r="F841" s="10">
        <v>42036</v>
      </c>
      <c r="G841" s="10">
        <v>45323</v>
      </c>
      <c r="H841" s="11">
        <v>10</v>
      </c>
      <c r="I841" s="11" t="s">
        <v>337</v>
      </c>
      <c r="J841" s="11" t="s">
        <v>338</v>
      </c>
      <c r="K841" s="11" t="s">
        <v>4139</v>
      </c>
      <c r="L841" s="11">
        <v>2</v>
      </c>
    </row>
    <row r="842" spans="1:12">
      <c r="A842" s="11" t="s">
        <v>1594</v>
      </c>
      <c r="D842" s="11" t="s">
        <v>260</v>
      </c>
      <c r="E842" s="19" t="s">
        <v>1844</v>
      </c>
      <c r="F842" s="10">
        <v>42036</v>
      </c>
      <c r="G842" s="10">
        <v>45323</v>
      </c>
      <c r="H842" s="11">
        <v>10</v>
      </c>
      <c r="I842" s="11" t="s">
        <v>337</v>
      </c>
      <c r="J842" s="11" t="s">
        <v>338</v>
      </c>
      <c r="K842" s="11" t="s">
        <v>4139</v>
      </c>
      <c r="L842" s="11">
        <v>2</v>
      </c>
    </row>
    <row r="843" spans="1:12">
      <c r="A843" s="11" t="s">
        <v>1595</v>
      </c>
      <c r="D843" s="11" t="s">
        <v>260</v>
      </c>
      <c r="E843" s="19" t="s">
        <v>1845</v>
      </c>
      <c r="F843" s="10">
        <v>42036</v>
      </c>
      <c r="G843" s="10">
        <v>45323</v>
      </c>
      <c r="H843" s="11">
        <v>10</v>
      </c>
      <c r="I843" s="11" t="s">
        <v>337</v>
      </c>
      <c r="J843" s="11" t="s">
        <v>338</v>
      </c>
      <c r="K843" s="11" t="s">
        <v>4139</v>
      </c>
      <c r="L843" s="11">
        <v>2</v>
      </c>
    </row>
    <row r="844" spans="1:12">
      <c r="A844" s="11" t="s">
        <v>1596</v>
      </c>
      <c r="D844" s="11" t="s">
        <v>260</v>
      </c>
      <c r="E844" s="19" t="s">
        <v>1846</v>
      </c>
      <c r="F844" s="10">
        <v>42036</v>
      </c>
      <c r="G844" s="10">
        <v>45323</v>
      </c>
      <c r="H844" s="11">
        <v>10</v>
      </c>
      <c r="I844" s="11" t="s">
        <v>337</v>
      </c>
      <c r="J844" s="11" t="s">
        <v>338</v>
      </c>
      <c r="K844" s="11" t="s">
        <v>4139</v>
      </c>
      <c r="L844" s="11">
        <v>2</v>
      </c>
    </row>
    <row r="845" spans="1:12">
      <c r="A845" s="11" t="s">
        <v>1597</v>
      </c>
      <c r="D845" s="11" t="s">
        <v>260</v>
      </c>
      <c r="E845" s="19" t="s">
        <v>1847</v>
      </c>
      <c r="F845" s="10">
        <v>42036</v>
      </c>
      <c r="G845" s="10">
        <v>45323</v>
      </c>
      <c r="H845" s="11">
        <v>10</v>
      </c>
      <c r="I845" s="11" t="s">
        <v>337</v>
      </c>
      <c r="J845" s="11" t="s">
        <v>338</v>
      </c>
      <c r="K845" s="11" t="s">
        <v>4139</v>
      </c>
      <c r="L845" s="11">
        <v>2</v>
      </c>
    </row>
    <row r="846" spans="1:12">
      <c r="A846" s="11" t="s">
        <v>1598</v>
      </c>
      <c r="D846" s="11" t="s">
        <v>260</v>
      </c>
      <c r="E846" s="19" t="s">
        <v>1848</v>
      </c>
      <c r="F846" s="10">
        <v>42036</v>
      </c>
      <c r="G846" s="10">
        <v>45323</v>
      </c>
      <c r="H846" s="11">
        <v>10</v>
      </c>
      <c r="I846" s="11" t="s">
        <v>337</v>
      </c>
      <c r="J846" s="11" t="s">
        <v>338</v>
      </c>
      <c r="K846" s="11" t="s">
        <v>4139</v>
      </c>
      <c r="L846" s="11">
        <v>2</v>
      </c>
    </row>
    <row r="847" spans="1:12">
      <c r="A847" s="11" t="s">
        <v>1599</v>
      </c>
      <c r="D847" s="11" t="s">
        <v>260</v>
      </c>
      <c r="E847" s="19" t="s">
        <v>1849</v>
      </c>
      <c r="F847" s="10">
        <v>42036</v>
      </c>
      <c r="G847" s="10">
        <v>45323</v>
      </c>
      <c r="H847" s="11">
        <v>10</v>
      </c>
      <c r="I847" s="11" t="s">
        <v>337</v>
      </c>
      <c r="J847" s="11" t="s">
        <v>338</v>
      </c>
      <c r="K847" s="11" t="s">
        <v>4139</v>
      </c>
      <c r="L847" s="11">
        <v>2</v>
      </c>
    </row>
    <row r="848" spans="1:12">
      <c r="A848" s="11" t="s">
        <v>1600</v>
      </c>
      <c r="D848" s="11" t="s">
        <v>260</v>
      </c>
      <c r="E848" s="19" t="s">
        <v>1850</v>
      </c>
      <c r="F848" s="10">
        <v>42036</v>
      </c>
      <c r="G848" s="10">
        <v>45323</v>
      </c>
      <c r="H848" s="11">
        <v>10</v>
      </c>
      <c r="I848" s="11" t="s">
        <v>337</v>
      </c>
      <c r="J848" s="11" t="s">
        <v>338</v>
      </c>
      <c r="K848" s="11" t="s">
        <v>4139</v>
      </c>
      <c r="L848" s="11">
        <v>2</v>
      </c>
    </row>
    <row r="849" spans="1:12">
      <c r="A849" s="11" t="s">
        <v>1601</v>
      </c>
      <c r="D849" s="11" t="s">
        <v>260</v>
      </c>
      <c r="E849" s="19" t="s">
        <v>1851</v>
      </c>
      <c r="F849" s="10">
        <v>42036</v>
      </c>
      <c r="G849" s="10">
        <v>45323</v>
      </c>
      <c r="H849" s="11">
        <v>10</v>
      </c>
      <c r="I849" s="11" t="s">
        <v>337</v>
      </c>
      <c r="J849" s="11" t="s">
        <v>338</v>
      </c>
      <c r="K849" s="11" t="s">
        <v>4139</v>
      </c>
      <c r="L849" s="11">
        <v>2</v>
      </c>
    </row>
    <row r="850" spans="1:12">
      <c r="A850" s="11" t="s">
        <v>1602</v>
      </c>
      <c r="D850" s="11" t="s">
        <v>260</v>
      </c>
      <c r="E850" s="19" t="s">
        <v>1852</v>
      </c>
      <c r="F850" s="10">
        <v>42036</v>
      </c>
      <c r="G850" s="10">
        <v>45323</v>
      </c>
      <c r="H850" s="11">
        <v>10</v>
      </c>
      <c r="I850" s="11" t="s">
        <v>337</v>
      </c>
      <c r="J850" s="11" t="s">
        <v>338</v>
      </c>
      <c r="K850" s="11" t="s">
        <v>4139</v>
      </c>
      <c r="L850" s="11">
        <v>2</v>
      </c>
    </row>
    <row r="851" spans="1:12">
      <c r="A851" s="11" t="s">
        <v>1603</v>
      </c>
      <c r="D851" s="11" t="s">
        <v>260</v>
      </c>
      <c r="E851" s="19" t="s">
        <v>1853</v>
      </c>
      <c r="F851" s="10">
        <v>42036</v>
      </c>
      <c r="G851" s="10">
        <v>45323</v>
      </c>
      <c r="H851" s="11">
        <v>10</v>
      </c>
      <c r="I851" s="11" t="s">
        <v>337</v>
      </c>
      <c r="J851" s="11" t="s">
        <v>338</v>
      </c>
      <c r="K851" s="11" t="s">
        <v>4139</v>
      </c>
      <c r="L851" s="11">
        <v>2</v>
      </c>
    </row>
    <row r="852" spans="1:12">
      <c r="A852" s="11" t="s">
        <v>1604</v>
      </c>
      <c r="D852" s="11" t="s">
        <v>260</v>
      </c>
      <c r="E852" s="19" t="s">
        <v>1854</v>
      </c>
      <c r="F852" s="10">
        <v>42036</v>
      </c>
      <c r="G852" s="10">
        <v>45323</v>
      </c>
      <c r="H852" s="11">
        <v>10</v>
      </c>
      <c r="I852" s="11" t="s">
        <v>337</v>
      </c>
      <c r="J852" s="11" t="s">
        <v>338</v>
      </c>
      <c r="K852" s="11" t="s">
        <v>4139</v>
      </c>
      <c r="L852" s="11">
        <v>2</v>
      </c>
    </row>
    <row r="853" spans="1:12">
      <c r="A853" s="11" t="s">
        <v>1605</v>
      </c>
      <c r="D853" s="11" t="s">
        <v>260</v>
      </c>
      <c r="E853" s="19" t="s">
        <v>1855</v>
      </c>
      <c r="F853" s="10">
        <v>42036</v>
      </c>
      <c r="G853" s="10">
        <v>45323</v>
      </c>
      <c r="H853" s="11">
        <v>10</v>
      </c>
      <c r="I853" s="11" t="s">
        <v>337</v>
      </c>
      <c r="J853" s="11" t="s">
        <v>338</v>
      </c>
      <c r="K853" s="11" t="s">
        <v>4139</v>
      </c>
      <c r="L853" s="11">
        <v>2</v>
      </c>
    </row>
    <row r="854" spans="1:12">
      <c r="A854" s="11" t="s">
        <v>1606</v>
      </c>
      <c r="D854" s="11" t="s">
        <v>260</v>
      </c>
      <c r="E854" s="19" t="s">
        <v>1856</v>
      </c>
      <c r="F854" s="10">
        <v>42036</v>
      </c>
      <c r="G854" s="10">
        <v>45323</v>
      </c>
      <c r="H854" s="11">
        <v>10</v>
      </c>
      <c r="I854" s="11" t="s">
        <v>337</v>
      </c>
      <c r="J854" s="11" t="s">
        <v>338</v>
      </c>
      <c r="K854" s="11" t="s">
        <v>4139</v>
      </c>
      <c r="L854" s="11">
        <v>2</v>
      </c>
    </row>
    <row r="855" spans="1:12">
      <c r="A855" s="11" t="s">
        <v>1607</v>
      </c>
      <c r="D855" s="11" t="s">
        <v>260</v>
      </c>
      <c r="E855" s="19" t="s">
        <v>1857</v>
      </c>
      <c r="F855" s="10">
        <v>42036</v>
      </c>
      <c r="G855" s="10">
        <v>45323</v>
      </c>
      <c r="H855" s="11">
        <v>10</v>
      </c>
      <c r="I855" s="11" t="s">
        <v>337</v>
      </c>
      <c r="J855" s="11" t="s">
        <v>338</v>
      </c>
      <c r="K855" s="11" t="s">
        <v>4139</v>
      </c>
      <c r="L855" s="11">
        <v>2</v>
      </c>
    </row>
    <row r="856" spans="1:12">
      <c r="A856" s="11" t="s">
        <v>1608</v>
      </c>
      <c r="D856" s="11" t="s">
        <v>260</v>
      </c>
      <c r="E856" s="19" t="s">
        <v>1858</v>
      </c>
      <c r="F856" s="10">
        <v>42036</v>
      </c>
      <c r="G856" s="10">
        <v>45323</v>
      </c>
      <c r="H856" s="11">
        <v>10</v>
      </c>
      <c r="I856" s="11" t="s">
        <v>337</v>
      </c>
      <c r="J856" s="11" t="s">
        <v>338</v>
      </c>
      <c r="K856" s="11" t="s">
        <v>4139</v>
      </c>
      <c r="L856" s="11">
        <v>2</v>
      </c>
    </row>
    <row r="857" spans="1:12">
      <c r="A857" s="11" t="s">
        <v>1609</v>
      </c>
      <c r="D857" s="11" t="s">
        <v>260</v>
      </c>
      <c r="E857" s="19" t="s">
        <v>1859</v>
      </c>
      <c r="F857" s="10">
        <v>42036</v>
      </c>
      <c r="G857" s="10">
        <v>45323</v>
      </c>
      <c r="H857" s="11">
        <v>10</v>
      </c>
      <c r="I857" s="11" t="s">
        <v>337</v>
      </c>
      <c r="J857" s="11" t="s">
        <v>338</v>
      </c>
      <c r="K857" s="11" t="s">
        <v>4139</v>
      </c>
      <c r="L857" s="11">
        <v>2</v>
      </c>
    </row>
    <row r="858" spans="1:12">
      <c r="A858" s="11" t="s">
        <v>1610</v>
      </c>
      <c r="D858" s="11" t="s">
        <v>260</v>
      </c>
      <c r="E858" s="19" t="s">
        <v>1860</v>
      </c>
      <c r="F858" s="10">
        <v>42036</v>
      </c>
      <c r="G858" s="10">
        <v>45323</v>
      </c>
      <c r="H858" s="11">
        <v>10</v>
      </c>
      <c r="I858" s="11" t="s">
        <v>337</v>
      </c>
      <c r="J858" s="11" t="s">
        <v>338</v>
      </c>
      <c r="K858" s="11" t="s">
        <v>4139</v>
      </c>
      <c r="L858" s="11">
        <v>2</v>
      </c>
    </row>
    <row r="859" spans="1:12">
      <c r="A859" s="11" t="s">
        <v>1611</v>
      </c>
      <c r="D859" s="11" t="s">
        <v>260</v>
      </c>
      <c r="E859" s="19" t="s">
        <v>1861</v>
      </c>
      <c r="F859" s="10">
        <v>42036</v>
      </c>
      <c r="G859" s="10">
        <v>45323</v>
      </c>
      <c r="H859" s="11">
        <v>10</v>
      </c>
      <c r="I859" s="11" t="s">
        <v>337</v>
      </c>
      <c r="J859" s="11" t="s">
        <v>338</v>
      </c>
      <c r="K859" s="11" t="s">
        <v>4139</v>
      </c>
      <c r="L859" s="11">
        <v>2</v>
      </c>
    </row>
    <row r="860" spans="1:12">
      <c r="A860" s="11" t="s">
        <v>1612</v>
      </c>
      <c r="D860" s="11" t="s">
        <v>260</v>
      </c>
      <c r="E860" s="19" t="s">
        <v>1862</v>
      </c>
      <c r="F860" s="10">
        <v>42036</v>
      </c>
      <c r="G860" s="10">
        <v>45323</v>
      </c>
      <c r="H860" s="11">
        <v>10</v>
      </c>
      <c r="I860" s="11" t="s">
        <v>337</v>
      </c>
      <c r="J860" s="11" t="s">
        <v>338</v>
      </c>
      <c r="K860" s="11" t="s">
        <v>4139</v>
      </c>
      <c r="L860" s="11">
        <v>2</v>
      </c>
    </row>
    <row r="861" spans="1:12">
      <c r="A861" s="11" t="s">
        <v>1613</v>
      </c>
      <c r="D861" s="11" t="s">
        <v>260</v>
      </c>
      <c r="E861" s="19" t="s">
        <v>1863</v>
      </c>
      <c r="F861" s="10">
        <v>42036</v>
      </c>
      <c r="G861" s="10">
        <v>45323</v>
      </c>
      <c r="H861" s="11">
        <v>10</v>
      </c>
      <c r="I861" s="11" t="s">
        <v>337</v>
      </c>
      <c r="J861" s="11" t="s">
        <v>338</v>
      </c>
      <c r="K861" s="11" t="s">
        <v>4139</v>
      </c>
      <c r="L861" s="11">
        <v>2</v>
      </c>
    </row>
    <row r="862" spans="1:12">
      <c r="A862" s="11" t="s">
        <v>1614</v>
      </c>
      <c r="D862" s="11" t="s">
        <v>260</v>
      </c>
      <c r="E862" s="19" t="s">
        <v>1864</v>
      </c>
      <c r="F862" s="10">
        <v>42036</v>
      </c>
      <c r="G862" s="10">
        <v>45323</v>
      </c>
      <c r="H862" s="11">
        <v>10</v>
      </c>
      <c r="I862" s="11" t="s">
        <v>337</v>
      </c>
      <c r="J862" s="11" t="s">
        <v>338</v>
      </c>
      <c r="K862" s="11" t="s">
        <v>4139</v>
      </c>
      <c r="L862" s="11">
        <v>2</v>
      </c>
    </row>
    <row r="863" spans="1:12">
      <c r="A863" s="11" t="s">
        <v>1615</v>
      </c>
      <c r="D863" s="11" t="s">
        <v>260</v>
      </c>
      <c r="E863" s="19" t="s">
        <v>1865</v>
      </c>
      <c r="F863" s="10">
        <v>42036</v>
      </c>
      <c r="G863" s="10">
        <v>45323</v>
      </c>
      <c r="H863" s="11">
        <v>10</v>
      </c>
      <c r="I863" s="11" t="s">
        <v>337</v>
      </c>
      <c r="J863" s="11" t="s">
        <v>338</v>
      </c>
      <c r="K863" s="11" t="s">
        <v>4139</v>
      </c>
      <c r="L863" s="11">
        <v>2</v>
      </c>
    </row>
    <row r="864" spans="1:12">
      <c r="A864" s="11" t="s">
        <v>1616</v>
      </c>
      <c r="D864" s="11" t="s">
        <v>260</v>
      </c>
      <c r="E864" s="19" t="s">
        <v>1866</v>
      </c>
      <c r="F864" s="10">
        <v>42036</v>
      </c>
      <c r="G864" s="10">
        <v>45323</v>
      </c>
      <c r="H864" s="11">
        <v>10</v>
      </c>
      <c r="I864" s="11" t="s">
        <v>337</v>
      </c>
      <c r="J864" s="11" t="s">
        <v>338</v>
      </c>
      <c r="K864" s="11" t="s">
        <v>4139</v>
      </c>
      <c r="L864" s="11">
        <v>2</v>
      </c>
    </row>
    <row r="865" spans="1:12">
      <c r="A865" s="11" t="s">
        <v>1617</v>
      </c>
      <c r="D865" s="11" t="s">
        <v>260</v>
      </c>
      <c r="E865" s="19" t="s">
        <v>1867</v>
      </c>
      <c r="F865" s="10">
        <v>42036</v>
      </c>
      <c r="G865" s="10">
        <v>45323</v>
      </c>
      <c r="H865" s="11">
        <v>10</v>
      </c>
      <c r="I865" s="11" t="s">
        <v>337</v>
      </c>
      <c r="J865" s="11" t="s">
        <v>338</v>
      </c>
      <c r="K865" s="11" t="s">
        <v>4139</v>
      </c>
      <c r="L865" s="11">
        <v>2</v>
      </c>
    </row>
    <row r="866" spans="1:12">
      <c r="A866" s="11" t="s">
        <v>1618</v>
      </c>
      <c r="D866" s="11" t="s">
        <v>260</v>
      </c>
      <c r="E866" s="19" t="s">
        <v>1868</v>
      </c>
      <c r="F866" s="10">
        <v>42036</v>
      </c>
      <c r="G866" s="10">
        <v>45323</v>
      </c>
      <c r="H866" s="11">
        <v>10</v>
      </c>
      <c r="I866" s="11" t="s">
        <v>337</v>
      </c>
      <c r="J866" s="11" t="s">
        <v>338</v>
      </c>
      <c r="K866" s="11" t="s">
        <v>4139</v>
      </c>
      <c r="L866" s="11">
        <v>2</v>
      </c>
    </row>
    <row r="867" spans="1:12">
      <c r="A867" s="11" t="s">
        <v>1619</v>
      </c>
      <c r="D867" s="11" t="s">
        <v>260</v>
      </c>
      <c r="E867" s="19" t="s">
        <v>1869</v>
      </c>
      <c r="F867" s="10">
        <v>42036</v>
      </c>
      <c r="G867" s="10">
        <v>45323</v>
      </c>
      <c r="H867" s="11">
        <v>10</v>
      </c>
      <c r="I867" s="11" t="s">
        <v>337</v>
      </c>
      <c r="J867" s="11" t="s">
        <v>338</v>
      </c>
      <c r="K867" s="11" t="s">
        <v>4139</v>
      </c>
      <c r="L867" s="11">
        <v>2</v>
      </c>
    </row>
    <row r="868" spans="1:12">
      <c r="A868" s="11" t="s">
        <v>1620</v>
      </c>
      <c r="D868" s="11" t="s">
        <v>260</v>
      </c>
      <c r="E868" s="19" t="s">
        <v>1870</v>
      </c>
      <c r="F868" s="10">
        <v>42036</v>
      </c>
      <c r="G868" s="10">
        <v>45323</v>
      </c>
      <c r="H868" s="11">
        <v>10</v>
      </c>
      <c r="I868" s="11" t="s">
        <v>337</v>
      </c>
      <c r="J868" s="11" t="s">
        <v>338</v>
      </c>
      <c r="K868" s="11" t="s">
        <v>4139</v>
      </c>
      <c r="L868" s="11">
        <v>2</v>
      </c>
    </row>
    <row r="869" spans="1:12">
      <c r="A869" s="11" t="s">
        <v>1621</v>
      </c>
      <c r="D869" s="11" t="s">
        <v>260</v>
      </c>
      <c r="E869" s="19" t="s">
        <v>1871</v>
      </c>
      <c r="F869" s="10">
        <v>42036</v>
      </c>
      <c r="G869" s="10">
        <v>45323</v>
      </c>
      <c r="H869" s="11">
        <v>10</v>
      </c>
      <c r="I869" s="11" t="s">
        <v>337</v>
      </c>
      <c r="J869" s="11" t="s">
        <v>338</v>
      </c>
      <c r="K869" s="11" t="s">
        <v>4139</v>
      </c>
      <c r="L869" s="11">
        <v>2</v>
      </c>
    </row>
    <row r="870" spans="1:12">
      <c r="A870" s="11" t="s">
        <v>1622</v>
      </c>
      <c r="D870" s="11" t="s">
        <v>260</v>
      </c>
      <c r="E870" s="19" t="s">
        <v>1872</v>
      </c>
      <c r="F870" s="10">
        <v>42036</v>
      </c>
      <c r="G870" s="10">
        <v>45323</v>
      </c>
      <c r="H870" s="11">
        <v>10</v>
      </c>
      <c r="I870" s="11" t="s">
        <v>337</v>
      </c>
      <c r="J870" s="11" t="s">
        <v>338</v>
      </c>
      <c r="K870" s="11" t="s">
        <v>4139</v>
      </c>
      <c r="L870" s="11">
        <v>2</v>
      </c>
    </row>
    <row r="871" spans="1:12">
      <c r="A871" s="11" t="s">
        <v>1623</v>
      </c>
      <c r="D871" s="11" t="s">
        <v>260</v>
      </c>
      <c r="E871" s="19" t="s">
        <v>1873</v>
      </c>
      <c r="F871" s="10">
        <v>42036</v>
      </c>
      <c r="G871" s="10">
        <v>45323</v>
      </c>
      <c r="H871" s="11">
        <v>10</v>
      </c>
      <c r="I871" s="11" t="s">
        <v>337</v>
      </c>
      <c r="J871" s="11" t="s">
        <v>338</v>
      </c>
      <c r="K871" s="11" t="s">
        <v>4139</v>
      </c>
      <c r="L871" s="11">
        <v>2</v>
      </c>
    </row>
    <row r="872" spans="1:12">
      <c r="A872" s="11" t="s">
        <v>1624</v>
      </c>
      <c r="D872" s="11" t="s">
        <v>260</v>
      </c>
      <c r="E872" s="19" t="s">
        <v>1874</v>
      </c>
      <c r="F872" s="10">
        <v>42036</v>
      </c>
      <c r="G872" s="10">
        <v>45323</v>
      </c>
      <c r="H872" s="11">
        <v>10</v>
      </c>
      <c r="I872" s="11" t="s">
        <v>337</v>
      </c>
      <c r="J872" s="11" t="s">
        <v>338</v>
      </c>
      <c r="K872" s="11" t="s">
        <v>4139</v>
      </c>
      <c r="L872" s="11">
        <v>2</v>
      </c>
    </row>
    <row r="873" spans="1:12">
      <c r="A873" s="11" t="s">
        <v>1625</v>
      </c>
      <c r="D873" s="11" t="s">
        <v>260</v>
      </c>
      <c r="E873" s="19" t="s">
        <v>1875</v>
      </c>
      <c r="F873" s="10">
        <v>42036</v>
      </c>
      <c r="G873" s="10">
        <v>45323</v>
      </c>
      <c r="H873" s="11">
        <v>10</v>
      </c>
      <c r="I873" s="11" t="s">
        <v>337</v>
      </c>
      <c r="J873" s="11" t="s">
        <v>338</v>
      </c>
      <c r="K873" s="11" t="s">
        <v>4139</v>
      </c>
      <c r="L873" s="11">
        <v>2</v>
      </c>
    </row>
    <row r="874" spans="1:12">
      <c r="A874" s="11" t="s">
        <v>1626</v>
      </c>
      <c r="D874" s="11" t="s">
        <v>260</v>
      </c>
      <c r="E874" s="19" t="s">
        <v>1876</v>
      </c>
      <c r="F874" s="10">
        <v>42036</v>
      </c>
      <c r="G874" s="10">
        <v>45323</v>
      </c>
      <c r="H874" s="11">
        <v>10</v>
      </c>
      <c r="I874" s="11" t="s">
        <v>337</v>
      </c>
      <c r="J874" s="11" t="s">
        <v>338</v>
      </c>
      <c r="K874" s="11" t="s">
        <v>4139</v>
      </c>
      <c r="L874" s="11">
        <v>2</v>
      </c>
    </row>
    <row r="875" spans="1:12">
      <c r="A875" s="11" t="s">
        <v>1627</v>
      </c>
      <c r="D875" s="11" t="s">
        <v>260</v>
      </c>
      <c r="E875" s="19" t="s">
        <v>1877</v>
      </c>
      <c r="F875" s="10">
        <v>42036</v>
      </c>
      <c r="G875" s="10">
        <v>45323</v>
      </c>
      <c r="H875" s="11">
        <v>10</v>
      </c>
      <c r="I875" s="11" t="s">
        <v>337</v>
      </c>
      <c r="J875" s="11" t="s">
        <v>338</v>
      </c>
      <c r="K875" s="11" t="s">
        <v>4139</v>
      </c>
      <c r="L875" s="11">
        <v>2</v>
      </c>
    </row>
    <row r="876" spans="1:12">
      <c r="A876" s="11" t="s">
        <v>1628</v>
      </c>
      <c r="D876" s="11" t="s">
        <v>260</v>
      </c>
      <c r="E876" s="19" t="s">
        <v>1878</v>
      </c>
      <c r="F876" s="10">
        <v>42036</v>
      </c>
      <c r="G876" s="10">
        <v>45323</v>
      </c>
      <c r="H876" s="11">
        <v>10</v>
      </c>
      <c r="I876" s="11" t="s">
        <v>337</v>
      </c>
      <c r="J876" s="11" t="s">
        <v>338</v>
      </c>
      <c r="K876" s="11" t="s">
        <v>4139</v>
      </c>
      <c r="L876" s="11">
        <v>2</v>
      </c>
    </row>
    <row r="877" spans="1:12">
      <c r="A877" s="11" t="s">
        <v>1629</v>
      </c>
      <c r="D877" s="11" t="s">
        <v>260</v>
      </c>
      <c r="E877" s="19" t="s">
        <v>1879</v>
      </c>
      <c r="F877" s="10">
        <v>42036</v>
      </c>
      <c r="G877" s="10">
        <v>45323</v>
      </c>
      <c r="H877" s="11">
        <v>10</v>
      </c>
      <c r="I877" s="11" t="s">
        <v>337</v>
      </c>
      <c r="J877" s="11" t="s">
        <v>338</v>
      </c>
      <c r="K877" s="11" t="s">
        <v>4139</v>
      </c>
      <c r="L877" s="11">
        <v>2</v>
      </c>
    </row>
    <row r="878" spans="1:12">
      <c r="A878" s="11" t="s">
        <v>1630</v>
      </c>
      <c r="D878" s="11" t="s">
        <v>260</v>
      </c>
      <c r="E878" s="19" t="s">
        <v>1880</v>
      </c>
      <c r="F878" s="10">
        <v>42036</v>
      </c>
      <c r="G878" s="10">
        <v>45323</v>
      </c>
      <c r="H878" s="11">
        <v>10</v>
      </c>
      <c r="I878" s="11" t="s">
        <v>337</v>
      </c>
      <c r="J878" s="11" t="s">
        <v>338</v>
      </c>
      <c r="K878" s="11" t="s">
        <v>4139</v>
      </c>
      <c r="L878" s="11">
        <v>2</v>
      </c>
    </row>
    <row r="879" spans="1:12">
      <c r="A879" s="11" t="s">
        <v>1631</v>
      </c>
      <c r="D879" s="11" t="s">
        <v>260</v>
      </c>
      <c r="E879" s="19" t="s">
        <v>1881</v>
      </c>
      <c r="F879" s="10">
        <v>42036</v>
      </c>
      <c r="G879" s="10">
        <v>45323</v>
      </c>
      <c r="H879" s="11">
        <v>10</v>
      </c>
      <c r="I879" s="11" t="s">
        <v>337</v>
      </c>
      <c r="J879" s="11" t="s">
        <v>338</v>
      </c>
      <c r="K879" s="11" t="s">
        <v>4139</v>
      </c>
      <c r="L879" s="11">
        <v>2</v>
      </c>
    </row>
    <row r="880" spans="1:12">
      <c r="A880" s="11" t="s">
        <v>1632</v>
      </c>
      <c r="D880" s="11" t="s">
        <v>260</v>
      </c>
      <c r="E880" s="19" t="s">
        <v>1882</v>
      </c>
      <c r="F880" s="10">
        <v>42036</v>
      </c>
      <c r="G880" s="10">
        <v>45323</v>
      </c>
      <c r="H880" s="11">
        <v>10</v>
      </c>
      <c r="I880" s="11" t="s">
        <v>337</v>
      </c>
      <c r="J880" s="11" t="s">
        <v>338</v>
      </c>
      <c r="K880" s="11" t="s">
        <v>4139</v>
      </c>
      <c r="L880" s="11">
        <v>2</v>
      </c>
    </row>
    <row r="881" spans="1:12">
      <c r="A881" s="11" t="s">
        <v>1633</v>
      </c>
      <c r="D881" s="11" t="s">
        <v>260</v>
      </c>
      <c r="E881" s="19" t="s">
        <v>1883</v>
      </c>
      <c r="F881" s="10">
        <v>42036</v>
      </c>
      <c r="G881" s="10">
        <v>45323</v>
      </c>
      <c r="H881" s="11">
        <v>10</v>
      </c>
      <c r="I881" s="11" t="s">
        <v>337</v>
      </c>
      <c r="J881" s="11" t="s">
        <v>338</v>
      </c>
      <c r="K881" s="11" t="s">
        <v>4139</v>
      </c>
      <c r="L881" s="11">
        <v>2</v>
      </c>
    </row>
    <row r="882" spans="1:12">
      <c r="A882" s="11" t="s">
        <v>1634</v>
      </c>
      <c r="D882" s="11" t="s">
        <v>260</v>
      </c>
      <c r="E882" s="19" t="s">
        <v>1884</v>
      </c>
      <c r="F882" s="10">
        <v>42036</v>
      </c>
      <c r="G882" s="10">
        <v>45323</v>
      </c>
      <c r="H882" s="11">
        <v>10</v>
      </c>
      <c r="I882" s="11" t="s">
        <v>337</v>
      </c>
      <c r="J882" s="11" t="s">
        <v>338</v>
      </c>
      <c r="K882" s="11" t="s">
        <v>4139</v>
      </c>
      <c r="L882" s="11">
        <v>2</v>
      </c>
    </row>
    <row r="883" spans="1:12">
      <c r="A883" s="11" t="s">
        <v>1635</v>
      </c>
      <c r="D883" s="11" t="s">
        <v>260</v>
      </c>
      <c r="E883" s="19" t="s">
        <v>1885</v>
      </c>
      <c r="F883" s="10">
        <v>42036</v>
      </c>
      <c r="G883" s="10">
        <v>45323</v>
      </c>
      <c r="H883" s="11">
        <v>10</v>
      </c>
      <c r="I883" s="11" t="s">
        <v>337</v>
      </c>
      <c r="J883" s="11" t="s">
        <v>338</v>
      </c>
      <c r="K883" s="11" t="s">
        <v>4139</v>
      </c>
      <c r="L883" s="11">
        <v>2</v>
      </c>
    </row>
    <row r="884" spans="1:12">
      <c r="A884" s="11" t="s">
        <v>1636</v>
      </c>
      <c r="D884" s="11" t="s">
        <v>260</v>
      </c>
      <c r="E884" s="19" t="s">
        <v>1886</v>
      </c>
      <c r="F884" s="10">
        <v>42036</v>
      </c>
      <c r="G884" s="10">
        <v>45323</v>
      </c>
      <c r="H884" s="11">
        <v>10</v>
      </c>
      <c r="I884" s="11" t="s">
        <v>337</v>
      </c>
      <c r="J884" s="11" t="s">
        <v>338</v>
      </c>
      <c r="K884" s="11" t="s">
        <v>4139</v>
      </c>
      <c r="L884" s="11">
        <v>2</v>
      </c>
    </row>
    <row r="885" spans="1:12">
      <c r="A885" s="11" t="s">
        <v>1637</v>
      </c>
      <c r="D885" s="11" t="s">
        <v>260</v>
      </c>
      <c r="E885" s="19" t="s">
        <v>1887</v>
      </c>
      <c r="F885" s="10">
        <v>42036</v>
      </c>
      <c r="G885" s="10">
        <v>45323</v>
      </c>
      <c r="H885" s="11">
        <v>10</v>
      </c>
      <c r="I885" s="11" t="s">
        <v>337</v>
      </c>
      <c r="J885" s="11" t="s">
        <v>338</v>
      </c>
      <c r="K885" s="11" t="s">
        <v>4139</v>
      </c>
      <c r="L885" s="11">
        <v>2</v>
      </c>
    </row>
    <row r="886" spans="1:12">
      <c r="A886" s="11" t="s">
        <v>1638</v>
      </c>
      <c r="D886" s="11" t="s">
        <v>260</v>
      </c>
      <c r="E886" s="19" t="s">
        <v>1888</v>
      </c>
      <c r="F886" s="10">
        <v>42036</v>
      </c>
      <c r="G886" s="10">
        <v>45323</v>
      </c>
      <c r="H886" s="11">
        <v>10</v>
      </c>
      <c r="I886" s="11" t="s">
        <v>337</v>
      </c>
      <c r="J886" s="11" t="s">
        <v>338</v>
      </c>
      <c r="K886" s="11" t="s">
        <v>4139</v>
      </c>
      <c r="L886" s="11">
        <v>2</v>
      </c>
    </row>
    <row r="887" spans="1:12">
      <c r="A887" s="11" t="s">
        <v>1639</v>
      </c>
      <c r="D887" s="11" t="s">
        <v>260</v>
      </c>
      <c r="E887" s="19" t="s">
        <v>1889</v>
      </c>
      <c r="F887" s="10">
        <v>42036</v>
      </c>
      <c r="G887" s="10">
        <v>45323</v>
      </c>
      <c r="H887" s="11">
        <v>10</v>
      </c>
      <c r="I887" s="11" t="s">
        <v>337</v>
      </c>
      <c r="J887" s="11" t="s">
        <v>338</v>
      </c>
      <c r="K887" s="11" t="s">
        <v>4139</v>
      </c>
      <c r="L887" s="11">
        <v>2</v>
      </c>
    </row>
    <row r="888" spans="1:12">
      <c r="A888" s="11" t="s">
        <v>1640</v>
      </c>
      <c r="D888" s="11" t="s">
        <v>260</v>
      </c>
      <c r="E888" s="19" t="s">
        <v>1890</v>
      </c>
      <c r="F888" s="10">
        <v>42036</v>
      </c>
      <c r="G888" s="10">
        <v>45323</v>
      </c>
      <c r="H888" s="11">
        <v>10</v>
      </c>
      <c r="I888" s="11" t="s">
        <v>337</v>
      </c>
      <c r="J888" s="11" t="s">
        <v>338</v>
      </c>
      <c r="K888" s="11" t="s">
        <v>4139</v>
      </c>
      <c r="L888" s="11">
        <v>2</v>
      </c>
    </row>
    <row r="889" spans="1:12">
      <c r="A889" s="11" t="s">
        <v>1641</v>
      </c>
      <c r="D889" s="11" t="s">
        <v>260</v>
      </c>
      <c r="E889" s="19" t="s">
        <v>1891</v>
      </c>
      <c r="F889" s="10">
        <v>42036</v>
      </c>
      <c r="G889" s="10">
        <v>45323</v>
      </c>
      <c r="H889" s="11">
        <v>10</v>
      </c>
      <c r="I889" s="11" t="s">
        <v>337</v>
      </c>
      <c r="J889" s="11" t="s">
        <v>338</v>
      </c>
      <c r="K889" s="11" t="s">
        <v>4139</v>
      </c>
      <c r="L889" s="11">
        <v>2</v>
      </c>
    </row>
    <row r="890" spans="1:12">
      <c r="A890" s="11" t="s">
        <v>1642</v>
      </c>
      <c r="D890" s="11" t="s">
        <v>260</v>
      </c>
      <c r="E890" s="19" t="s">
        <v>1892</v>
      </c>
      <c r="F890" s="10">
        <v>42036</v>
      </c>
      <c r="G890" s="10">
        <v>45323</v>
      </c>
      <c r="H890" s="11">
        <v>10</v>
      </c>
      <c r="I890" s="11" t="s">
        <v>337</v>
      </c>
      <c r="J890" s="11" t="s">
        <v>338</v>
      </c>
      <c r="K890" s="11" t="s">
        <v>4139</v>
      </c>
      <c r="L890" s="11">
        <v>2</v>
      </c>
    </row>
    <row r="891" spans="1:12">
      <c r="A891" s="11" t="s">
        <v>1643</v>
      </c>
      <c r="D891" s="11" t="s">
        <v>260</v>
      </c>
      <c r="E891" s="19" t="s">
        <v>1893</v>
      </c>
      <c r="F891" s="10">
        <v>42036</v>
      </c>
      <c r="G891" s="10">
        <v>45323</v>
      </c>
      <c r="H891" s="11">
        <v>10</v>
      </c>
      <c r="I891" s="11" t="s">
        <v>337</v>
      </c>
      <c r="J891" s="11" t="s">
        <v>338</v>
      </c>
      <c r="K891" s="11" t="s">
        <v>4139</v>
      </c>
      <c r="L891" s="11">
        <v>2</v>
      </c>
    </row>
    <row r="892" spans="1:12">
      <c r="A892" s="11" t="s">
        <v>1644</v>
      </c>
      <c r="D892" s="11" t="s">
        <v>260</v>
      </c>
      <c r="E892" s="19" t="s">
        <v>1894</v>
      </c>
      <c r="F892" s="10">
        <v>42036</v>
      </c>
      <c r="G892" s="10">
        <v>45323</v>
      </c>
      <c r="H892" s="11">
        <v>10</v>
      </c>
      <c r="I892" s="11" t="s">
        <v>337</v>
      </c>
      <c r="J892" s="11" t="s">
        <v>338</v>
      </c>
      <c r="K892" s="11" t="s">
        <v>4139</v>
      </c>
      <c r="L892" s="11">
        <v>2</v>
      </c>
    </row>
    <row r="893" spans="1:12">
      <c r="A893" s="11" t="s">
        <v>1645</v>
      </c>
      <c r="D893" s="11" t="s">
        <v>260</v>
      </c>
      <c r="E893" s="19" t="s">
        <v>1895</v>
      </c>
      <c r="F893" s="10">
        <v>42036</v>
      </c>
      <c r="G893" s="10">
        <v>45323</v>
      </c>
      <c r="H893" s="11">
        <v>10</v>
      </c>
      <c r="I893" s="11" t="s">
        <v>337</v>
      </c>
      <c r="J893" s="11" t="s">
        <v>338</v>
      </c>
      <c r="K893" s="11" t="s">
        <v>4139</v>
      </c>
      <c r="L893" s="11">
        <v>2</v>
      </c>
    </row>
    <row r="894" spans="1:12">
      <c r="A894" s="11" t="s">
        <v>1646</v>
      </c>
      <c r="D894" s="11" t="s">
        <v>260</v>
      </c>
      <c r="E894" s="19" t="s">
        <v>1896</v>
      </c>
      <c r="F894" s="10">
        <v>42036</v>
      </c>
      <c r="G894" s="10">
        <v>45323</v>
      </c>
      <c r="H894" s="11">
        <v>10</v>
      </c>
      <c r="I894" s="20" t="s">
        <v>259</v>
      </c>
      <c r="J894" s="11" t="s">
        <v>261</v>
      </c>
      <c r="K894" s="11" t="s">
        <v>4139</v>
      </c>
      <c r="L894" s="11">
        <v>2</v>
      </c>
    </row>
    <row r="895" spans="1:12">
      <c r="A895" s="11" t="s">
        <v>1647</v>
      </c>
      <c r="D895" s="11" t="s">
        <v>260</v>
      </c>
      <c r="E895" s="19" t="s">
        <v>1897</v>
      </c>
      <c r="F895" s="10">
        <v>42036</v>
      </c>
      <c r="G895" s="10">
        <v>45323</v>
      </c>
      <c r="H895" s="11">
        <v>10</v>
      </c>
      <c r="I895" s="20" t="s">
        <v>259</v>
      </c>
      <c r="J895" s="11" t="s">
        <v>261</v>
      </c>
      <c r="K895" s="11" t="s">
        <v>4139</v>
      </c>
      <c r="L895" s="11">
        <v>2</v>
      </c>
    </row>
    <row r="896" spans="1:12">
      <c r="A896" s="11" t="s">
        <v>1648</v>
      </c>
      <c r="D896" s="11" t="s">
        <v>260</v>
      </c>
      <c r="E896" s="19" t="s">
        <v>1898</v>
      </c>
      <c r="F896" s="10">
        <v>42036</v>
      </c>
      <c r="G896" s="10">
        <v>45323</v>
      </c>
      <c r="H896" s="11">
        <v>10</v>
      </c>
      <c r="I896" s="20" t="s">
        <v>259</v>
      </c>
      <c r="J896" s="11" t="s">
        <v>261</v>
      </c>
      <c r="K896" s="11" t="s">
        <v>4139</v>
      </c>
      <c r="L896" s="11">
        <v>2</v>
      </c>
    </row>
    <row r="897" spans="1:12">
      <c r="A897" s="11" t="s">
        <v>1649</v>
      </c>
      <c r="D897" s="11" t="s">
        <v>260</v>
      </c>
      <c r="E897" s="19" t="s">
        <v>1899</v>
      </c>
      <c r="F897" s="10">
        <v>42036</v>
      </c>
      <c r="G897" s="10">
        <v>45323</v>
      </c>
      <c r="H897" s="11">
        <v>10</v>
      </c>
      <c r="I897" s="20" t="s">
        <v>259</v>
      </c>
      <c r="J897" s="11" t="s">
        <v>261</v>
      </c>
      <c r="K897" s="11" t="s">
        <v>4139</v>
      </c>
      <c r="L897" s="11">
        <v>2</v>
      </c>
    </row>
    <row r="898" spans="1:12">
      <c r="A898" s="11" t="s">
        <v>1650</v>
      </c>
      <c r="D898" s="11" t="s">
        <v>260</v>
      </c>
      <c r="E898" s="19" t="s">
        <v>1900</v>
      </c>
      <c r="F898" s="10">
        <v>42036</v>
      </c>
      <c r="G898" s="10">
        <v>45323</v>
      </c>
      <c r="H898" s="11">
        <v>10</v>
      </c>
      <c r="I898" s="20" t="s">
        <v>259</v>
      </c>
      <c r="J898" s="11" t="s">
        <v>261</v>
      </c>
      <c r="K898" s="11" t="s">
        <v>4139</v>
      </c>
      <c r="L898" s="11">
        <v>2</v>
      </c>
    </row>
    <row r="899" spans="1:12">
      <c r="A899" s="11" t="s">
        <v>1651</v>
      </c>
      <c r="D899" s="11" t="s">
        <v>260</v>
      </c>
      <c r="E899" s="19" t="s">
        <v>1901</v>
      </c>
      <c r="F899" s="10">
        <v>42036</v>
      </c>
      <c r="G899" s="10">
        <v>45323</v>
      </c>
      <c r="H899" s="11">
        <v>10</v>
      </c>
      <c r="I899" s="20" t="s">
        <v>259</v>
      </c>
      <c r="J899" s="11" t="s">
        <v>261</v>
      </c>
      <c r="K899" s="11" t="s">
        <v>4139</v>
      </c>
      <c r="L899" s="11">
        <v>2</v>
      </c>
    </row>
    <row r="900" spans="1:12">
      <c r="A900" s="11" t="s">
        <v>1652</v>
      </c>
      <c r="D900" s="11" t="s">
        <v>260</v>
      </c>
      <c r="E900" s="19" t="s">
        <v>1902</v>
      </c>
      <c r="F900" s="10">
        <v>42036</v>
      </c>
      <c r="G900" s="10">
        <v>45323</v>
      </c>
      <c r="H900" s="11">
        <v>10</v>
      </c>
      <c r="I900" s="20" t="s">
        <v>259</v>
      </c>
      <c r="J900" s="11" t="s">
        <v>261</v>
      </c>
      <c r="K900" s="11" t="s">
        <v>4139</v>
      </c>
      <c r="L900" s="11">
        <v>2</v>
      </c>
    </row>
    <row r="901" spans="1:12">
      <c r="A901" s="11" t="s">
        <v>1653</v>
      </c>
      <c r="D901" s="11" t="s">
        <v>260</v>
      </c>
      <c r="E901" s="19" t="s">
        <v>1903</v>
      </c>
      <c r="F901" s="10">
        <v>42036</v>
      </c>
      <c r="G901" s="10">
        <v>45323</v>
      </c>
      <c r="H901" s="11">
        <v>10</v>
      </c>
      <c r="I901" s="20" t="s">
        <v>259</v>
      </c>
      <c r="J901" s="11" t="s">
        <v>261</v>
      </c>
      <c r="K901" s="11" t="s">
        <v>4139</v>
      </c>
      <c r="L901" s="11">
        <v>2</v>
      </c>
    </row>
    <row r="902" spans="1:12">
      <c r="A902" s="11" t="s">
        <v>1654</v>
      </c>
      <c r="D902" s="11" t="s">
        <v>260</v>
      </c>
      <c r="E902" s="19" t="s">
        <v>1904</v>
      </c>
      <c r="F902" s="10">
        <v>42036</v>
      </c>
      <c r="G902" s="10">
        <v>45323</v>
      </c>
      <c r="H902" s="11">
        <v>10</v>
      </c>
      <c r="I902" s="20" t="s">
        <v>259</v>
      </c>
      <c r="J902" s="11" t="s">
        <v>261</v>
      </c>
      <c r="K902" s="11" t="s">
        <v>4139</v>
      </c>
      <c r="L902" s="11">
        <v>2</v>
      </c>
    </row>
    <row r="903" spans="1:12">
      <c r="A903" s="11" t="s">
        <v>1655</v>
      </c>
      <c r="D903" s="11" t="s">
        <v>260</v>
      </c>
      <c r="E903" s="19" t="s">
        <v>1905</v>
      </c>
      <c r="F903" s="10">
        <v>42036</v>
      </c>
      <c r="G903" s="10">
        <v>45323</v>
      </c>
      <c r="H903" s="11">
        <v>10</v>
      </c>
      <c r="I903" s="20" t="s">
        <v>259</v>
      </c>
      <c r="J903" s="11" t="s">
        <v>261</v>
      </c>
      <c r="K903" s="11" t="s">
        <v>4139</v>
      </c>
      <c r="L903" s="11">
        <v>2</v>
      </c>
    </row>
    <row r="904" spans="1:12">
      <c r="A904" s="11" t="s">
        <v>1656</v>
      </c>
      <c r="D904" s="11" t="s">
        <v>260</v>
      </c>
      <c r="E904" s="19" t="s">
        <v>1906</v>
      </c>
      <c r="F904" s="10">
        <v>42036</v>
      </c>
      <c r="G904" s="10">
        <v>45323</v>
      </c>
      <c r="H904" s="11">
        <v>10</v>
      </c>
      <c r="I904" s="20" t="s">
        <v>259</v>
      </c>
      <c r="J904" s="11" t="s">
        <v>261</v>
      </c>
      <c r="K904" s="11" t="s">
        <v>4139</v>
      </c>
      <c r="L904" s="11">
        <v>2</v>
      </c>
    </row>
    <row r="905" spans="1:12">
      <c r="A905" s="11" t="s">
        <v>1657</v>
      </c>
      <c r="D905" s="11" t="s">
        <v>260</v>
      </c>
      <c r="E905" s="19" t="s">
        <v>1907</v>
      </c>
      <c r="F905" s="10">
        <v>42036</v>
      </c>
      <c r="G905" s="10">
        <v>45323</v>
      </c>
      <c r="H905" s="11">
        <v>10</v>
      </c>
      <c r="I905" s="20" t="s">
        <v>259</v>
      </c>
      <c r="J905" s="11" t="s">
        <v>261</v>
      </c>
      <c r="K905" s="11" t="s">
        <v>4139</v>
      </c>
      <c r="L905" s="11">
        <v>2</v>
      </c>
    </row>
    <row r="906" spans="1:12">
      <c r="A906" s="11" t="s">
        <v>1658</v>
      </c>
      <c r="D906" s="11" t="s">
        <v>260</v>
      </c>
      <c r="E906" s="19" t="s">
        <v>1908</v>
      </c>
      <c r="F906" s="10">
        <v>42036</v>
      </c>
      <c r="G906" s="10">
        <v>45323</v>
      </c>
      <c r="H906" s="11">
        <v>10</v>
      </c>
      <c r="I906" s="20" t="s">
        <v>259</v>
      </c>
      <c r="J906" s="11" t="s">
        <v>261</v>
      </c>
      <c r="K906" s="11" t="s">
        <v>4139</v>
      </c>
      <c r="L906" s="11">
        <v>2</v>
      </c>
    </row>
    <row r="907" spans="1:12">
      <c r="A907" s="11" t="s">
        <v>1659</v>
      </c>
      <c r="D907" s="11" t="s">
        <v>260</v>
      </c>
      <c r="E907" s="19" t="s">
        <v>1909</v>
      </c>
      <c r="F907" s="10">
        <v>42036</v>
      </c>
      <c r="G907" s="10">
        <v>45323</v>
      </c>
      <c r="H907" s="11">
        <v>10</v>
      </c>
      <c r="I907" s="20" t="s">
        <v>259</v>
      </c>
      <c r="J907" s="11" t="s">
        <v>261</v>
      </c>
      <c r="K907" s="11" t="s">
        <v>4139</v>
      </c>
      <c r="L907" s="11">
        <v>2</v>
      </c>
    </row>
    <row r="908" spans="1:12">
      <c r="A908" s="11" t="s">
        <v>1660</v>
      </c>
      <c r="D908" s="11" t="s">
        <v>260</v>
      </c>
      <c r="E908" s="19" t="s">
        <v>1910</v>
      </c>
      <c r="F908" s="10">
        <v>42036</v>
      </c>
      <c r="G908" s="10">
        <v>45323</v>
      </c>
      <c r="H908" s="11">
        <v>10</v>
      </c>
      <c r="I908" s="20" t="s">
        <v>259</v>
      </c>
      <c r="J908" s="11" t="s">
        <v>261</v>
      </c>
      <c r="K908" s="11" t="s">
        <v>4139</v>
      </c>
      <c r="L908" s="11">
        <v>2</v>
      </c>
    </row>
    <row r="909" spans="1:12">
      <c r="A909" s="11" t="s">
        <v>1661</v>
      </c>
      <c r="D909" s="11" t="s">
        <v>260</v>
      </c>
      <c r="E909" s="19" t="s">
        <v>1911</v>
      </c>
      <c r="F909" s="10">
        <v>42036</v>
      </c>
      <c r="G909" s="10">
        <v>45323</v>
      </c>
      <c r="H909" s="11">
        <v>10</v>
      </c>
      <c r="I909" s="20" t="s">
        <v>259</v>
      </c>
      <c r="J909" s="11" t="s">
        <v>261</v>
      </c>
      <c r="K909" s="11" t="s">
        <v>4139</v>
      </c>
      <c r="L909" s="11">
        <v>2</v>
      </c>
    </row>
    <row r="910" spans="1:12">
      <c r="A910" s="11" t="s">
        <v>1662</v>
      </c>
      <c r="D910" s="11" t="s">
        <v>260</v>
      </c>
      <c r="E910" s="19" t="s">
        <v>1912</v>
      </c>
      <c r="F910" s="10">
        <v>42036</v>
      </c>
      <c r="G910" s="10">
        <v>45323</v>
      </c>
      <c r="H910" s="11">
        <v>10</v>
      </c>
      <c r="I910" s="20" t="s">
        <v>259</v>
      </c>
      <c r="J910" s="11" t="s">
        <v>261</v>
      </c>
      <c r="K910" s="11" t="s">
        <v>4139</v>
      </c>
      <c r="L910" s="11">
        <v>2</v>
      </c>
    </row>
    <row r="911" spans="1:12">
      <c r="A911" s="11" t="s">
        <v>1663</v>
      </c>
      <c r="D911" s="11" t="s">
        <v>260</v>
      </c>
      <c r="E911" s="19" t="s">
        <v>1913</v>
      </c>
      <c r="F911" s="10">
        <v>42036</v>
      </c>
      <c r="G911" s="10">
        <v>45323</v>
      </c>
      <c r="H911" s="11">
        <v>10</v>
      </c>
      <c r="I911" s="20" t="s">
        <v>259</v>
      </c>
      <c r="J911" s="11" t="s">
        <v>261</v>
      </c>
      <c r="K911" s="11" t="s">
        <v>4139</v>
      </c>
      <c r="L911" s="11">
        <v>2</v>
      </c>
    </row>
    <row r="912" spans="1:12">
      <c r="A912" s="11" t="s">
        <v>1664</v>
      </c>
      <c r="D912" s="11" t="s">
        <v>260</v>
      </c>
      <c r="E912" s="19" t="s">
        <v>1914</v>
      </c>
      <c r="F912" s="10">
        <v>42036</v>
      </c>
      <c r="G912" s="10">
        <v>45323</v>
      </c>
      <c r="H912" s="11">
        <v>10</v>
      </c>
      <c r="I912" s="20" t="s">
        <v>259</v>
      </c>
      <c r="J912" s="11" t="s">
        <v>261</v>
      </c>
      <c r="K912" s="11" t="s">
        <v>4139</v>
      </c>
      <c r="L912" s="11">
        <v>2</v>
      </c>
    </row>
    <row r="913" spans="1:12">
      <c r="A913" s="11" t="s">
        <v>1665</v>
      </c>
      <c r="D913" s="11" t="s">
        <v>260</v>
      </c>
      <c r="E913" s="19" t="s">
        <v>1915</v>
      </c>
      <c r="F913" s="10">
        <v>42036</v>
      </c>
      <c r="G913" s="10">
        <v>45323</v>
      </c>
      <c r="H913" s="11">
        <v>10</v>
      </c>
      <c r="I913" s="20" t="s">
        <v>259</v>
      </c>
      <c r="J913" s="11" t="s">
        <v>261</v>
      </c>
      <c r="K913" s="11" t="s">
        <v>4139</v>
      </c>
      <c r="L913" s="11">
        <v>2</v>
      </c>
    </row>
    <row r="914" spans="1:12">
      <c r="A914" s="11" t="s">
        <v>1666</v>
      </c>
      <c r="D914" s="11" t="s">
        <v>260</v>
      </c>
      <c r="E914" s="19" t="s">
        <v>1916</v>
      </c>
      <c r="F914" s="10">
        <v>42036</v>
      </c>
      <c r="G914" s="10">
        <v>45323</v>
      </c>
      <c r="H914" s="11">
        <v>10</v>
      </c>
      <c r="I914" s="20" t="s">
        <v>259</v>
      </c>
      <c r="J914" s="11" t="s">
        <v>261</v>
      </c>
      <c r="K914" s="11" t="s">
        <v>4139</v>
      </c>
      <c r="L914" s="11">
        <v>2</v>
      </c>
    </row>
    <row r="915" spans="1:12">
      <c r="A915" s="11" t="s">
        <v>1667</v>
      </c>
      <c r="D915" s="11" t="s">
        <v>260</v>
      </c>
      <c r="E915" s="19" t="s">
        <v>1917</v>
      </c>
      <c r="F915" s="10">
        <v>42036</v>
      </c>
      <c r="G915" s="10">
        <v>45323</v>
      </c>
      <c r="H915" s="11">
        <v>10</v>
      </c>
      <c r="I915" s="20" t="s">
        <v>259</v>
      </c>
      <c r="J915" s="11" t="s">
        <v>261</v>
      </c>
      <c r="K915" s="11" t="s">
        <v>4139</v>
      </c>
      <c r="L915" s="11">
        <v>2</v>
      </c>
    </row>
    <row r="916" spans="1:12">
      <c r="A916" s="11" t="s">
        <v>1668</v>
      </c>
      <c r="D916" s="11" t="s">
        <v>260</v>
      </c>
      <c r="E916" s="19" t="s">
        <v>1918</v>
      </c>
      <c r="F916" s="10">
        <v>42036</v>
      </c>
      <c r="G916" s="10">
        <v>45323</v>
      </c>
      <c r="H916" s="11">
        <v>10</v>
      </c>
      <c r="I916" s="20" t="s">
        <v>259</v>
      </c>
      <c r="J916" s="11" t="s">
        <v>261</v>
      </c>
      <c r="K916" s="11" t="s">
        <v>4139</v>
      </c>
      <c r="L916" s="11">
        <v>2</v>
      </c>
    </row>
    <row r="917" spans="1:12">
      <c r="A917" s="11" t="s">
        <v>1669</v>
      </c>
      <c r="D917" s="11" t="s">
        <v>260</v>
      </c>
      <c r="E917" s="19" t="s">
        <v>1919</v>
      </c>
      <c r="F917" s="10">
        <v>42036</v>
      </c>
      <c r="G917" s="10">
        <v>45323</v>
      </c>
      <c r="H917" s="11">
        <v>10</v>
      </c>
      <c r="I917" s="20" t="s">
        <v>259</v>
      </c>
      <c r="J917" s="11" t="s">
        <v>261</v>
      </c>
      <c r="K917" s="11" t="s">
        <v>4139</v>
      </c>
      <c r="L917" s="11">
        <v>2</v>
      </c>
    </row>
    <row r="918" spans="1:12">
      <c r="A918" s="11" t="s">
        <v>1670</v>
      </c>
      <c r="D918" s="11" t="s">
        <v>260</v>
      </c>
      <c r="E918" s="19" t="s">
        <v>1920</v>
      </c>
      <c r="F918" s="10">
        <v>42036</v>
      </c>
      <c r="G918" s="10">
        <v>45323</v>
      </c>
      <c r="H918" s="11">
        <v>10</v>
      </c>
      <c r="I918" s="20" t="s">
        <v>259</v>
      </c>
      <c r="J918" s="11" t="s">
        <v>261</v>
      </c>
      <c r="K918" s="11" t="s">
        <v>4139</v>
      </c>
      <c r="L918" s="11">
        <v>2</v>
      </c>
    </row>
    <row r="919" spans="1:12">
      <c r="A919" s="11" t="s">
        <v>1671</v>
      </c>
      <c r="D919" s="11" t="s">
        <v>260</v>
      </c>
      <c r="E919" s="19" t="s">
        <v>1921</v>
      </c>
      <c r="F919" s="10">
        <v>42036</v>
      </c>
      <c r="G919" s="10">
        <v>45323</v>
      </c>
      <c r="H919" s="11">
        <v>10</v>
      </c>
      <c r="I919" s="20" t="s">
        <v>259</v>
      </c>
      <c r="J919" s="11" t="s">
        <v>261</v>
      </c>
      <c r="K919" s="11" t="s">
        <v>4139</v>
      </c>
      <c r="L919" s="11">
        <v>2</v>
      </c>
    </row>
    <row r="920" spans="1:12">
      <c r="A920" s="11" t="s">
        <v>1672</v>
      </c>
      <c r="D920" s="11" t="s">
        <v>260</v>
      </c>
      <c r="E920" s="19" t="s">
        <v>1922</v>
      </c>
      <c r="F920" s="10">
        <v>42036</v>
      </c>
      <c r="G920" s="10">
        <v>45323</v>
      </c>
      <c r="H920" s="11">
        <v>10</v>
      </c>
      <c r="I920" s="20" t="s">
        <v>259</v>
      </c>
      <c r="J920" s="11" t="s">
        <v>261</v>
      </c>
      <c r="K920" s="11" t="s">
        <v>4139</v>
      </c>
      <c r="L920" s="11">
        <v>2</v>
      </c>
    </row>
    <row r="921" spans="1:12">
      <c r="A921" s="11" t="s">
        <v>1673</v>
      </c>
      <c r="D921" s="11" t="s">
        <v>260</v>
      </c>
      <c r="E921" s="19" t="s">
        <v>1923</v>
      </c>
      <c r="F921" s="10">
        <v>42036</v>
      </c>
      <c r="G921" s="10">
        <v>45323</v>
      </c>
      <c r="H921" s="11">
        <v>10</v>
      </c>
      <c r="I921" s="20" t="s">
        <v>259</v>
      </c>
      <c r="J921" s="11" t="s">
        <v>261</v>
      </c>
      <c r="K921" s="11" t="s">
        <v>4139</v>
      </c>
      <c r="L921" s="11">
        <v>2</v>
      </c>
    </row>
    <row r="922" spans="1:12">
      <c r="A922" s="11" t="s">
        <v>1674</v>
      </c>
      <c r="D922" s="11" t="s">
        <v>260</v>
      </c>
      <c r="E922" s="19" t="s">
        <v>1924</v>
      </c>
      <c r="F922" s="10">
        <v>42036</v>
      </c>
      <c r="G922" s="10">
        <v>45323</v>
      </c>
      <c r="H922" s="11">
        <v>10</v>
      </c>
      <c r="I922" s="20" t="s">
        <v>259</v>
      </c>
      <c r="J922" s="11" t="s">
        <v>261</v>
      </c>
      <c r="K922" s="11" t="s">
        <v>4139</v>
      </c>
      <c r="L922" s="11">
        <v>2</v>
      </c>
    </row>
    <row r="923" spans="1:12">
      <c r="A923" s="11" t="s">
        <v>1675</v>
      </c>
      <c r="D923" s="11" t="s">
        <v>260</v>
      </c>
      <c r="E923" s="19" t="s">
        <v>1925</v>
      </c>
      <c r="F923" s="10">
        <v>42036</v>
      </c>
      <c r="G923" s="10">
        <v>45323</v>
      </c>
      <c r="H923" s="11">
        <v>10</v>
      </c>
      <c r="I923" s="20" t="s">
        <v>259</v>
      </c>
      <c r="J923" s="11" t="s">
        <v>261</v>
      </c>
      <c r="K923" s="11" t="s">
        <v>4139</v>
      </c>
      <c r="L923" s="11">
        <v>2</v>
      </c>
    </row>
    <row r="924" spans="1:12">
      <c r="A924" s="11" t="s">
        <v>1676</v>
      </c>
      <c r="D924" s="11" t="s">
        <v>260</v>
      </c>
      <c r="E924" s="19" t="s">
        <v>1926</v>
      </c>
      <c r="F924" s="10">
        <v>42036</v>
      </c>
      <c r="G924" s="10">
        <v>45323</v>
      </c>
      <c r="H924" s="11">
        <v>10</v>
      </c>
      <c r="I924" s="20" t="s">
        <v>259</v>
      </c>
      <c r="J924" s="11" t="s">
        <v>261</v>
      </c>
      <c r="K924" s="11" t="s">
        <v>4139</v>
      </c>
      <c r="L924" s="11">
        <v>2</v>
      </c>
    </row>
    <row r="925" spans="1:12">
      <c r="A925" s="11" t="s">
        <v>1677</v>
      </c>
      <c r="D925" s="11" t="s">
        <v>260</v>
      </c>
      <c r="E925" s="19" t="s">
        <v>1927</v>
      </c>
      <c r="F925" s="10">
        <v>42036</v>
      </c>
      <c r="G925" s="10">
        <v>45323</v>
      </c>
      <c r="H925" s="11">
        <v>10</v>
      </c>
      <c r="I925" s="20" t="s">
        <v>259</v>
      </c>
      <c r="J925" s="11" t="s">
        <v>261</v>
      </c>
      <c r="K925" s="11" t="s">
        <v>4139</v>
      </c>
      <c r="L925" s="11">
        <v>2</v>
      </c>
    </row>
    <row r="926" spans="1:12">
      <c r="A926" s="11" t="s">
        <v>1678</v>
      </c>
      <c r="D926" s="11" t="s">
        <v>260</v>
      </c>
      <c r="E926" s="19" t="s">
        <v>1928</v>
      </c>
      <c r="F926" s="10">
        <v>42036</v>
      </c>
      <c r="G926" s="10">
        <v>45323</v>
      </c>
      <c r="H926" s="11">
        <v>10</v>
      </c>
      <c r="I926" s="20" t="s">
        <v>259</v>
      </c>
      <c r="J926" s="11" t="s">
        <v>261</v>
      </c>
      <c r="K926" s="11" t="s">
        <v>4139</v>
      </c>
      <c r="L926" s="11">
        <v>2</v>
      </c>
    </row>
    <row r="927" spans="1:12">
      <c r="A927" s="11" t="s">
        <v>1679</v>
      </c>
      <c r="D927" s="11" t="s">
        <v>260</v>
      </c>
      <c r="E927" s="19" t="s">
        <v>1929</v>
      </c>
      <c r="F927" s="10">
        <v>42036</v>
      </c>
      <c r="G927" s="10">
        <v>45323</v>
      </c>
      <c r="H927" s="11">
        <v>10</v>
      </c>
      <c r="I927" s="20" t="s">
        <v>259</v>
      </c>
      <c r="J927" s="11" t="s">
        <v>261</v>
      </c>
      <c r="K927" s="11" t="s">
        <v>4139</v>
      </c>
      <c r="L927" s="11">
        <v>2</v>
      </c>
    </row>
    <row r="928" spans="1:12">
      <c r="A928" s="11" t="s">
        <v>1680</v>
      </c>
      <c r="D928" s="11" t="s">
        <v>260</v>
      </c>
      <c r="E928" s="19" t="s">
        <v>1930</v>
      </c>
      <c r="F928" s="10">
        <v>42036</v>
      </c>
      <c r="G928" s="10">
        <v>45323</v>
      </c>
      <c r="H928" s="11">
        <v>10</v>
      </c>
      <c r="I928" s="20" t="s">
        <v>259</v>
      </c>
      <c r="J928" s="11" t="s">
        <v>261</v>
      </c>
      <c r="K928" s="11" t="s">
        <v>4139</v>
      </c>
      <c r="L928" s="11">
        <v>2</v>
      </c>
    </row>
    <row r="929" spans="1:12">
      <c r="A929" s="11" t="s">
        <v>1681</v>
      </c>
      <c r="D929" s="11" t="s">
        <v>260</v>
      </c>
      <c r="E929" s="19" t="s">
        <v>1931</v>
      </c>
      <c r="F929" s="10">
        <v>42036</v>
      </c>
      <c r="G929" s="10">
        <v>45323</v>
      </c>
      <c r="H929" s="11">
        <v>10</v>
      </c>
      <c r="I929" s="20" t="s">
        <v>259</v>
      </c>
      <c r="J929" s="11" t="s">
        <v>261</v>
      </c>
      <c r="K929" s="11" t="s">
        <v>4139</v>
      </c>
      <c r="L929" s="11">
        <v>2</v>
      </c>
    </row>
    <row r="930" spans="1:12">
      <c r="A930" s="11" t="s">
        <v>1682</v>
      </c>
      <c r="D930" s="11" t="s">
        <v>260</v>
      </c>
      <c r="E930" s="19" t="s">
        <v>1932</v>
      </c>
      <c r="F930" s="10">
        <v>42036</v>
      </c>
      <c r="G930" s="10">
        <v>45323</v>
      </c>
      <c r="H930" s="11">
        <v>10</v>
      </c>
      <c r="I930" s="20" t="s">
        <v>259</v>
      </c>
      <c r="J930" s="11" t="s">
        <v>261</v>
      </c>
      <c r="K930" s="11" t="s">
        <v>4139</v>
      </c>
      <c r="L930" s="11">
        <v>2</v>
      </c>
    </row>
    <row r="931" spans="1:12">
      <c r="A931" s="11" t="s">
        <v>1683</v>
      </c>
      <c r="D931" s="11" t="s">
        <v>260</v>
      </c>
      <c r="E931" s="19" t="s">
        <v>1933</v>
      </c>
      <c r="F931" s="10">
        <v>42036</v>
      </c>
      <c r="G931" s="10">
        <v>45323</v>
      </c>
      <c r="H931" s="11">
        <v>10</v>
      </c>
      <c r="I931" s="20" t="s">
        <v>259</v>
      </c>
      <c r="J931" s="11" t="s">
        <v>261</v>
      </c>
      <c r="K931" s="11" t="s">
        <v>4139</v>
      </c>
      <c r="L931" s="11">
        <v>2</v>
      </c>
    </row>
    <row r="932" spans="1:12">
      <c r="A932" s="11" t="s">
        <v>1684</v>
      </c>
      <c r="D932" s="11" t="s">
        <v>260</v>
      </c>
      <c r="E932" s="19" t="s">
        <v>1934</v>
      </c>
      <c r="F932" s="10">
        <v>42036</v>
      </c>
      <c r="G932" s="10">
        <v>45323</v>
      </c>
      <c r="H932" s="11">
        <v>10</v>
      </c>
      <c r="I932" s="20" t="s">
        <v>259</v>
      </c>
      <c r="J932" s="11" t="s">
        <v>261</v>
      </c>
      <c r="K932" s="11" t="s">
        <v>4139</v>
      </c>
      <c r="L932" s="11">
        <v>2</v>
      </c>
    </row>
    <row r="933" spans="1:12">
      <c r="A933" s="11" t="s">
        <v>1685</v>
      </c>
      <c r="D933" s="11" t="s">
        <v>260</v>
      </c>
      <c r="E933" s="19" t="s">
        <v>1935</v>
      </c>
      <c r="F933" s="10">
        <v>42036</v>
      </c>
      <c r="G933" s="10">
        <v>45323</v>
      </c>
      <c r="H933" s="11">
        <v>10</v>
      </c>
      <c r="I933" s="20" t="s">
        <v>259</v>
      </c>
      <c r="J933" s="11" t="s">
        <v>261</v>
      </c>
      <c r="K933" s="11" t="s">
        <v>4139</v>
      </c>
      <c r="L933" s="11">
        <v>2</v>
      </c>
    </row>
    <row r="934" spans="1:12">
      <c r="A934" s="11" t="s">
        <v>1686</v>
      </c>
      <c r="D934" s="11" t="s">
        <v>260</v>
      </c>
      <c r="E934" s="19" t="s">
        <v>1936</v>
      </c>
      <c r="F934" s="10">
        <v>42036</v>
      </c>
      <c r="G934" s="10">
        <v>45323</v>
      </c>
      <c r="H934" s="11">
        <v>10</v>
      </c>
      <c r="I934" s="20" t="s">
        <v>259</v>
      </c>
      <c r="J934" s="11" t="s">
        <v>261</v>
      </c>
      <c r="K934" s="11" t="s">
        <v>4139</v>
      </c>
      <c r="L934" s="11">
        <v>2</v>
      </c>
    </row>
    <row r="935" spans="1:12">
      <c r="A935" s="11" t="s">
        <v>1687</v>
      </c>
      <c r="D935" s="11" t="s">
        <v>260</v>
      </c>
      <c r="E935" s="19" t="s">
        <v>1937</v>
      </c>
      <c r="F935" s="10">
        <v>42036</v>
      </c>
      <c r="G935" s="10">
        <v>45323</v>
      </c>
      <c r="H935" s="11">
        <v>10</v>
      </c>
      <c r="I935" s="20" t="s">
        <v>259</v>
      </c>
      <c r="J935" s="11" t="s">
        <v>261</v>
      </c>
      <c r="K935" s="11" t="s">
        <v>4139</v>
      </c>
      <c r="L935" s="11">
        <v>2</v>
      </c>
    </row>
    <row r="936" spans="1:12">
      <c r="A936" s="11" t="s">
        <v>1688</v>
      </c>
      <c r="D936" s="11" t="s">
        <v>260</v>
      </c>
      <c r="E936" s="19" t="s">
        <v>1938</v>
      </c>
      <c r="F936" s="10">
        <v>42036</v>
      </c>
      <c r="G936" s="10">
        <v>45323</v>
      </c>
      <c r="H936" s="11">
        <v>10</v>
      </c>
      <c r="I936" s="20" t="s">
        <v>259</v>
      </c>
      <c r="J936" s="11" t="s">
        <v>261</v>
      </c>
      <c r="K936" s="11" t="s">
        <v>4139</v>
      </c>
      <c r="L936" s="11">
        <v>2</v>
      </c>
    </row>
    <row r="937" spans="1:12">
      <c r="A937" s="11" t="s">
        <v>1689</v>
      </c>
      <c r="D937" s="11" t="s">
        <v>260</v>
      </c>
      <c r="E937" s="19" t="s">
        <v>1939</v>
      </c>
      <c r="F937" s="10">
        <v>42036</v>
      </c>
      <c r="G937" s="10">
        <v>45323</v>
      </c>
      <c r="H937" s="11">
        <v>10</v>
      </c>
      <c r="I937" s="20" t="s">
        <v>259</v>
      </c>
      <c r="J937" s="11" t="s">
        <v>261</v>
      </c>
      <c r="K937" s="11" t="s">
        <v>4139</v>
      </c>
      <c r="L937" s="11">
        <v>2</v>
      </c>
    </row>
    <row r="938" spans="1:12">
      <c r="A938" s="11" t="s">
        <v>1690</v>
      </c>
      <c r="D938" s="11" t="s">
        <v>260</v>
      </c>
      <c r="E938" s="19" t="s">
        <v>1940</v>
      </c>
      <c r="F938" s="10">
        <v>42036</v>
      </c>
      <c r="G938" s="10">
        <v>45323</v>
      </c>
      <c r="H938" s="11">
        <v>10</v>
      </c>
      <c r="I938" s="20" t="s">
        <v>259</v>
      </c>
      <c r="J938" s="11" t="s">
        <v>261</v>
      </c>
      <c r="K938" s="11" t="s">
        <v>4139</v>
      </c>
      <c r="L938" s="11">
        <v>2</v>
      </c>
    </row>
    <row r="939" spans="1:12">
      <c r="A939" s="11" t="s">
        <v>1691</v>
      </c>
      <c r="D939" s="11" t="s">
        <v>260</v>
      </c>
      <c r="E939" s="19" t="s">
        <v>1941</v>
      </c>
      <c r="F939" s="10">
        <v>42036</v>
      </c>
      <c r="G939" s="10">
        <v>45323</v>
      </c>
      <c r="H939" s="11">
        <v>10</v>
      </c>
      <c r="I939" s="20" t="s">
        <v>259</v>
      </c>
      <c r="J939" s="11" t="s">
        <v>261</v>
      </c>
      <c r="K939" s="11" t="s">
        <v>4139</v>
      </c>
      <c r="L939" s="11">
        <v>2</v>
      </c>
    </row>
    <row r="940" spans="1:12">
      <c r="A940" s="11" t="s">
        <v>1692</v>
      </c>
      <c r="D940" s="11" t="s">
        <v>260</v>
      </c>
      <c r="E940" s="19" t="s">
        <v>1942</v>
      </c>
      <c r="F940" s="10">
        <v>42036</v>
      </c>
      <c r="G940" s="10">
        <v>45323</v>
      </c>
      <c r="H940" s="11">
        <v>10</v>
      </c>
      <c r="I940" s="20" t="s">
        <v>259</v>
      </c>
      <c r="J940" s="11" t="s">
        <v>261</v>
      </c>
      <c r="K940" s="11" t="s">
        <v>4139</v>
      </c>
      <c r="L940" s="11">
        <v>2</v>
      </c>
    </row>
    <row r="941" spans="1:12">
      <c r="A941" s="11" t="s">
        <v>1693</v>
      </c>
      <c r="D941" s="11" t="s">
        <v>260</v>
      </c>
      <c r="E941" s="19" t="s">
        <v>1943</v>
      </c>
      <c r="F941" s="10">
        <v>42036</v>
      </c>
      <c r="G941" s="10">
        <v>45323</v>
      </c>
      <c r="H941" s="11">
        <v>10</v>
      </c>
      <c r="I941" s="20" t="s">
        <v>259</v>
      </c>
      <c r="J941" s="11" t="s">
        <v>261</v>
      </c>
      <c r="K941" s="11" t="s">
        <v>4139</v>
      </c>
      <c r="L941" s="11">
        <v>2</v>
      </c>
    </row>
    <row r="942" spans="1:12">
      <c r="A942" s="11" t="s">
        <v>1694</v>
      </c>
      <c r="D942" s="11" t="s">
        <v>260</v>
      </c>
      <c r="E942" s="19" t="s">
        <v>1944</v>
      </c>
      <c r="F942" s="10">
        <v>42036</v>
      </c>
      <c r="G942" s="10">
        <v>45323</v>
      </c>
      <c r="H942" s="11">
        <v>10</v>
      </c>
      <c r="I942" s="20" t="s">
        <v>259</v>
      </c>
      <c r="J942" s="11" t="s">
        <v>261</v>
      </c>
      <c r="K942" s="11" t="s">
        <v>4139</v>
      </c>
      <c r="L942" s="11">
        <v>2</v>
      </c>
    </row>
    <row r="943" spans="1:12">
      <c r="A943" s="11" t="s">
        <v>1695</v>
      </c>
      <c r="D943" s="11" t="s">
        <v>260</v>
      </c>
      <c r="E943" s="19" t="s">
        <v>1945</v>
      </c>
      <c r="F943" s="10">
        <v>42036</v>
      </c>
      <c r="G943" s="10">
        <v>45323</v>
      </c>
      <c r="H943" s="11">
        <v>10</v>
      </c>
      <c r="I943" s="20" t="s">
        <v>259</v>
      </c>
      <c r="J943" s="11" t="s">
        <v>261</v>
      </c>
      <c r="K943" s="11" t="s">
        <v>4139</v>
      </c>
      <c r="L943" s="11">
        <v>2</v>
      </c>
    </row>
    <row r="944" spans="1:12">
      <c r="A944" s="11" t="s">
        <v>1696</v>
      </c>
      <c r="D944" s="11" t="s">
        <v>260</v>
      </c>
      <c r="E944" s="19" t="s">
        <v>1946</v>
      </c>
      <c r="F944" s="10">
        <v>42036</v>
      </c>
      <c r="G944" s="10">
        <v>45323</v>
      </c>
      <c r="H944" s="11">
        <v>10</v>
      </c>
      <c r="I944" s="20" t="s">
        <v>259</v>
      </c>
      <c r="J944" s="11" t="s">
        <v>261</v>
      </c>
      <c r="K944" s="11" t="s">
        <v>4139</v>
      </c>
      <c r="L944" s="11">
        <v>2</v>
      </c>
    </row>
    <row r="945" spans="1:12">
      <c r="A945" s="11" t="s">
        <v>1697</v>
      </c>
      <c r="D945" s="11" t="s">
        <v>260</v>
      </c>
      <c r="E945" s="19" t="s">
        <v>1947</v>
      </c>
      <c r="F945" s="10">
        <v>42036</v>
      </c>
      <c r="G945" s="10">
        <v>45323</v>
      </c>
      <c r="H945" s="11">
        <v>10</v>
      </c>
      <c r="I945" s="20" t="s">
        <v>259</v>
      </c>
      <c r="J945" s="11" t="s">
        <v>261</v>
      </c>
      <c r="K945" s="11" t="s">
        <v>4139</v>
      </c>
      <c r="L945" s="11">
        <v>2</v>
      </c>
    </row>
    <row r="946" spans="1:12">
      <c r="A946" s="11" t="s">
        <v>1698</v>
      </c>
      <c r="D946" s="11" t="s">
        <v>260</v>
      </c>
      <c r="E946" s="19" t="s">
        <v>1948</v>
      </c>
      <c r="F946" s="10">
        <v>42036</v>
      </c>
      <c r="G946" s="10">
        <v>45323</v>
      </c>
      <c r="H946" s="11">
        <v>10</v>
      </c>
      <c r="I946" s="20" t="s">
        <v>259</v>
      </c>
      <c r="J946" s="11" t="s">
        <v>261</v>
      </c>
      <c r="K946" s="11" t="s">
        <v>4139</v>
      </c>
      <c r="L946" s="11">
        <v>2</v>
      </c>
    </row>
    <row r="947" spans="1:12">
      <c r="A947" s="11" t="s">
        <v>1699</v>
      </c>
      <c r="D947" s="11" t="s">
        <v>260</v>
      </c>
      <c r="E947" s="19" t="s">
        <v>1949</v>
      </c>
      <c r="F947" s="10">
        <v>42036</v>
      </c>
      <c r="G947" s="10">
        <v>45323</v>
      </c>
      <c r="H947" s="11">
        <v>10</v>
      </c>
      <c r="I947" s="20" t="s">
        <v>259</v>
      </c>
      <c r="J947" s="11" t="s">
        <v>261</v>
      </c>
      <c r="K947" s="11" t="s">
        <v>4139</v>
      </c>
      <c r="L947" s="11">
        <v>2</v>
      </c>
    </row>
    <row r="948" spans="1:12">
      <c r="A948" s="11" t="s">
        <v>1700</v>
      </c>
      <c r="D948" s="11" t="s">
        <v>260</v>
      </c>
      <c r="E948" s="19" t="s">
        <v>1950</v>
      </c>
      <c r="F948" s="10">
        <v>42036</v>
      </c>
      <c r="G948" s="10">
        <v>45323</v>
      </c>
      <c r="H948" s="11">
        <v>10</v>
      </c>
      <c r="I948" s="20" t="s">
        <v>259</v>
      </c>
      <c r="J948" s="11" t="s">
        <v>261</v>
      </c>
      <c r="K948" s="11" t="s">
        <v>4139</v>
      </c>
      <c r="L948" s="11">
        <v>2</v>
      </c>
    </row>
    <row r="949" spans="1:12">
      <c r="A949" s="11" t="s">
        <v>1701</v>
      </c>
      <c r="D949" s="11" t="s">
        <v>260</v>
      </c>
      <c r="E949" s="19" t="s">
        <v>1951</v>
      </c>
      <c r="F949" s="10">
        <v>42036</v>
      </c>
      <c r="G949" s="10">
        <v>45323</v>
      </c>
      <c r="H949" s="11">
        <v>10</v>
      </c>
      <c r="I949" s="20" t="s">
        <v>259</v>
      </c>
      <c r="J949" s="11" t="s">
        <v>261</v>
      </c>
      <c r="K949" s="11" t="s">
        <v>4139</v>
      </c>
      <c r="L949" s="11">
        <v>2</v>
      </c>
    </row>
    <row r="950" spans="1:12">
      <c r="A950" s="11" t="s">
        <v>1702</v>
      </c>
      <c r="D950" s="11" t="s">
        <v>260</v>
      </c>
      <c r="E950" s="19" t="s">
        <v>1952</v>
      </c>
      <c r="F950" s="10">
        <v>42036</v>
      </c>
      <c r="G950" s="10">
        <v>45323</v>
      </c>
      <c r="H950" s="11">
        <v>10</v>
      </c>
      <c r="I950" s="20" t="s">
        <v>259</v>
      </c>
      <c r="J950" s="11" t="s">
        <v>261</v>
      </c>
      <c r="K950" s="11" t="s">
        <v>4139</v>
      </c>
      <c r="L950" s="11">
        <v>2</v>
      </c>
    </row>
    <row r="951" spans="1:12">
      <c r="A951" s="11" t="s">
        <v>1703</v>
      </c>
      <c r="D951" s="11" t="s">
        <v>260</v>
      </c>
      <c r="E951" s="19" t="s">
        <v>1953</v>
      </c>
      <c r="F951" s="10">
        <v>42036</v>
      </c>
      <c r="G951" s="10">
        <v>45323</v>
      </c>
      <c r="H951" s="11">
        <v>10</v>
      </c>
      <c r="I951" s="20" t="s">
        <v>259</v>
      </c>
      <c r="J951" s="11" t="s">
        <v>261</v>
      </c>
      <c r="K951" s="11" t="s">
        <v>4139</v>
      </c>
      <c r="L951" s="11">
        <v>2</v>
      </c>
    </row>
    <row r="952" spans="1:12">
      <c r="A952" s="11" t="s">
        <v>1704</v>
      </c>
      <c r="D952" s="11" t="s">
        <v>260</v>
      </c>
      <c r="E952" s="19" t="s">
        <v>1954</v>
      </c>
      <c r="F952" s="10">
        <v>42036</v>
      </c>
      <c r="G952" s="10">
        <v>45323</v>
      </c>
      <c r="H952" s="11">
        <v>10</v>
      </c>
      <c r="I952" s="20" t="s">
        <v>259</v>
      </c>
      <c r="J952" s="11" t="s">
        <v>261</v>
      </c>
      <c r="K952" s="11" t="s">
        <v>4139</v>
      </c>
      <c r="L952" s="11">
        <v>2</v>
      </c>
    </row>
    <row r="953" spans="1:12">
      <c r="A953" s="11" t="s">
        <v>1705</v>
      </c>
      <c r="D953" s="11" t="s">
        <v>260</v>
      </c>
      <c r="E953" s="19" t="s">
        <v>1955</v>
      </c>
      <c r="F953" s="10">
        <v>42036</v>
      </c>
      <c r="G953" s="10">
        <v>45323</v>
      </c>
      <c r="H953" s="11">
        <v>10</v>
      </c>
      <c r="I953" s="20" t="s">
        <v>259</v>
      </c>
      <c r="J953" s="11" t="s">
        <v>261</v>
      </c>
      <c r="K953" s="11" t="s">
        <v>4139</v>
      </c>
      <c r="L953" s="11">
        <v>2</v>
      </c>
    </row>
    <row r="954" spans="1:12">
      <c r="A954" s="11" t="s">
        <v>1706</v>
      </c>
      <c r="D954" s="11" t="s">
        <v>260</v>
      </c>
      <c r="E954" s="19" t="s">
        <v>1956</v>
      </c>
      <c r="F954" s="10">
        <v>42036</v>
      </c>
      <c r="G954" s="10">
        <v>45323</v>
      </c>
      <c r="H954" s="11">
        <v>10</v>
      </c>
      <c r="I954" s="20" t="s">
        <v>259</v>
      </c>
      <c r="J954" s="11" t="s">
        <v>261</v>
      </c>
      <c r="K954" s="11" t="s">
        <v>4139</v>
      </c>
      <c r="L954" s="11">
        <v>2</v>
      </c>
    </row>
    <row r="955" spans="1:12">
      <c r="A955" s="11" t="s">
        <v>1707</v>
      </c>
      <c r="D955" s="11" t="s">
        <v>260</v>
      </c>
      <c r="E955" s="19" t="s">
        <v>1957</v>
      </c>
      <c r="F955" s="10">
        <v>42036</v>
      </c>
      <c r="G955" s="10">
        <v>45323</v>
      </c>
      <c r="H955" s="11">
        <v>10</v>
      </c>
      <c r="I955" s="20" t="s">
        <v>259</v>
      </c>
      <c r="J955" s="11" t="s">
        <v>261</v>
      </c>
      <c r="K955" s="11" t="s">
        <v>4139</v>
      </c>
      <c r="L955" s="11">
        <v>2</v>
      </c>
    </row>
    <row r="956" spans="1:12">
      <c r="A956" s="11" t="s">
        <v>1708</v>
      </c>
      <c r="D956" s="11" t="s">
        <v>260</v>
      </c>
      <c r="E956" s="19" t="s">
        <v>1958</v>
      </c>
      <c r="F956" s="10">
        <v>42036</v>
      </c>
      <c r="G956" s="10">
        <v>45323</v>
      </c>
      <c r="H956" s="11">
        <v>10</v>
      </c>
      <c r="I956" s="20" t="s">
        <v>259</v>
      </c>
      <c r="J956" s="11" t="s">
        <v>261</v>
      </c>
      <c r="K956" s="11" t="s">
        <v>4139</v>
      </c>
      <c r="L956" s="11">
        <v>2</v>
      </c>
    </row>
    <row r="957" spans="1:12">
      <c r="A957" s="11" t="s">
        <v>1709</v>
      </c>
      <c r="D957" s="11" t="s">
        <v>260</v>
      </c>
      <c r="E957" s="19" t="s">
        <v>1959</v>
      </c>
      <c r="F957" s="10">
        <v>42036</v>
      </c>
      <c r="G957" s="10">
        <v>45323</v>
      </c>
      <c r="H957" s="11">
        <v>10</v>
      </c>
      <c r="I957" s="20" t="s">
        <v>259</v>
      </c>
      <c r="J957" s="11" t="s">
        <v>261</v>
      </c>
      <c r="K957" s="11" t="s">
        <v>4139</v>
      </c>
      <c r="L957" s="11">
        <v>2</v>
      </c>
    </row>
    <row r="958" spans="1:12">
      <c r="A958" s="11" t="s">
        <v>1710</v>
      </c>
      <c r="D958" s="11" t="s">
        <v>260</v>
      </c>
      <c r="E958" s="19" t="s">
        <v>1960</v>
      </c>
      <c r="F958" s="10">
        <v>42036</v>
      </c>
      <c r="G958" s="10">
        <v>45323</v>
      </c>
      <c r="H958" s="11">
        <v>10</v>
      </c>
      <c r="I958" s="20" t="s">
        <v>259</v>
      </c>
      <c r="J958" s="11" t="s">
        <v>261</v>
      </c>
      <c r="K958" s="11" t="s">
        <v>4139</v>
      </c>
      <c r="L958" s="11">
        <v>2</v>
      </c>
    </row>
    <row r="959" spans="1:12">
      <c r="A959" s="11" t="s">
        <v>1711</v>
      </c>
      <c r="D959" s="11" t="s">
        <v>260</v>
      </c>
      <c r="E959" s="19" t="s">
        <v>1961</v>
      </c>
      <c r="F959" s="10">
        <v>42036</v>
      </c>
      <c r="G959" s="10">
        <v>45323</v>
      </c>
      <c r="H959" s="11">
        <v>10</v>
      </c>
      <c r="I959" s="20" t="s">
        <v>259</v>
      </c>
      <c r="J959" s="11" t="s">
        <v>261</v>
      </c>
      <c r="K959" s="11" t="s">
        <v>4139</v>
      </c>
      <c r="L959" s="11">
        <v>2</v>
      </c>
    </row>
    <row r="960" spans="1:12">
      <c r="A960" s="11" t="s">
        <v>1712</v>
      </c>
      <c r="D960" s="11" t="s">
        <v>260</v>
      </c>
      <c r="E960" s="19" t="s">
        <v>1962</v>
      </c>
      <c r="F960" s="10">
        <v>42036</v>
      </c>
      <c r="G960" s="10">
        <v>45323</v>
      </c>
      <c r="H960" s="11">
        <v>10</v>
      </c>
      <c r="I960" s="20" t="s">
        <v>259</v>
      </c>
      <c r="J960" s="11" t="s">
        <v>261</v>
      </c>
      <c r="K960" s="11" t="s">
        <v>4139</v>
      </c>
      <c r="L960" s="11">
        <v>2</v>
      </c>
    </row>
    <row r="961" spans="1:12">
      <c r="A961" s="11" t="s">
        <v>1713</v>
      </c>
      <c r="D961" s="11" t="s">
        <v>260</v>
      </c>
      <c r="E961" s="19" t="s">
        <v>1963</v>
      </c>
      <c r="F961" s="10">
        <v>42036</v>
      </c>
      <c r="G961" s="10">
        <v>45323</v>
      </c>
      <c r="H961" s="11">
        <v>10</v>
      </c>
      <c r="I961" s="20" t="s">
        <v>259</v>
      </c>
      <c r="J961" s="11" t="s">
        <v>261</v>
      </c>
      <c r="K961" s="11" t="s">
        <v>4139</v>
      </c>
      <c r="L961" s="11">
        <v>2</v>
      </c>
    </row>
    <row r="962" spans="1:12">
      <c r="A962" s="11" t="s">
        <v>1714</v>
      </c>
      <c r="D962" s="11" t="s">
        <v>260</v>
      </c>
      <c r="E962" s="19" t="s">
        <v>1964</v>
      </c>
      <c r="F962" s="10">
        <v>42036</v>
      </c>
      <c r="G962" s="10">
        <v>45323</v>
      </c>
      <c r="H962" s="11">
        <v>10</v>
      </c>
      <c r="I962" s="20" t="s">
        <v>259</v>
      </c>
      <c r="J962" s="11" t="s">
        <v>261</v>
      </c>
      <c r="K962" s="11" t="s">
        <v>4139</v>
      </c>
      <c r="L962" s="11">
        <v>2</v>
      </c>
    </row>
    <row r="963" spans="1:12">
      <c r="A963" s="11" t="s">
        <v>1715</v>
      </c>
      <c r="D963" s="11" t="s">
        <v>260</v>
      </c>
      <c r="E963" s="19" t="s">
        <v>1965</v>
      </c>
      <c r="F963" s="10">
        <v>42036</v>
      </c>
      <c r="G963" s="10">
        <v>45323</v>
      </c>
      <c r="H963" s="11">
        <v>10</v>
      </c>
      <c r="I963" s="20" t="s">
        <v>259</v>
      </c>
      <c r="J963" s="11" t="s">
        <v>261</v>
      </c>
      <c r="K963" s="11" t="s">
        <v>4139</v>
      </c>
      <c r="L963" s="11">
        <v>2</v>
      </c>
    </row>
    <row r="964" spans="1:12">
      <c r="A964" s="11" t="s">
        <v>1716</v>
      </c>
      <c r="D964" s="11" t="s">
        <v>260</v>
      </c>
      <c r="E964" s="19" t="s">
        <v>1966</v>
      </c>
      <c r="F964" s="10">
        <v>42036</v>
      </c>
      <c r="G964" s="10">
        <v>45323</v>
      </c>
      <c r="H964" s="11">
        <v>10</v>
      </c>
      <c r="I964" s="20" t="s">
        <v>259</v>
      </c>
      <c r="J964" s="11" t="s">
        <v>261</v>
      </c>
      <c r="K964" s="11" t="s">
        <v>4139</v>
      </c>
      <c r="L964" s="11">
        <v>2</v>
      </c>
    </row>
    <row r="965" spans="1:12">
      <c r="A965" s="11" t="s">
        <v>1717</v>
      </c>
      <c r="D965" s="11" t="s">
        <v>260</v>
      </c>
      <c r="E965" s="19" t="s">
        <v>1967</v>
      </c>
      <c r="F965" s="10">
        <v>42036</v>
      </c>
      <c r="G965" s="10">
        <v>45323</v>
      </c>
      <c r="H965" s="11">
        <v>10</v>
      </c>
      <c r="I965" s="20" t="s">
        <v>259</v>
      </c>
      <c r="J965" s="11" t="s">
        <v>261</v>
      </c>
      <c r="K965" s="11" t="s">
        <v>4139</v>
      </c>
      <c r="L965" s="11">
        <v>2</v>
      </c>
    </row>
    <row r="966" spans="1:12">
      <c r="A966" s="11" t="s">
        <v>1718</v>
      </c>
      <c r="D966" s="11" t="s">
        <v>260</v>
      </c>
      <c r="E966" s="19" t="s">
        <v>1968</v>
      </c>
      <c r="F966" s="10">
        <v>42036</v>
      </c>
      <c r="G966" s="10">
        <v>45323</v>
      </c>
      <c r="H966" s="11">
        <v>10</v>
      </c>
      <c r="I966" s="20" t="s">
        <v>259</v>
      </c>
      <c r="J966" s="11" t="s">
        <v>261</v>
      </c>
      <c r="K966" s="11" t="s">
        <v>4139</v>
      </c>
      <c r="L966" s="11">
        <v>2</v>
      </c>
    </row>
    <row r="967" spans="1:12">
      <c r="A967" s="11" t="s">
        <v>1719</v>
      </c>
      <c r="D967" s="11" t="s">
        <v>260</v>
      </c>
      <c r="E967" s="19" t="s">
        <v>1969</v>
      </c>
      <c r="F967" s="10">
        <v>42036</v>
      </c>
      <c r="G967" s="10">
        <v>45323</v>
      </c>
      <c r="H967" s="11">
        <v>10</v>
      </c>
      <c r="I967" s="20" t="s">
        <v>259</v>
      </c>
      <c r="J967" s="11" t="s">
        <v>261</v>
      </c>
      <c r="K967" s="11" t="s">
        <v>4139</v>
      </c>
      <c r="L967" s="11">
        <v>2</v>
      </c>
    </row>
    <row r="968" spans="1:12">
      <c r="A968" s="11" t="s">
        <v>1720</v>
      </c>
      <c r="D968" s="11" t="s">
        <v>260</v>
      </c>
      <c r="E968" s="19" t="s">
        <v>1970</v>
      </c>
      <c r="F968" s="10">
        <v>42036</v>
      </c>
      <c r="G968" s="10">
        <v>45323</v>
      </c>
      <c r="H968" s="11">
        <v>10</v>
      </c>
      <c r="I968" s="20" t="s">
        <v>259</v>
      </c>
      <c r="J968" s="11" t="s">
        <v>261</v>
      </c>
      <c r="K968" s="11" t="s">
        <v>4139</v>
      </c>
      <c r="L968" s="11">
        <v>2</v>
      </c>
    </row>
    <row r="969" spans="1:12">
      <c r="A969" s="11" t="s">
        <v>1721</v>
      </c>
      <c r="D969" s="11" t="s">
        <v>260</v>
      </c>
      <c r="E969" s="19" t="s">
        <v>1971</v>
      </c>
      <c r="F969" s="10">
        <v>42036</v>
      </c>
      <c r="G969" s="10">
        <v>45323</v>
      </c>
      <c r="H969" s="11">
        <v>10</v>
      </c>
      <c r="I969" s="11" t="s">
        <v>337</v>
      </c>
      <c r="J969" s="11" t="s">
        <v>338</v>
      </c>
      <c r="K969" s="11" t="s">
        <v>4139</v>
      </c>
      <c r="L969" s="11">
        <v>2</v>
      </c>
    </row>
    <row r="970" spans="1:12">
      <c r="A970" s="11" t="s">
        <v>1722</v>
      </c>
      <c r="D970" s="11" t="s">
        <v>260</v>
      </c>
      <c r="E970" s="19" t="s">
        <v>1972</v>
      </c>
      <c r="F970" s="10">
        <v>42036</v>
      </c>
      <c r="G970" s="10">
        <v>45323</v>
      </c>
      <c r="H970" s="11">
        <v>10</v>
      </c>
      <c r="I970" s="11" t="s">
        <v>337</v>
      </c>
      <c r="J970" s="11" t="s">
        <v>338</v>
      </c>
      <c r="K970" s="11" t="s">
        <v>4139</v>
      </c>
      <c r="L970" s="11">
        <v>2</v>
      </c>
    </row>
    <row r="971" spans="1:12">
      <c r="A971" s="11" t="s">
        <v>1723</v>
      </c>
      <c r="D971" s="11" t="s">
        <v>260</v>
      </c>
      <c r="E971" s="19" t="s">
        <v>1973</v>
      </c>
      <c r="F971" s="10">
        <v>42036</v>
      </c>
      <c r="G971" s="10">
        <v>45323</v>
      </c>
      <c r="H971" s="11">
        <v>10</v>
      </c>
      <c r="I971" s="11" t="s">
        <v>337</v>
      </c>
      <c r="J971" s="11" t="s">
        <v>338</v>
      </c>
      <c r="K971" s="11" t="s">
        <v>4139</v>
      </c>
      <c r="L971" s="11">
        <v>2</v>
      </c>
    </row>
    <row r="972" spans="1:12">
      <c r="A972" s="11" t="s">
        <v>1724</v>
      </c>
      <c r="D972" s="11" t="s">
        <v>260</v>
      </c>
      <c r="E972" s="19" t="s">
        <v>1974</v>
      </c>
      <c r="F972" s="10">
        <v>42036</v>
      </c>
      <c r="G972" s="10">
        <v>45323</v>
      </c>
      <c r="H972" s="11">
        <v>10</v>
      </c>
      <c r="I972" s="11" t="s">
        <v>337</v>
      </c>
      <c r="J972" s="11" t="s">
        <v>338</v>
      </c>
      <c r="K972" s="11" t="s">
        <v>4139</v>
      </c>
      <c r="L972" s="11">
        <v>2</v>
      </c>
    </row>
    <row r="973" spans="1:12">
      <c r="A973" s="11" t="s">
        <v>1725</v>
      </c>
      <c r="D973" s="11" t="s">
        <v>260</v>
      </c>
      <c r="E973" s="19" t="s">
        <v>1975</v>
      </c>
      <c r="F973" s="10">
        <v>42036</v>
      </c>
      <c r="G973" s="10">
        <v>45323</v>
      </c>
      <c r="H973" s="11">
        <v>10</v>
      </c>
      <c r="I973" s="11" t="s">
        <v>337</v>
      </c>
      <c r="J973" s="11" t="s">
        <v>338</v>
      </c>
      <c r="K973" s="11" t="s">
        <v>4139</v>
      </c>
      <c r="L973" s="11">
        <v>2</v>
      </c>
    </row>
    <row r="974" spans="1:12">
      <c r="A974" s="11" t="s">
        <v>1726</v>
      </c>
      <c r="D974" s="11" t="s">
        <v>260</v>
      </c>
      <c r="E974" s="19" t="s">
        <v>1976</v>
      </c>
      <c r="F974" s="10">
        <v>42036</v>
      </c>
      <c r="G974" s="10">
        <v>45323</v>
      </c>
      <c r="H974" s="11">
        <v>10</v>
      </c>
      <c r="I974" s="11" t="s">
        <v>337</v>
      </c>
      <c r="J974" s="11" t="s">
        <v>338</v>
      </c>
      <c r="K974" s="11" t="s">
        <v>4139</v>
      </c>
      <c r="L974" s="11">
        <v>2</v>
      </c>
    </row>
    <row r="975" spans="1:12">
      <c r="A975" s="11" t="s">
        <v>1727</v>
      </c>
      <c r="D975" s="11" t="s">
        <v>260</v>
      </c>
      <c r="E975" s="19" t="s">
        <v>1977</v>
      </c>
      <c r="F975" s="10">
        <v>42036</v>
      </c>
      <c r="G975" s="10">
        <v>45323</v>
      </c>
      <c r="H975" s="11">
        <v>10</v>
      </c>
      <c r="I975" s="11" t="s">
        <v>337</v>
      </c>
      <c r="J975" s="11" t="s">
        <v>338</v>
      </c>
      <c r="K975" s="11" t="s">
        <v>4139</v>
      </c>
      <c r="L975" s="11">
        <v>2</v>
      </c>
    </row>
    <row r="976" spans="1:12">
      <c r="A976" s="11" t="s">
        <v>1728</v>
      </c>
      <c r="D976" s="11" t="s">
        <v>260</v>
      </c>
      <c r="E976" s="19" t="s">
        <v>1978</v>
      </c>
      <c r="F976" s="10">
        <v>42036</v>
      </c>
      <c r="G976" s="10">
        <v>45323</v>
      </c>
      <c r="H976" s="11">
        <v>10</v>
      </c>
      <c r="I976" s="11" t="s">
        <v>337</v>
      </c>
      <c r="J976" s="11" t="s">
        <v>338</v>
      </c>
      <c r="K976" s="11" t="s">
        <v>4139</v>
      </c>
      <c r="L976" s="11">
        <v>2</v>
      </c>
    </row>
    <row r="977" spans="1:12">
      <c r="A977" s="11" t="s">
        <v>1729</v>
      </c>
      <c r="D977" s="11" t="s">
        <v>260</v>
      </c>
      <c r="E977" s="19" t="s">
        <v>1979</v>
      </c>
      <c r="F977" s="10">
        <v>42036</v>
      </c>
      <c r="G977" s="10">
        <v>45323</v>
      </c>
      <c r="H977" s="11">
        <v>10</v>
      </c>
      <c r="I977" s="11" t="s">
        <v>337</v>
      </c>
      <c r="J977" s="11" t="s">
        <v>338</v>
      </c>
      <c r="K977" s="11" t="s">
        <v>4139</v>
      </c>
      <c r="L977" s="11">
        <v>2</v>
      </c>
    </row>
    <row r="978" spans="1:12">
      <c r="A978" s="11" t="s">
        <v>1730</v>
      </c>
      <c r="D978" s="11" t="s">
        <v>260</v>
      </c>
      <c r="E978" s="19" t="s">
        <v>1980</v>
      </c>
      <c r="F978" s="10">
        <v>42036</v>
      </c>
      <c r="G978" s="10">
        <v>45323</v>
      </c>
      <c r="H978" s="11">
        <v>10</v>
      </c>
      <c r="I978" s="11" t="s">
        <v>337</v>
      </c>
      <c r="J978" s="11" t="s">
        <v>338</v>
      </c>
      <c r="K978" s="11" t="s">
        <v>4139</v>
      </c>
      <c r="L978" s="11">
        <v>2</v>
      </c>
    </row>
    <row r="979" spans="1:12">
      <c r="A979" s="11" t="s">
        <v>1731</v>
      </c>
      <c r="D979" s="11" t="s">
        <v>260</v>
      </c>
      <c r="E979" s="19" t="s">
        <v>1981</v>
      </c>
      <c r="F979" s="10">
        <v>42036</v>
      </c>
      <c r="G979" s="10">
        <v>45323</v>
      </c>
      <c r="H979" s="11">
        <v>10</v>
      </c>
      <c r="I979" s="11" t="s">
        <v>337</v>
      </c>
      <c r="J979" s="11" t="s">
        <v>338</v>
      </c>
      <c r="K979" s="11" t="s">
        <v>4139</v>
      </c>
      <c r="L979" s="11">
        <v>2</v>
      </c>
    </row>
    <row r="980" spans="1:12">
      <c r="A980" s="11" t="s">
        <v>1732</v>
      </c>
      <c r="D980" s="11" t="s">
        <v>260</v>
      </c>
      <c r="E980" s="19" t="s">
        <v>1982</v>
      </c>
      <c r="F980" s="10">
        <v>42036</v>
      </c>
      <c r="G980" s="10">
        <v>45323</v>
      </c>
      <c r="H980" s="11">
        <v>10</v>
      </c>
      <c r="I980" s="11" t="s">
        <v>337</v>
      </c>
      <c r="J980" s="11" t="s">
        <v>338</v>
      </c>
      <c r="K980" s="11" t="s">
        <v>4139</v>
      </c>
      <c r="L980" s="11">
        <v>2</v>
      </c>
    </row>
    <row r="981" spans="1:12">
      <c r="A981" s="11" t="s">
        <v>1733</v>
      </c>
      <c r="D981" s="11" t="s">
        <v>260</v>
      </c>
      <c r="E981" s="19" t="s">
        <v>1983</v>
      </c>
      <c r="F981" s="10">
        <v>42036</v>
      </c>
      <c r="G981" s="10">
        <v>45323</v>
      </c>
      <c r="H981" s="11">
        <v>10</v>
      </c>
      <c r="I981" s="11" t="s">
        <v>337</v>
      </c>
      <c r="J981" s="11" t="s">
        <v>338</v>
      </c>
      <c r="K981" s="11" t="s">
        <v>4139</v>
      </c>
      <c r="L981" s="11">
        <v>2</v>
      </c>
    </row>
    <row r="982" spans="1:12">
      <c r="A982" s="11" t="s">
        <v>1734</v>
      </c>
      <c r="D982" s="11" t="s">
        <v>260</v>
      </c>
      <c r="E982" s="19" t="s">
        <v>1984</v>
      </c>
      <c r="F982" s="10">
        <v>42036</v>
      </c>
      <c r="G982" s="10">
        <v>45323</v>
      </c>
      <c r="H982" s="11">
        <v>10</v>
      </c>
      <c r="I982" s="11" t="s">
        <v>337</v>
      </c>
      <c r="J982" s="11" t="s">
        <v>338</v>
      </c>
      <c r="K982" s="11" t="s">
        <v>4139</v>
      </c>
      <c r="L982" s="11">
        <v>2</v>
      </c>
    </row>
    <row r="983" spans="1:12">
      <c r="A983" s="11" t="s">
        <v>1735</v>
      </c>
      <c r="D983" s="11" t="s">
        <v>260</v>
      </c>
      <c r="E983" s="19" t="s">
        <v>1985</v>
      </c>
      <c r="F983" s="10">
        <v>42036</v>
      </c>
      <c r="G983" s="10">
        <v>45323</v>
      </c>
      <c r="H983" s="11">
        <v>10</v>
      </c>
      <c r="I983" s="11" t="s">
        <v>337</v>
      </c>
      <c r="J983" s="11" t="s">
        <v>338</v>
      </c>
      <c r="K983" s="11" t="s">
        <v>4139</v>
      </c>
      <c r="L983" s="11">
        <v>2</v>
      </c>
    </row>
    <row r="984" spans="1:12">
      <c r="A984" s="11" t="s">
        <v>1736</v>
      </c>
      <c r="D984" s="11" t="s">
        <v>260</v>
      </c>
      <c r="E984" s="19" t="s">
        <v>1986</v>
      </c>
      <c r="F984" s="10">
        <v>42036</v>
      </c>
      <c r="G984" s="10">
        <v>45323</v>
      </c>
      <c r="H984" s="11">
        <v>10</v>
      </c>
      <c r="I984" s="11" t="s">
        <v>337</v>
      </c>
      <c r="J984" s="11" t="s">
        <v>338</v>
      </c>
      <c r="K984" s="11" t="s">
        <v>4139</v>
      </c>
      <c r="L984" s="11">
        <v>2</v>
      </c>
    </row>
    <row r="985" spans="1:12">
      <c r="A985" s="11" t="s">
        <v>1737</v>
      </c>
      <c r="D985" s="11" t="s">
        <v>260</v>
      </c>
      <c r="E985" s="19" t="s">
        <v>1987</v>
      </c>
      <c r="F985" s="10">
        <v>42036</v>
      </c>
      <c r="G985" s="10">
        <v>45323</v>
      </c>
      <c r="H985" s="11">
        <v>10</v>
      </c>
      <c r="I985" s="11" t="s">
        <v>337</v>
      </c>
      <c r="J985" s="11" t="s">
        <v>338</v>
      </c>
      <c r="K985" s="11" t="s">
        <v>4139</v>
      </c>
      <c r="L985" s="11">
        <v>2</v>
      </c>
    </row>
    <row r="986" spans="1:12">
      <c r="A986" s="11" t="s">
        <v>1738</v>
      </c>
      <c r="D986" s="11" t="s">
        <v>260</v>
      </c>
      <c r="E986" s="19" t="s">
        <v>1988</v>
      </c>
      <c r="F986" s="10">
        <v>42036</v>
      </c>
      <c r="G986" s="10">
        <v>45323</v>
      </c>
      <c r="H986" s="11">
        <v>10</v>
      </c>
      <c r="I986" s="11" t="s">
        <v>337</v>
      </c>
      <c r="J986" s="11" t="s">
        <v>338</v>
      </c>
      <c r="K986" s="11" t="s">
        <v>4139</v>
      </c>
      <c r="L986" s="11">
        <v>2</v>
      </c>
    </row>
    <row r="987" spans="1:12">
      <c r="A987" s="11" t="s">
        <v>1739</v>
      </c>
      <c r="D987" s="11" t="s">
        <v>260</v>
      </c>
      <c r="E987" s="19" t="s">
        <v>1989</v>
      </c>
      <c r="F987" s="10">
        <v>42036</v>
      </c>
      <c r="G987" s="10">
        <v>45323</v>
      </c>
      <c r="H987" s="11">
        <v>10</v>
      </c>
      <c r="I987" s="11" t="s">
        <v>337</v>
      </c>
      <c r="J987" s="11" t="s">
        <v>338</v>
      </c>
      <c r="K987" s="11" t="s">
        <v>4139</v>
      </c>
      <c r="L987" s="11">
        <v>2</v>
      </c>
    </row>
    <row r="988" spans="1:12">
      <c r="A988" s="11" t="s">
        <v>1740</v>
      </c>
      <c r="D988" s="11" t="s">
        <v>260</v>
      </c>
      <c r="E988" s="19" t="s">
        <v>1990</v>
      </c>
      <c r="F988" s="10">
        <v>42036</v>
      </c>
      <c r="G988" s="10">
        <v>45323</v>
      </c>
      <c r="H988" s="11">
        <v>10</v>
      </c>
      <c r="I988" s="11" t="s">
        <v>337</v>
      </c>
      <c r="J988" s="11" t="s">
        <v>338</v>
      </c>
      <c r="K988" s="11" t="s">
        <v>4139</v>
      </c>
      <c r="L988" s="11">
        <v>2</v>
      </c>
    </row>
    <row r="989" spans="1:12">
      <c r="A989" s="11" t="s">
        <v>1741</v>
      </c>
      <c r="D989" s="11" t="s">
        <v>260</v>
      </c>
      <c r="E989" s="19" t="s">
        <v>1991</v>
      </c>
      <c r="F989" s="10">
        <v>42036</v>
      </c>
      <c r="G989" s="10">
        <v>45323</v>
      </c>
      <c r="H989" s="11">
        <v>10</v>
      </c>
      <c r="I989" s="11" t="s">
        <v>337</v>
      </c>
      <c r="J989" s="11" t="s">
        <v>338</v>
      </c>
      <c r="K989" s="11" t="s">
        <v>4139</v>
      </c>
      <c r="L989" s="11">
        <v>2</v>
      </c>
    </row>
    <row r="990" spans="1:12">
      <c r="A990" s="11" t="s">
        <v>1742</v>
      </c>
      <c r="D990" s="11" t="s">
        <v>260</v>
      </c>
      <c r="E990" s="19" t="s">
        <v>1992</v>
      </c>
      <c r="F990" s="10">
        <v>42036</v>
      </c>
      <c r="G990" s="10">
        <v>45323</v>
      </c>
      <c r="H990" s="11">
        <v>10</v>
      </c>
      <c r="I990" s="11" t="s">
        <v>337</v>
      </c>
      <c r="J990" s="11" t="s">
        <v>338</v>
      </c>
      <c r="K990" s="11" t="s">
        <v>4139</v>
      </c>
      <c r="L990" s="11">
        <v>2</v>
      </c>
    </row>
    <row r="991" spans="1:12">
      <c r="A991" s="11" t="s">
        <v>1743</v>
      </c>
      <c r="D991" s="11" t="s">
        <v>260</v>
      </c>
      <c r="E991" s="19" t="s">
        <v>1993</v>
      </c>
      <c r="F991" s="10">
        <v>42036</v>
      </c>
      <c r="G991" s="10">
        <v>45323</v>
      </c>
      <c r="H991" s="11">
        <v>10</v>
      </c>
      <c r="I991" s="11" t="s">
        <v>337</v>
      </c>
      <c r="J991" s="11" t="s">
        <v>338</v>
      </c>
      <c r="K991" s="11" t="s">
        <v>4139</v>
      </c>
      <c r="L991" s="11">
        <v>2</v>
      </c>
    </row>
    <row r="992" spans="1:12">
      <c r="A992" s="11" t="s">
        <v>1744</v>
      </c>
      <c r="D992" s="11" t="s">
        <v>260</v>
      </c>
      <c r="E992" s="19" t="s">
        <v>1994</v>
      </c>
      <c r="F992" s="10">
        <v>42036</v>
      </c>
      <c r="G992" s="10">
        <v>45323</v>
      </c>
      <c r="H992" s="11">
        <v>10</v>
      </c>
      <c r="I992" s="11" t="s">
        <v>337</v>
      </c>
      <c r="J992" s="11" t="s">
        <v>338</v>
      </c>
      <c r="K992" s="11" t="s">
        <v>4139</v>
      </c>
      <c r="L992" s="11">
        <v>2</v>
      </c>
    </row>
    <row r="993" spans="1:12">
      <c r="A993" s="11" t="s">
        <v>1745</v>
      </c>
      <c r="D993" s="11" t="s">
        <v>260</v>
      </c>
      <c r="E993" s="19" t="s">
        <v>1995</v>
      </c>
      <c r="F993" s="10">
        <v>42036</v>
      </c>
      <c r="G993" s="10">
        <v>45323</v>
      </c>
      <c r="H993" s="11">
        <v>10</v>
      </c>
      <c r="I993" s="11" t="s">
        <v>337</v>
      </c>
      <c r="J993" s="11" t="s">
        <v>338</v>
      </c>
      <c r="K993" s="11" t="s">
        <v>4139</v>
      </c>
      <c r="L993" s="11">
        <v>2</v>
      </c>
    </row>
    <row r="994" spans="1:12">
      <c r="A994" s="11" t="s">
        <v>1746</v>
      </c>
      <c r="D994" s="11" t="s">
        <v>260</v>
      </c>
      <c r="E994" s="19" t="s">
        <v>1996</v>
      </c>
      <c r="F994" s="10">
        <v>42036</v>
      </c>
      <c r="G994" s="10">
        <v>45323</v>
      </c>
      <c r="H994" s="11">
        <v>10</v>
      </c>
      <c r="I994" s="11" t="s">
        <v>337</v>
      </c>
      <c r="J994" s="11" t="s">
        <v>338</v>
      </c>
      <c r="K994" s="11" t="s">
        <v>4139</v>
      </c>
      <c r="L994" s="11">
        <v>2</v>
      </c>
    </row>
    <row r="995" spans="1:12">
      <c r="A995" s="11" t="s">
        <v>1747</v>
      </c>
      <c r="D995" s="11" t="s">
        <v>260</v>
      </c>
      <c r="E995" s="19" t="s">
        <v>1997</v>
      </c>
      <c r="F995" s="10">
        <v>42036</v>
      </c>
      <c r="G995" s="10">
        <v>45323</v>
      </c>
      <c r="H995" s="11">
        <v>10</v>
      </c>
      <c r="I995" s="11" t="s">
        <v>337</v>
      </c>
      <c r="J995" s="11" t="s">
        <v>338</v>
      </c>
      <c r="K995" s="11" t="s">
        <v>4139</v>
      </c>
      <c r="L995" s="11">
        <v>2</v>
      </c>
    </row>
    <row r="996" spans="1:12">
      <c r="A996" s="11" t="s">
        <v>1748</v>
      </c>
      <c r="D996" s="11" t="s">
        <v>260</v>
      </c>
      <c r="E996" s="19" t="s">
        <v>1998</v>
      </c>
      <c r="F996" s="10">
        <v>42036</v>
      </c>
      <c r="G996" s="10">
        <v>45323</v>
      </c>
      <c r="H996" s="11">
        <v>10</v>
      </c>
      <c r="I996" s="11" t="s">
        <v>337</v>
      </c>
      <c r="J996" s="11" t="s">
        <v>338</v>
      </c>
      <c r="K996" s="11" t="s">
        <v>4139</v>
      </c>
      <c r="L996" s="11">
        <v>2</v>
      </c>
    </row>
    <row r="997" spans="1:12">
      <c r="A997" s="11" t="s">
        <v>1749</v>
      </c>
      <c r="D997" s="11" t="s">
        <v>260</v>
      </c>
      <c r="E997" s="19" t="s">
        <v>1999</v>
      </c>
      <c r="F997" s="10">
        <v>42036</v>
      </c>
      <c r="G997" s="10">
        <v>45323</v>
      </c>
      <c r="H997" s="11">
        <v>10</v>
      </c>
      <c r="I997" s="11" t="s">
        <v>337</v>
      </c>
      <c r="J997" s="11" t="s">
        <v>338</v>
      </c>
      <c r="K997" s="11" t="s">
        <v>4139</v>
      </c>
      <c r="L997" s="11">
        <v>2</v>
      </c>
    </row>
    <row r="998" spans="1:12">
      <c r="A998" s="11" t="s">
        <v>1750</v>
      </c>
      <c r="D998" s="11" t="s">
        <v>260</v>
      </c>
      <c r="E998" s="19" t="s">
        <v>2000</v>
      </c>
      <c r="F998" s="10">
        <v>42036</v>
      </c>
      <c r="G998" s="10">
        <v>45323</v>
      </c>
      <c r="H998" s="11">
        <v>10</v>
      </c>
      <c r="I998" s="11" t="s">
        <v>337</v>
      </c>
      <c r="J998" s="11" t="s">
        <v>338</v>
      </c>
      <c r="K998" s="11" t="s">
        <v>4139</v>
      </c>
      <c r="L998" s="11">
        <v>2</v>
      </c>
    </row>
    <row r="999" spans="1:12">
      <c r="A999" s="11" t="s">
        <v>1751</v>
      </c>
      <c r="D999" s="11" t="s">
        <v>260</v>
      </c>
      <c r="E999" s="19" t="s">
        <v>2001</v>
      </c>
      <c r="F999" s="10">
        <v>42036</v>
      </c>
      <c r="G999" s="10">
        <v>45323</v>
      </c>
      <c r="H999" s="11">
        <v>10</v>
      </c>
      <c r="I999" s="11" t="s">
        <v>337</v>
      </c>
      <c r="J999" s="11" t="s">
        <v>338</v>
      </c>
      <c r="K999" s="11" t="s">
        <v>4139</v>
      </c>
      <c r="L999" s="11">
        <v>2</v>
      </c>
    </row>
    <row r="1000" spans="1:12">
      <c r="A1000" s="11" t="s">
        <v>1752</v>
      </c>
      <c r="D1000" s="11" t="s">
        <v>260</v>
      </c>
      <c r="E1000" s="19" t="s">
        <v>2002</v>
      </c>
      <c r="F1000" s="10">
        <v>42036</v>
      </c>
      <c r="G1000" s="10">
        <v>45323</v>
      </c>
      <c r="H1000" s="11">
        <v>10</v>
      </c>
      <c r="I1000" s="11" t="s">
        <v>337</v>
      </c>
      <c r="J1000" s="11" t="s">
        <v>338</v>
      </c>
      <c r="K1000" s="11" t="s">
        <v>4139</v>
      </c>
      <c r="L1000" s="11">
        <v>2</v>
      </c>
    </row>
    <row r="1001" spans="1:12">
      <c r="A1001" s="11" t="s">
        <v>1753</v>
      </c>
      <c r="D1001" s="11" t="s">
        <v>260</v>
      </c>
      <c r="E1001" s="19" t="s">
        <v>2003</v>
      </c>
      <c r="F1001" s="10">
        <v>42036</v>
      </c>
      <c r="G1001" s="10">
        <v>45323</v>
      </c>
      <c r="H1001" s="11">
        <v>10</v>
      </c>
      <c r="I1001" s="11" t="s">
        <v>337</v>
      </c>
      <c r="J1001" s="11" t="s">
        <v>338</v>
      </c>
      <c r="K1001" s="11" t="s">
        <v>4139</v>
      </c>
      <c r="L1001" s="11">
        <v>2</v>
      </c>
    </row>
    <row r="1002" spans="1:12">
      <c r="A1002" s="11" t="s">
        <v>1754</v>
      </c>
      <c r="D1002" s="11" t="s">
        <v>260</v>
      </c>
      <c r="E1002" s="19" t="s">
        <v>2004</v>
      </c>
      <c r="F1002" s="10">
        <v>42036</v>
      </c>
      <c r="G1002" s="10">
        <v>45323</v>
      </c>
      <c r="H1002" s="11">
        <v>10</v>
      </c>
      <c r="I1002" s="11" t="s">
        <v>337</v>
      </c>
      <c r="J1002" s="11" t="s">
        <v>338</v>
      </c>
      <c r="K1002" s="11" t="s">
        <v>4139</v>
      </c>
      <c r="L1002" s="11">
        <v>2</v>
      </c>
    </row>
    <row r="1003" spans="1:12">
      <c r="A1003" s="11" t="s">
        <v>1755</v>
      </c>
      <c r="D1003" s="11" t="s">
        <v>260</v>
      </c>
      <c r="E1003" s="19" t="s">
        <v>2005</v>
      </c>
      <c r="F1003" s="10">
        <v>42036</v>
      </c>
      <c r="G1003" s="10">
        <v>45323</v>
      </c>
      <c r="H1003" s="11">
        <v>10</v>
      </c>
      <c r="I1003" s="11" t="s">
        <v>337</v>
      </c>
      <c r="J1003" s="11" t="s">
        <v>338</v>
      </c>
      <c r="K1003" s="11" t="s">
        <v>4139</v>
      </c>
      <c r="L1003" s="11">
        <v>2</v>
      </c>
    </row>
    <row r="1004" spans="1:12">
      <c r="A1004" s="11" t="s">
        <v>1756</v>
      </c>
      <c r="D1004" s="11" t="s">
        <v>260</v>
      </c>
      <c r="E1004" s="19" t="s">
        <v>2006</v>
      </c>
      <c r="F1004" s="10">
        <v>42036</v>
      </c>
      <c r="G1004" s="10">
        <v>45323</v>
      </c>
      <c r="H1004" s="11">
        <v>10</v>
      </c>
      <c r="I1004" s="11" t="s">
        <v>337</v>
      </c>
      <c r="J1004" s="11" t="s">
        <v>338</v>
      </c>
      <c r="K1004" s="11" t="s">
        <v>4139</v>
      </c>
      <c r="L1004" s="11">
        <v>2</v>
      </c>
    </row>
    <row r="1005" spans="1:12">
      <c r="A1005" s="11" t="s">
        <v>1757</v>
      </c>
      <c r="D1005" s="11" t="s">
        <v>260</v>
      </c>
      <c r="E1005" s="19" t="s">
        <v>2007</v>
      </c>
      <c r="F1005" s="10">
        <v>42036</v>
      </c>
      <c r="G1005" s="10">
        <v>45323</v>
      </c>
      <c r="H1005" s="11">
        <v>10</v>
      </c>
      <c r="I1005" s="11" t="s">
        <v>337</v>
      </c>
      <c r="J1005" s="11" t="s">
        <v>338</v>
      </c>
      <c r="K1005" s="11" t="s">
        <v>4139</v>
      </c>
      <c r="L1005" s="11">
        <v>2</v>
      </c>
    </row>
    <row r="1006" spans="1:12">
      <c r="A1006" s="11" t="s">
        <v>1758</v>
      </c>
      <c r="D1006" s="11" t="s">
        <v>260</v>
      </c>
      <c r="E1006" s="19" t="s">
        <v>2008</v>
      </c>
      <c r="F1006" s="10">
        <v>42036</v>
      </c>
      <c r="G1006" s="10">
        <v>45323</v>
      </c>
      <c r="H1006" s="11">
        <v>10</v>
      </c>
      <c r="I1006" s="11" t="s">
        <v>337</v>
      </c>
      <c r="J1006" s="11" t="s">
        <v>338</v>
      </c>
      <c r="K1006" s="11" t="s">
        <v>4139</v>
      </c>
      <c r="L1006" s="11">
        <v>2</v>
      </c>
    </row>
    <row r="1007" spans="1:12">
      <c r="A1007" s="11" t="s">
        <v>1759</v>
      </c>
      <c r="D1007" s="11" t="s">
        <v>260</v>
      </c>
      <c r="E1007" s="19" t="s">
        <v>2009</v>
      </c>
      <c r="F1007" s="10">
        <v>42036</v>
      </c>
      <c r="G1007" s="10">
        <v>45323</v>
      </c>
      <c r="H1007" s="11">
        <v>10</v>
      </c>
      <c r="I1007" s="11" t="s">
        <v>337</v>
      </c>
      <c r="J1007" s="11" t="s">
        <v>338</v>
      </c>
      <c r="K1007" s="11" t="s">
        <v>4139</v>
      </c>
      <c r="L1007" s="11">
        <v>2</v>
      </c>
    </row>
    <row r="1008" spans="1:12">
      <c r="A1008" s="11" t="s">
        <v>1760</v>
      </c>
      <c r="D1008" s="11" t="s">
        <v>260</v>
      </c>
      <c r="E1008" s="19" t="s">
        <v>2010</v>
      </c>
      <c r="F1008" s="10">
        <v>42036</v>
      </c>
      <c r="G1008" s="10">
        <v>45323</v>
      </c>
      <c r="H1008" s="11">
        <v>10</v>
      </c>
      <c r="I1008" s="11" t="s">
        <v>337</v>
      </c>
      <c r="J1008" s="11" t="s">
        <v>338</v>
      </c>
      <c r="K1008" s="11" t="s">
        <v>4139</v>
      </c>
      <c r="L1008" s="11">
        <v>2</v>
      </c>
    </row>
    <row r="1009" spans="1:12">
      <c r="A1009" s="11" t="s">
        <v>1761</v>
      </c>
      <c r="D1009" s="11" t="s">
        <v>260</v>
      </c>
      <c r="E1009" s="19" t="s">
        <v>2011</v>
      </c>
      <c r="F1009" s="10">
        <v>42036</v>
      </c>
      <c r="G1009" s="10">
        <v>45323</v>
      </c>
      <c r="H1009" s="11">
        <v>10</v>
      </c>
      <c r="I1009" s="11" t="s">
        <v>337</v>
      </c>
      <c r="J1009" s="11" t="s">
        <v>338</v>
      </c>
      <c r="K1009" s="11" t="s">
        <v>4139</v>
      </c>
      <c r="L1009" s="11">
        <v>2</v>
      </c>
    </row>
    <row r="1010" spans="1:12">
      <c r="A1010" s="11" t="s">
        <v>1762</v>
      </c>
      <c r="D1010" s="11" t="s">
        <v>260</v>
      </c>
      <c r="E1010" s="19" t="s">
        <v>2012</v>
      </c>
      <c r="F1010" s="10">
        <v>42036</v>
      </c>
      <c r="G1010" s="10">
        <v>45323</v>
      </c>
      <c r="H1010" s="11">
        <v>10</v>
      </c>
      <c r="I1010" s="11" t="s">
        <v>337</v>
      </c>
      <c r="J1010" s="11" t="s">
        <v>338</v>
      </c>
      <c r="K1010" s="11" t="s">
        <v>4139</v>
      </c>
      <c r="L1010" s="11">
        <v>2</v>
      </c>
    </row>
    <row r="1011" spans="1:12">
      <c r="A1011" s="11" t="s">
        <v>1763</v>
      </c>
      <c r="D1011" s="11" t="s">
        <v>260</v>
      </c>
      <c r="E1011" s="19" t="s">
        <v>2013</v>
      </c>
      <c r="F1011" s="10">
        <v>42036</v>
      </c>
      <c r="G1011" s="10">
        <v>45323</v>
      </c>
      <c r="H1011" s="11">
        <v>10</v>
      </c>
      <c r="I1011" s="11" t="s">
        <v>337</v>
      </c>
      <c r="J1011" s="11" t="s">
        <v>338</v>
      </c>
      <c r="K1011" s="11" t="s">
        <v>4139</v>
      </c>
      <c r="L1011" s="11">
        <v>2</v>
      </c>
    </row>
    <row r="1012" spans="1:12">
      <c r="A1012" s="11" t="s">
        <v>2014</v>
      </c>
      <c r="D1012" s="11" t="s">
        <v>260</v>
      </c>
      <c r="E1012" s="19" t="s">
        <v>2264</v>
      </c>
      <c r="F1012" s="10">
        <v>42036</v>
      </c>
      <c r="G1012" s="10">
        <v>45323</v>
      </c>
      <c r="H1012" s="11">
        <v>10</v>
      </c>
      <c r="I1012" s="11" t="s">
        <v>337</v>
      </c>
      <c r="J1012" s="11" t="s">
        <v>338</v>
      </c>
      <c r="K1012" s="11" t="s">
        <v>4139</v>
      </c>
      <c r="L1012" s="11">
        <v>2</v>
      </c>
    </row>
    <row r="1013" spans="1:12">
      <c r="A1013" s="11" t="s">
        <v>2015</v>
      </c>
      <c r="D1013" s="11" t="s">
        <v>260</v>
      </c>
      <c r="E1013" s="19" t="s">
        <v>2265</v>
      </c>
      <c r="F1013" s="10">
        <v>42036</v>
      </c>
      <c r="G1013" s="10">
        <v>45323</v>
      </c>
      <c r="H1013" s="11">
        <v>10</v>
      </c>
      <c r="I1013" s="11" t="s">
        <v>337</v>
      </c>
      <c r="J1013" s="11" t="s">
        <v>338</v>
      </c>
      <c r="K1013" s="11" t="s">
        <v>4139</v>
      </c>
      <c r="L1013" s="11">
        <v>2</v>
      </c>
    </row>
    <row r="1014" spans="1:12">
      <c r="A1014" s="11" t="s">
        <v>2016</v>
      </c>
      <c r="D1014" s="11" t="s">
        <v>260</v>
      </c>
      <c r="E1014" s="19" t="s">
        <v>2266</v>
      </c>
      <c r="F1014" s="10">
        <v>42036</v>
      </c>
      <c r="G1014" s="10">
        <v>45323</v>
      </c>
      <c r="H1014" s="11">
        <v>10</v>
      </c>
      <c r="I1014" s="11" t="s">
        <v>337</v>
      </c>
      <c r="J1014" s="11" t="s">
        <v>338</v>
      </c>
      <c r="K1014" s="11" t="s">
        <v>4139</v>
      </c>
      <c r="L1014" s="11">
        <v>2</v>
      </c>
    </row>
    <row r="1015" spans="1:12">
      <c r="A1015" s="11" t="s">
        <v>2017</v>
      </c>
      <c r="D1015" s="11" t="s">
        <v>260</v>
      </c>
      <c r="E1015" s="19" t="s">
        <v>2267</v>
      </c>
      <c r="F1015" s="10">
        <v>42036</v>
      </c>
      <c r="G1015" s="10">
        <v>45323</v>
      </c>
      <c r="H1015" s="11">
        <v>10</v>
      </c>
      <c r="I1015" s="11" t="s">
        <v>337</v>
      </c>
      <c r="J1015" s="11" t="s">
        <v>338</v>
      </c>
      <c r="K1015" s="11" t="s">
        <v>4139</v>
      </c>
      <c r="L1015" s="11">
        <v>2</v>
      </c>
    </row>
    <row r="1016" spans="1:12">
      <c r="A1016" s="11" t="s">
        <v>2018</v>
      </c>
      <c r="D1016" s="11" t="s">
        <v>260</v>
      </c>
      <c r="E1016" s="19" t="s">
        <v>2268</v>
      </c>
      <c r="F1016" s="10">
        <v>42036</v>
      </c>
      <c r="G1016" s="10">
        <v>45323</v>
      </c>
      <c r="H1016" s="11">
        <v>10</v>
      </c>
      <c r="I1016" s="11" t="s">
        <v>337</v>
      </c>
      <c r="J1016" s="11" t="s">
        <v>338</v>
      </c>
      <c r="K1016" s="11" t="s">
        <v>4139</v>
      </c>
      <c r="L1016" s="11">
        <v>2</v>
      </c>
    </row>
    <row r="1017" spans="1:12">
      <c r="A1017" s="11" t="s">
        <v>2019</v>
      </c>
      <c r="D1017" s="11" t="s">
        <v>260</v>
      </c>
      <c r="E1017" s="19" t="s">
        <v>2269</v>
      </c>
      <c r="F1017" s="10">
        <v>42036</v>
      </c>
      <c r="G1017" s="10">
        <v>45323</v>
      </c>
      <c r="H1017" s="11">
        <v>10</v>
      </c>
      <c r="I1017" s="11" t="s">
        <v>337</v>
      </c>
      <c r="J1017" s="11" t="s">
        <v>338</v>
      </c>
      <c r="K1017" s="11" t="s">
        <v>4139</v>
      </c>
      <c r="L1017" s="11">
        <v>2</v>
      </c>
    </row>
    <row r="1018" spans="1:12">
      <c r="A1018" s="11" t="s">
        <v>2020</v>
      </c>
      <c r="D1018" s="11" t="s">
        <v>260</v>
      </c>
      <c r="E1018" s="19" t="s">
        <v>2270</v>
      </c>
      <c r="F1018" s="10">
        <v>42036</v>
      </c>
      <c r="G1018" s="10">
        <v>45323</v>
      </c>
      <c r="H1018" s="11">
        <v>10</v>
      </c>
      <c r="I1018" s="11" t="s">
        <v>337</v>
      </c>
      <c r="J1018" s="11" t="s">
        <v>338</v>
      </c>
      <c r="K1018" s="11" t="s">
        <v>4139</v>
      </c>
      <c r="L1018" s="11">
        <v>2</v>
      </c>
    </row>
    <row r="1019" spans="1:12">
      <c r="A1019" s="11" t="s">
        <v>2021</v>
      </c>
      <c r="D1019" s="11" t="s">
        <v>260</v>
      </c>
      <c r="E1019" s="19" t="s">
        <v>2271</v>
      </c>
      <c r="F1019" s="10">
        <v>42036</v>
      </c>
      <c r="G1019" s="10">
        <v>45323</v>
      </c>
      <c r="H1019" s="11">
        <v>10</v>
      </c>
      <c r="I1019" s="11" t="s">
        <v>337</v>
      </c>
      <c r="J1019" s="11" t="s">
        <v>338</v>
      </c>
      <c r="K1019" s="11" t="s">
        <v>4139</v>
      </c>
      <c r="L1019" s="11">
        <v>2</v>
      </c>
    </row>
    <row r="1020" spans="1:12">
      <c r="A1020" s="11" t="s">
        <v>2022</v>
      </c>
      <c r="D1020" s="11" t="s">
        <v>260</v>
      </c>
      <c r="E1020" s="19" t="s">
        <v>2272</v>
      </c>
      <c r="F1020" s="10">
        <v>42036</v>
      </c>
      <c r="G1020" s="10">
        <v>45323</v>
      </c>
      <c r="H1020" s="11">
        <v>10</v>
      </c>
      <c r="I1020" s="11" t="s">
        <v>337</v>
      </c>
      <c r="J1020" s="11" t="s">
        <v>338</v>
      </c>
      <c r="K1020" s="11" t="s">
        <v>4139</v>
      </c>
      <c r="L1020" s="11">
        <v>2</v>
      </c>
    </row>
    <row r="1021" spans="1:12">
      <c r="A1021" s="11" t="s">
        <v>2023</v>
      </c>
      <c r="D1021" s="11" t="s">
        <v>260</v>
      </c>
      <c r="E1021" s="19" t="s">
        <v>2273</v>
      </c>
      <c r="F1021" s="10">
        <v>42036</v>
      </c>
      <c r="G1021" s="10">
        <v>45323</v>
      </c>
      <c r="H1021" s="11">
        <v>10</v>
      </c>
      <c r="I1021" s="11" t="s">
        <v>337</v>
      </c>
      <c r="J1021" s="11" t="s">
        <v>338</v>
      </c>
      <c r="K1021" s="11" t="s">
        <v>4139</v>
      </c>
      <c r="L1021" s="11">
        <v>2</v>
      </c>
    </row>
    <row r="1022" spans="1:12">
      <c r="A1022" s="11" t="s">
        <v>2024</v>
      </c>
      <c r="D1022" s="11" t="s">
        <v>260</v>
      </c>
      <c r="E1022" s="19" t="s">
        <v>2274</v>
      </c>
      <c r="F1022" s="10">
        <v>42036</v>
      </c>
      <c r="G1022" s="10">
        <v>45323</v>
      </c>
      <c r="H1022" s="11">
        <v>10</v>
      </c>
      <c r="I1022" s="11" t="s">
        <v>337</v>
      </c>
      <c r="J1022" s="11" t="s">
        <v>338</v>
      </c>
      <c r="K1022" s="11" t="s">
        <v>4139</v>
      </c>
      <c r="L1022" s="11">
        <v>2</v>
      </c>
    </row>
    <row r="1023" spans="1:12">
      <c r="A1023" s="11" t="s">
        <v>2025</v>
      </c>
      <c r="D1023" s="11" t="s">
        <v>260</v>
      </c>
      <c r="E1023" s="19" t="s">
        <v>2275</v>
      </c>
      <c r="F1023" s="10">
        <v>42036</v>
      </c>
      <c r="G1023" s="10">
        <v>45323</v>
      </c>
      <c r="H1023" s="11">
        <v>10</v>
      </c>
      <c r="I1023" s="11" t="s">
        <v>337</v>
      </c>
      <c r="J1023" s="11" t="s">
        <v>338</v>
      </c>
      <c r="K1023" s="11" t="s">
        <v>4139</v>
      </c>
      <c r="L1023" s="11">
        <v>2</v>
      </c>
    </row>
    <row r="1024" spans="1:12">
      <c r="A1024" s="11" t="s">
        <v>2026</v>
      </c>
      <c r="D1024" s="11" t="s">
        <v>260</v>
      </c>
      <c r="E1024" s="19" t="s">
        <v>2276</v>
      </c>
      <c r="F1024" s="10">
        <v>42036</v>
      </c>
      <c r="G1024" s="10">
        <v>45323</v>
      </c>
      <c r="H1024" s="11">
        <v>10</v>
      </c>
      <c r="I1024" s="11" t="s">
        <v>337</v>
      </c>
      <c r="J1024" s="11" t="s">
        <v>338</v>
      </c>
      <c r="K1024" s="11" t="s">
        <v>4139</v>
      </c>
      <c r="L1024" s="11">
        <v>2</v>
      </c>
    </row>
    <row r="1025" spans="1:12">
      <c r="A1025" s="11" t="s">
        <v>2027</v>
      </c>
      <c r="D1025" s="11" t="s">
        <v>260</v>
      </c>
      <c r="E1025" s="19" t="s">
        <v>2277</v>
      </c>
      <c r="F1025" s="10">
        <v>42036</v>
      </c>
      <c r="G1025" s="10">
        <v>45323</v>
      </c>
      <c r="H1025" s="11">
        <v>10</v>
      </c>
      <c r="I1025" s="11" t="s">
        <v>337</v>
      </c>
      <c r="J1025" s="11" t="s">
        <v>338</v>
      </c>
      <c r="K1025" s="11" t="s">
        <v>4139</v>
      </c>
      <c r="L1025" s="11">
        <v>2</v>
      </c>
    </row>
    <row r="1026" spans="1:12">
      <c r="A1026" s="11" t="s">
        <v>2028</v>
      </c>
      <c r="D1026" s="11" t="s">
        <v>260</v>
      </c>
      <c r="E1026" s="19" t="s">
        <v>2278</v>
      </c>
      <c r="F1026" s="10">
        <v>42036</v>
      </c>
      <c r="G1026" s="10">
        <v>45323</v>
      </c>
      <c r="H1026" s="11">
        <v>10</v>
      </c>
      <c r="I1026" s="11" t="s">
        <v>337</v>
      </c>
      <c r="J1026" s="11" t="s">
        <v>338</v>
      </c>
      <c r="K1026" s="11" t="s">
        <v>4139</v>
      </c>
      <c r="L1026" s="11">
        <v>2</v>
      </c>
    </row>
    <row r="1027" spans="1:12">
      <c r="A1027" s="11" t="s">
        <v>2029</v>
      </c>
      <c r="D1027" s="11" t="s">
        <v>260</v>
      </c>
      <c r="E1027" s="19" t="s">
        <v>2279</v>
      </c>
      <c r="F1027" s="10">
        <v>42036</v>
      </c>
      <c r="G1027" s="10">
        <v>45323</v>
      </c>
      <c r="H1027" s="11">
        <v>10</v>
      </c>
      <c r="I1027" s="11" t="s">
        <v>337</v>
      </c>
      <c r="J1027" s="11" t="s">
        <v>338</v>
      </c>
      <c r="K1027" s="11" t="s">
        <v>4139</v>
      </c>
      <c r="L1027" s="11">
        <v>2</v>
      </c>
    </row>
    <row r="1028" spans="1:12">
      <c r="A1028" s="11" t="s">
        <v>2030</v>
      </c>
      <c r="D1028" s="11" t="s">
        <v>260</v>
      </c>
      <c r="E1028" s="19" t="s">
        <v>2280</v>
      </c>
      <c r="F1028" s="10">
        <v>42036</v>
      </c>
      <c r="G1028" s="10">
        <v>45323</v>
      </c>
      <c r="H1028" s="11">
        <v>10</v>
      </c>
      <c r="I1028" s="11" t="s">
        <v>337</v>
      </c>
      <c r="J1028" s="11" t="s">
        <v>338</v>
      </c>
      <c r="K1028" s="11" t="s">
        <v>4139</v>
      </c>
      <c r="L1028" s="11">
        <v>2</v>
      </c>
    </row>
    <row r="1029" spans="1:12">
      <c r="A1029" s="11" t="s">
        <v>2031</v>
      </c>
      <c r="D1029" s="11" t="s">
        <v>260</v>
      </c>
      <c r="E1029" s="19" t="s">
        <v>2281</v>
      </c>
      <c r="F1029" s="10">
        <v>42036</v>
      </c>
      <c r="G1029" s="10">
        <v>45323</v>
      </c>
      <c r="H1029" s="11">
        <v>10</v>
      </c>
      <c r="I1029" s="11" t="s">
        <v>337</v>
      </c>
      <c r="J1029" s="11" t="s">
        <v>338</v>
      </c>
      <c r="K1029" s="11" t="s">
        <v>4139</v>
      </c>
      <c r="L1029" s="11">
        <v>2</v>
      </c>
    </row>
    <row r="1030" spans="1:12">
      <c r="A1030" s="11" t="s">
        <v>2032</v>
      </c>
      <c r="D1030" s="11" t="s">
        <v>260</v>
      </c>
      <c r="E1030" s="19" t="s">
        <v>2282</v>
      </c>
      <c r="F1030" s="10">
        <v>42036</v>
      </c>
      <c r="G1030" s="10">
        <v>45323</v>
      </c>
      <c r="H1030" s="11">
        <v>10</v>
      </c>
      <c r="I1030" s="11" t="s">
        <v>337</v>
      </c>
      <c r="J1030" s="11" t="s">
        <v>338</v>
      </c>
      <c r="K1030" s="11" t="s">
        <v>4139</v>
      </c>
      <c r="L1030" s="11">
        <v>2</v>
      </c>
    </row>
    <row r="1031" spans="1:12">
      <c r="A1031" s="11" t="s">
        <v>2033</v>
      </c>
      <c r="D1031" s="11" t="s">
        <v>260</v>
      </c>
      <c r="E1031" s="19" t="s">
        <v>2283</v>
      </c>
      <c r="F1031" s="10">
        <v>42036</v>
      </c>
      <c r="G1031" s="10">
        <v>45323</v>
      </c>
      <c r="H1031" s="11">
        <v>10</v>
      </c>
      <c r="I1031" s="11" t="s">
        <v>337</v>
      </c>
      <c r="J1031" s="11" t="s">
        <v>338</v>
      </c>
      <c r="K1031" s="11" t="s">
        <v>4139</v>
      </c>
      <c r="L1031" s="11">
        <v>2</v>
      </c>
    </row>
    <row r="1032" spans="1:12">
      <c r="A1032" s="11" t="s">
        <v>2034</v>
      </c>
      <c r="D1032" s="11" t="s">
        <v>260</v>
      </c>
      <c r="E1032" s="19" t="s">
        <v>2284</v>
      </c>
      <c r="F1032" s="10">
        <v>42036</v>
      </c>
      <c r="G1032" s="10">
        <v>45323</v>
      </c>
      <c r="H1032" s="11">
        <v>10</v>
      </c>
      <c r="I1032" s="11" t="s">
        <v>337</v>
      </c>
      <c r="J1032" s="11" t="s">
        <v>338</v>
      </c>
      <c r="K1032" s="11" t="s">
        <v>4139</v>
      </c>
      <c r="L1032" s="11">
        <v>2</v>
      </c>
    </row>
    <row r="1033" spans="1:12">
      <c r="A1033" s="11" t="s">
        <v>2035</v>
      </c>
      <c r="D1033" s="11" t="s">
        <v>260</v>
      </c>
      <c r="E1033" s="19" t="s">
        <v>2285</v>
      </c>
      <c r="F1033" s="10">
        <v>42036</v>
      </c>
      <c r="G1033" s="10">
        <v>45323</v>
      </c>
      <c r="H1033" s="11">
        <v>10</v>
      </c>
      <c r="I1033" s="11" t="s">
        <v>337</v>
      </c>
      <c r="J1033" s="11" t="s">
        <v>338</v>
      </c>
      <c r="K1033" s="11" t="s">
        <v>4139</v>
      </c>
      <c r="L1033" s="11">
        <v>2</v>
      </c>
    </row>
    <row r="1034" spans="1:12">
      <c r="A1034" s="11" t="s">
        <v>2036</v>
      </c>
      <c r="D1034" s="11" t="s">
        <v>260</v>
      </c>
      <c r="E1034" s="19" t="s">
        <v>2286</v>
      </c>
      <c r="F1034" s="10">
        <v>42036</v>
      </c>
      <c r="G1034" s="10">
        <v>45323</v>
      </c>
      <c r="H1034" s="11">
        <v>10</v>
      </c>
      <c r="I1034" s="11" t="s">
        <v>337</v>
      </c>
      <c r="J1034" s="11" t="s">
        <v>338</v>
      </c>
      <c r="K1034" s="11" t="s">
        <v>4139</v>
      </c>
      <c r="L1034" s="11">
        <v>2</v>
      </c>
    </row>
    <row r="1035" spans="1:12">
      <c r="A1035" s="11" t="s">
        <v>2037</v>
      </c>
      <c r="D1035" s="11" t="s">
        <v>260</v>
      </c>
      <c r="E1035" s="19" t="s">
        <v>2287</v>
      </c>
      <c r="F1035" s="10">
        <v>42036</v>
      </c>
      <c r="G1035" s="10">
        <v>45323</v>
      </c>
      <c r="H1035" s="11">
        <v>10</v>
      </c>
      <c r="I1035" s="11" t="s">
        <v>337</v>
      </c>
      <c r="J1035" s="11" t="s">
        <v>338</v>
      </c>
      <c r="K1035" s="11" t="s">
        <v>4139</v>
      </c>
      <c r="L1035" s="11">
        <v>2</v>
      </c>
    </row>
    <row r="1036" spans="1:12">
      <c r="A1036" s="11" t="s">
        <v>2038</v>
      </c>
      <c r="D1036" s="11" t="s">
        <v>260</v>
      </c>
      <c r="E1036" s="19" t="s">
        <v>2288</v>
      </c>
      <c r="F1036" s="10">
        <v>42036</v>
      </c>
      <c r="G1036" s="10">
        <v>45323</v>
      </c>
      <c r="H1036" s="11">
        <v>10</v>
      </c>
      <c r="I1036" s="11" t="s">
        <v>337</v>
      </c>
      <c r="J1036" s="11" t="s">
        <v>338</v>
      </c>
      <c r="K1036" s="11" t="s">
        <v>4139</v>
      </c>
      <c r="L1036" s="11">
        <v>2</v>
      </c>
    </row>
    <row r="1037" spans="1:12">
      <c r="A1037" s="11" t="s">
        <v>2039</v>
      </c>
      <c r="D1037" s="11" t="s">
        <v>260</v>
      </c>
      <c r="E1037" s="19" t="s">
        <v>2289</v>
      </c>
      <c r="F1037" s="10">
        <v>42036</v>
      </c>
      <c r="G1037" s="10">
        <v>45323</v>
      </c>
      <c r="H1037" s="11">
        <v>10</v>
      </c>
      <c r="I1037" s="11" t="s">
        <v>337</v>
      </c>
      <c r="J1037" s="11" t="s">
        <v>338</v>
      </c>
      <c r="K1037" s="11" t="s">
        <v>4139</v>
      </c>
      <c r="L1037" s="11">
        <v>2</v>
      </c>
    </row>
    <row r="1038" spans="1:12">
      <c r="A1038" s="11" t="s">
        <v>2040</v>
      </c>
      <c r="D1038" s="11" t="s">
        <v>260</v>
      </c>
      <c r="E1038" s="19" t="s">
        <v>2290</v>
      </c>
      <c r="F1038" s="10">
        <v>42036</v>
      </c>
      <c r="G1038" s="10">
        <v>45323</v>
      </c>
      <c r="H1038" s="11">
        <v>10</v>
      </c>
      <c r="I1038" s="11" t="s">
        <v>337</v>
      </c>
      <c r="J1038" s="11" t="s">
        <v>338</v>
      </c>
      <c r="K1038" s="11" t="s">
        <v>4139</v>
      </c>
      <c r="L1038" s="11">
        <v>2</v>
      </c>
    </row>
    <row r="1039" spans="1:12">
      <c r="A1039" s="11" t="s">
        <v>2041</v>
      </c>
      <c r="D1039" s="11" t="s">
        <v>260</v>
      </c>
      <c r="E1039" s="19" t="s">
        <v>2291</v>
      </c>
      <c r="F1039" s="10">
        <v>42036</v>
      </c>
      <c r="G1039" s="10">
        <v>45323</v>
      </c>
      <c r="H1039" s="11">
        <v>10</v>
      </c>
      <c r="I1039" s="11" t="s">
        <v>337</v>
      </c>
      <c r="J1039" s="11" t="s">
        <v>338</v>
      </c>
      <c r="K1039" s="11" t="s">
        <v>4139</v>
      </c>
      <c r="L1039" s="11">
        <v>2</v>
      </c>
    </row>
    <row r="1040" spans="1:12">
      <c r="A1040" s="11" t="s">
        <v>2042</v>
      </c>
      <c r="D1040" s="11" t="s">
        <v>260</v>
      </c>
      <c r="E1040" s="19" t="s">
        <v>2292</v>
      </c>
      <c r="F1040" s="10">
        <v>42036</v>
      </c>
      <c r="G1040" s="10">
        <v>45323</v>
      </c>
      <c r="H1040" s="11">
        <v>10</v>
      </c>
      <c r="I1040" s="11" t="s">
        <v>337</v>
      </c>
      <c r="J1040" s="11" t="s">
        <v>338</v>
      </c>
      <c r="K1040" s="11" t="s">
        <v>4139</v>
      </c>
      <c r="L1040" s="11">
        <v>2</v>
      </c>
    </row>
    <row r="1041" spans="1:12">
      <c r="A1041" s="11" t="s">
        <v>2043</v>
      </c>
      <c r="D1041" s="11" t="s">
        <v>260</v>
      </c>
      <c r="E1041" s="19" t="s">
        <v>2293</v>
      </c>
      <c r="F1041" s="10">
        <v>42036</v>
      </c>
      <c r="G1041" s="10">
        <v>45323</v>
      </c>
      <c r="H1041" s="11">
        <v>10</v>
      </c>
      <c r="I1041" s="20" t="s">
        <v>259</v>
      </c>
      <c r="J1041" s="11" t="s">
        <v>261</v>
      </c>
      <c r="K1041" s="11" t="s">
        <v>4139</v>
      </c>
      <c r="L1041" s="11">
        <v>2</v>
      </c>
    </row>
    <row r="1042" spans="1:12">
      <c r="A1042" s="11" t="s">
        <v>2044</v>
      </c>
      <c r="D1042" s="11" t="s">
        <v>260</v>
      </c>
      <c r="E1042" s="19" t="s">
        <v>2294</v>
      </c>
      <c r="F1042" s="10">
        <v>42036</v>
      </c>
      <c r="G1042" s="10">
        <v>45323</v>
      </c>
      <c r="H1042" s="11">
        <v>10</v>
      </c>
      <c r="I1042" s="20" t="s">
        <v>259</v>
      </c>
      <c r="J1042" s="11" t="s">
        <v>261</v>
      </c>
      <c r="K1042" s="11" t="s">
        <v>4139</v>
      </c>
      <c r="L1042" s="11">
        <v>2</v>
      </c>
    </row>
    <row r="1043" spans="1:12">
      <c r="A1043" s="11" t="s">
        <v>2045</v>
      </c>
      <c r="D1043" s="11" t="s">
        <v>260</v>
      </c>
      <c r="E1043" s="19" t="s">
        <v>2295</v>
      </c>
      <c r="F1043" s="10">
        <v>42036</v>
      </c>
      <c r="G1043" s="10">
        <v>45323</v>
      </c>
      <c r="H1043" s="11">
        <v>10</v>
      </c>
      <c r="I1043" s="20" t="s">
        <v>259</v>
      </c>
      <c r="J1043" s="11" t="s">
        <v>261</v>
      </c>
      <c r="K1043" s="11" t="s">
        <v>4139</v>
      </c>
      <c r="L1043" s="11">
        <v>2</v>
      </c>
    </row>
    <row r="1044" spans="1:12">
      <c r="A1044" s="11" t="s">
        <v>2046</v>
      </c>
      <c r="D1044" s="11" t="s">
        <v>260</v>
      </c>
      <c r="E1044" s="19" t="s">
        <v>2296</v>
      </c>
      <c r="F1044" s="10">
        <v>42036</v>
      </c>
      <c r="G1044" s="10">
        <v>45323</v>
      </c>
      <c r="H1044" s="11">
        <v>10</v>
      </c>
      <c r="I1044" s="20" t="s">
        <v>259</v>
      </c>
      <c r="J1044" s="11" t="s">
        <v>261</v>
      </c>
      <c r="K1044" s="11" t="s">
        <v>4139</v>
      </c>
      <c r="L1044" s="11">
        <v>2</v>
      </c>
    </row>
    <row r="1045" spans="1:12">
      <c r="A1045" s="11" t="s">
        <v>2047</v>
      </c>
      <c r="D1045" s="11" t="s">
        <v>260</v>
      </c>
      <c r="E1045" s="19" t="s">
        <v>2297</v>
      </c>
      <c r="F1045" s="10">
        <v>42036</v>
      </c>
      <c r="G1045" s="10">
        <v>45323</v>
      </c>
      <c r="H1045" s="11">
        <v>10</v>
      </c>
      <c r="I1045" s="20" t="s">
        <v>259</v>
      </c>
      <c r="J1045" s="11" t="s">
        <v>261</v>
      </c>
      <c r="K1045" s="11" t="s">
        <v>4139</v>
      </c>
      <c r="L1045" s="11">
        <v>2</v>
      </c>
    </row>
    <row r="1046" spans="1:12">
      <c r="A1046" s="11" t="s">
        <v>2048</v>
      </c>
      <c r="D1046" s="11" t="s">
        <v>260</v>
      </c>
      <c r="E1046" s="19" t="s">
        <v>2298</v>
      </c>
      <c r="F1046" s="10">
        <v>42036</v>
      </c>
      <c r="G1046" s="10">
        <v>45323</v>
      </c>
      <c r="H1046" s="11">
        <v>10</v>
      </c>
      <c r="I1046" s="20" t="s">
        <v>259</v>
      </c>
      <c r="J1046" s="11" t="s">
        <v>261</v>
      </c>
      <c r="K1046" s="11" t="s">
        <v>4139</v>
      </c>
      <c r="L1046" s="11">
        <v>2</v>
      </c>
    </row>
    <row r="1047" spans="1:12">
      <c r="A1047" s="11" t="s">
        <v>2049</v>
      </c>
      <c r="D1047" s="11" t="s">
        <v>260</v>
      </c>
      <c r="E1047" s="19" t="s">
        <v>2299</v>
      </c>
      <c r="F1047" s="10">
        <v>42036</v>
      </c>
      <c r="G1047" s="10">
        <v>45323</v>
      </c>
      <c r="H1047" s="11">
        <v>10</v>
      </c>
      <c r="I1047" s="20" t="s">
        <v>259</v>
      </c>
      <c r="J1047" s="11" t="s">
        <v>261</v>
      </c>
      <c r="K1047" s="11" t="s">
        <v>4139</v>
      </c>
      <c r="L1047" s="11">
        <v>2</v>
      </c>
    </row>
    <row r="1048" spans="1:12">
      <c r="A1048" s="11" t="s">
        <v>2050</v>
      </c>
      <c r="D1048" s="11" t="s">
        <v>260</v>
      </c>
      <c r="E1048" s="19" t="s">
        <v>2300</v>
      </c>
      <c r="F1048" s="10">
        <v>42036</v>
      </c>
      <c r="G1048" s="10">
        <v>45323</v>
      </c>
      <c r="H1048" s="11">
        <v>10</v>
      </c>
      <c r="I1048" s="20" t="s">
        <v>259</v>
      </c>
      <c r="J1048" s="11" t="s">
        <v>261</v>
      </c>
      <c r="K1048" s="11" t="s">
        <v>4139</v>
      </c>
      <c r="L1048" s="11">
        <v>2</v>
      </c>
    </row>
    <row r="1049" spans="1:12">
      <c r="A1049" s="11" t="s">
        <v>2051</v>
      </c>
      <c r="D1049" s="11" t="s">
        <v>260</v>
      </c>
      <c r="E1049" s="19" t="s">
        <v>2301</v>
      </c>
      <c r="F1049" s="10">
        <v>42036</v>
      </c>
      <c r="G1049" s="10">
        <v>45323</v>
      </c>
      <c r="H1049" s="11">
        <v>10</v>
      </c>
      <c r="I1049" s="20" t="s">
        <v>259</v>
      </c>
      <c r="J1049" s="11" t="s">
        <v>261</v>
      </c>
      <c r="K1049" s="11" t="s">
        <v>4139</v>
      </c>
      <c r="L1049" s="11">
        <v>2</v>
      </c>
    </row>
    <row r="1050" spans="1:12">
      <c r="A1050" s="11" t="s">
        <v>2052</v>
      </c>
      <c r="D1050" s="11" t="s">
        <v>260</v>
      </c>
      <c r="E1050" s="19" t="s">
        <v>2302</v>
      </c>
      <c r="F1050" s="10">
        <v>42036</v>
      </c>
      <c r="G1050" s="10">
        <v>45323</v>
      </c>
      <c r="H1050" s="11">
        <v>10</v>
      </c>
      <c r="I1050" s="20" t="s">
        <v>259</v>
      </c>
      <c r="J1050" s="11" t="s">
        <v>261</v>
      </c>
      <c r="K1050" s="11" t="s">
        <v>4139</v>
      </c>
      <c r="L1050" s="11">
        <v>2</v>
      </c>
    </row>
    <row r="1051" spans="1:12">
      <c r="A1051" s="11" t="s">
        <v>2053</v>
      </c>
      <c r="D1051" s="11" t="s">
        <v>260</v>
      </c>
      <c r="E1051" s="19" t="s">
        <v>2303</v>
      </c>
      <c r="F1051" s="10">
        <v>42036</v>
      </c>
      <c r="G1051" s="10">
        <v>45323</v>
      </c>
      <c r="H1051" s="11">
        <v>10</v>
      </c>
      <c r="I1051" s="20" t="s">
        <v>259</v>
      </c>
      <c r="J1051" s="11" t="s">
        <v>261</v>
      </c>
      <c r="K1051" s="11" t="s">
        <v>4139</v>
      </c>
      <c r="L1051" s="11">
        <v>2</v>
      </c>
    </row>
    <row r="1052" spans="1:12">
      <c r="A1052" s="11" t="s">
        <v>2054</v>
      </c>
      <c r="D1052" s="11" t="s">
        <v>260</v>
      </c>
      <c r="E1052" s="19" t="s">
        <v>2304</v>
      </c>
      <c r="F1052" s="10">
        <v>42036</v>
      </c>
      <c r="G1052" s="10">
        <v>45323</v>
      </c>
      <c r="H1052" s="11">
        <v>10</v>
      </c>
      <c r="I1052" s="20" t="s">
        <v>259</v>
      </c>
      <c r="J1052" s="11" t="s">
        <v>261</v>
      </c>
      <c r="K1052" s="11" t="s">
        <v>4139</v>
      </c>
      <c r="L1052" s="11">
        <v>2</v>
      </c>
    </row>
    <row r="1053" spans="1:12">
      <c r="A1053" s="11" t="s">
        <v>2055</v>
      </c>
      <c r="D1053" s="11" t="s">
        <v>260</v>
      </c>
      <c r="E1053" s="19" t="s">
        <v>2305</v>
      </c>
      <c r="F1053" s="10">
        <v>42036</v>
      </c>
      <c r="G1053" s="10">
        <v>45323</v>
      </c>
      <c r="H1053" s="11">
        <v>10</v>
      </c>
      <c r="I1053" s="20" t="s">
        <v>259</v>
      </c>
      <c r="J1053" s="11" t="s">
        <v>261</v>
      </c>
      <c r="K1053" s="11" t="s">
        <v>4139</v>
      </c>
      <c r="L1053" s="11">
        <v>2</v>
      </c>
    </row>
    <row r="1054" spans="1:12">
      <c r="A1054" s="11" t="s">
        <v>2056</v>
      </c>
      <c r="D1054" s="11" t="s">
        <v>260</v>
      </c>
      <c r="E1054" s="19" t="s">
        <v>2306</v>
      </c>
      <c r="F1054" s="10">
        <v>42036</v>
      </c>
      <c r="G1054" s="10">
        <v>45323</v>
      </c>
      <c r="H1054" s="11">
        <v>10</v>
      </c>
      <c r="I1054" s="20" t="s">
        <v>259</v>
      </c>
      <c r="J1054" s="11" t="s">
        <v>261</v>
      </c>
      <c r="K1054" s="11" t="s">
        <v>4139</v>
      </c>
      <c r="L1054" s="11">
        <v>2</v>
      </c>
    </row>
    <row r="1055" spans="1:12">
      <c r="A1055" s="11" t="s">
        <v>2057</v>
      </c>
      <c r="D1055" s="11" t="s">
        <v>260</v>
      </c>
      <c r="E1055" s="19" t="s">
        <v>2307</v>
      </c>
      <c r="F1055" s="10">
        <v>42036</v>
      </c>
      <c r="G1055" s="10">
        <v>45323</v>
      </c>
      <c r="H1055" s="11">
        <v>10</v>
      </c>
      <c r="I1055" s="20" t="s">
        <v>259</v>
      </c>
      <c r="J1055" s="11" t="s">
        <v>261</v>
      </c>
      <c r="K1055" s="11" t="s">
        <v>4139</v>
      </c>
      <c r="L1055" s="11">
        <v>2</v>
      </c>
    </row>
    <row r="1056" spans="1:12">
      <c r="A1056" s="11" t="s">
        <v>2058</v>
      </c>
      <c r="D1056" s="11" t="s">
        <v>260</v>
      </c>
      <c r="E1056" s="19" t="s">
        <v>2308</v>
      </c>
      <c r="F1056" s="10">
        <v>42036</v>
      </c>
      <c r="G1056" s="10">
        <v>45323</v>
      </c>
      <c r="H1056" s="11">
        <v>10</v>
      </c>
      <c r="I1056" s="20" t="s">
        <v>259</v>
      </c>
      <c r="J1056" s="11" t="s">
        <v>261</v>
      </c>
      <c r="K1056" s="11" t="s">
        <v>4139</v>
      </c>
      <c r="L1056" s="11">
        <v>2</v>
      </c>
    </row>
    <row r="1057" spans="1:12">
      <c r="A1057" s="11" t="s">
        <v>2059</v>
      </c>
      <c r="D1057" s="11" t="s">
        <v>260</v>
      </c>
      <c r="E1057" s="19" t="s">
        <v>2309</v>
      </c>
      <c r="F1057" s="10">
        <v>42036</v>
      </c>
      <c r="G1057" s="10">
        <v>45323</v>
      </c>
      <c r="H1057" s="11">
        <v>10</v>
      </c>
      <c r="I1057" s="20" t="s">
        <v>259</v>
      </c>
      <c r="J1057" s="11" t="s">
        <v>261</v>
      </c>
      <c r="K1057" s="11" t="s">
        <v>4139</v>
      </c>
      <c r="L1057" s="11">
        <v>2</v>
      </c>
    </row>
    <row r="1058" spans="1:12">
      <c r="A1058" s="11" t="s">
        <v>2060</v>
      </c>
      <c r="D1058" s="11" t="s">
        <v>260</v>
      </c>
      <c r="E1058" s="19" t="s">
        <v>2310</v>
      </c>
      <c r="F1058" s="10">
        <v>42036</v>
      </c>
      <c r="G1058" s="10">
        <v>45323</v>
      </c>
      <c r="H1058" s="11">
        <v>10</v>
      </c>
      <c r="I1058" s="20" t="s">
        <v>259</v>
      </c>
      <c r="J1058" s="11" t="s">
        <v>261</v>
      </c>
      <c r="K1058" s="11" t="s">
        <v>4139</v>
      </c>
      <c r="L1058" s="11">
        <v>2</v>
      </c>
    </row>
    <row r="1059" spans="1:12">
      <c r="A1059" s="11" t="s">
        <v>2061</v>
      </c>
      <c r="D1059" s="11" t="s">
        <v>260</v>
      </c>
      <c r="E1059" s="19" t="s">
        <v>2311</v>
      </c>
      <c r="F1059" s="10">
        <v>42036</v>
      </c>
      <c r="G1059" s="10">
        <v>45323</v>
      </c>
      <c r="H1059" s="11">
        <v>10</v>
      </c>
      <c r="I1059" s="20" t="s">
        <v>259</v>
      </c>
      <c r="J1059" s="11" t="s">
        <v>261</v>
      </c>
      <c r="K1059" s="11" t="s">
        <v>4139</v>
      </c>
      <c r="L1059" s="11">
        <v>2</v>
      </c>
    </row>
    <row r="1060" spans="1:12">
      <c r="A1060" s="11" t="s">
        <v>2062</v>
      </c>
      <c r="D1060" s="11" t="s">
        <v>260</v>
      </c>
      <c r="E1060" s="19" t="s">
        <v>2312</v>
      </c>
      <c r="F1060" s="10">
        <v>42036</v>
      </c>
      <c r="G1060" s="10">
        <v>45323</v>
      </c>
      <c r="H1060" s="11">
        <v>10</v>
      </c>
      <c r="I1060" s="20" t="s">
        <v>259</v>
      </c>
      <c r="J1060" s="11" t="s">
        <v>261</v>
      </c>
      <c r="K1060" s="11" t="s">
        <v>4139</v>
      </c>
      <c r="L1060" s="11">
        <v>2</v>
      </c>
    </row>
    <row r="1061" spans="1:12">
      <c r="A1061" s="11" t="s">
        <v>2063</v>
      </c>
      <c r="D1061" s="11" t="s">
        <v>260</v>
      </c>
      <c r="E1061" s="19" t="s">
        <v>2313</v>
      </c>
      <c r="F1061" s="10">
        <v>42036</v>
      </c>
      <c r="G1061" s="10">
        <v>45323</v>
      </c>
      <c r="H1061" s="11">
        <v>10</v>
      </c>
      <c r="I1061" s="20" t="s">
        <v>259</v>
      </c>
      <c r="J1061" s="11" t="s">
        <v>261</v>
      </c>
      <c r="K1061" s="11" t="s">
        <v>4139</v>
      </c>
      <c r="L1061" s="11">
        <v>2</v>
      </c>
    </row>
    <row r="1062" spans="1:12">
      <c r="A1062" s="11" t="s">
        <v>2064</v>
      </c>
      <c r="D1062" s="11" t="s">
        <v>260</v>
      </c>
      <c r="E1062" s="19" t="s">
        <v>2314</v>
      </c>
      <c r="F1062" s="10">
        <v>42036</v>
      </c>
      <c r="G1062" s="10">
        <v>45323</v>
      </c>
      <c r="H1062" s="11">
        <v>10</v>
      </c>
      <c r="I1062" s="20" t="s">
        <v>259</v>
      </c>
      <c r="J1062" s="11" t="s">
        <v>261</v>
      </c>
      <c r="K1062" s="11" t="s">
        <v>4139</v>
      </c>
      <c r="L1062" s="11">
        <v>2</v>
      </c>
    </row>
    <row r="1063" spans="1:12">
      <c r="A1063" s="11" t="s">
        <v>2065</v>
      </c>
      <c r="D1063" s="11" t="s">
        <v>260</v>
      </c>
      <c r="E1063" s="19" t="s">
        <v>2315</v>
      </c>
      <c r="F1063" s="10">
        <v>42036</v>
      </c>
      <c r="G1063" s="10">
        <v>45323</v>
      </c>
      <c r="H1063" s="11">
        <v>10</v>
      </c>
      <c r="I1063" s="20" t="s">
        <v>259</v>
      </c>
      <c r="J1063" s="11" t="s">
        <v>261</v>
      </c>
      <c r="K1063" s="11" t="s">
        <v>4139</v>
      </c>
      <c r="L1063" s="11">
        <v>2</v>
      </c>
    </row>
    <row r="1064" spans="1:12">
      <c r="A1064" s="11" t="s">
        <v>2066</v>
      </c>
      <c r="D1064" s="11" t="s">
        <v>260</v>
      </c>
      <c r="E1064" s="19" t="s">
        <v>2316</v>
      </c>
      <c r="F1064" s="10">
        <v>42036</v>
      </c>
      <c r="G1064" s="10">
        <v>45323</v>
      </c>
      <c r="H1064" s="11">
        <v>10</v>
      </c>
      <c r="I1064" s="20" t="s">
        <v>259</v>
      </c>
      <c r="J1064" s="11" t="s">
        <v>261</v>
      </c>
      <c r="K1064" s="11" t="s">
        <v>4139</v>
      </c>
      <c r="L1064" s="11">
        <v>2</v>
      </c>
    </row>
    <row r="1065" spans="1:12">
      <c r="A1065" s="11" t="s">
        <v>2067</v>
      </c>
      <c r="D1065" s="11" t="s">
        <v>260</v>
      </c>
      <c r="E1065" s="19" t="s">
        <v>2317</v>
      </c>
      <c r="F1065" s="10">
        <v>42036</v>
      </c>
      <c r="G1065" s="10">
        <v>45323</v>
      </c>
      <c r="H1065" s="11">
        <v>10</v>
      </c>
      <c r="I1065" s="20" t="s">
        <v>259</v>
      </c>
      <c r="J1065" s="11" t="s">
        <v>261</v>
      </c>
      <c r="K1065" s="11" t="s">
        <v>4139</v>
      </c>
      <c r="L1065" s="11">
        <v>2</v>
      </c>
    </row>
    <row r="1066" spans="1:12">
      <c r="A1066" s="11" t="s">
        <v>2068</v>
      </c>
      <c r="D1066" s="11" t="s">
        <v>260</v>
      </c>
      <c r="E1066" s="19" t="s">
        <v>2318</v>
      </c>
      <c r="F1066" s="10">
        <v>42036</v>
      </c>
      <c r="G1066" s="10">
        <v>45323</v>
      </c>
      <c r="H1066" s="11">
        <v>10</v>
      </c>
      <c r="I1066" s="20" t="s">
        <v>259</v>
      </c>
      <c r="J1066" s="11" t="s">
        <v>261</v>
      </c>
      <c r="K1066" s="11" t="s">
        <v>4139</v>
      </c>
      <c r="L1066" s="11">
        <v>2</v>
      </c>
    </row>
    <row r="1067" spans="1:12">
      <c r="A1067" s="11" t="s">
        <v>2069</v>
      </c>
      <c r="D1067" s="11" t="s">
        <v>260</v>
      </c>
      <c r="E1067" s="19" t="s">
        <v>2319</v>
      </c>
      <c r="F1067" s="10">
        <v>42036</v>
      </c>
      <c r="G1067" s="10">
        <v>45323</v>
      </c>
      <c r="H1067" s="11">
        <v>10</v>
      </c>
      <c r="I1067" s="20" t="s">
        <v>259</v>
      </c>
      <c r="J1067" s="11" t="s">
        <v>261</v>
      </c>
      <c r="K1067" s="11" t="s">
        <v>4139</v>
      </c>
      <c r="L1067" s="11">
        <v>2</v>
      </c>
    </row>
    <row r="1068" spans="1:12">
      <c r="A1068" s="11" t="s">
        <v>2070</v>
      </c>
      <c r="D1068" s="11" t="s">
        <v>260</v>
      </c>
      <c r="E1068" s="19" t="s">
        <v>2320</v>
      </c>
      <c r="F1068" s="10">
        <v>42036</v>
      </c>
      <c r="G1068" s="10">
        <v>45323</v>
      </c>
      <c r="H1068" s="11">
        <v>10</v>
      </c>
      <c r="I1068" s="20" t="s">
        <v>259</v>
      </c>
      <c r="J1068" s="11" t="s">
        <v>261</v>
      </c>
      <c r="K1068" s="11" t="s">
        <v>4139</v>
      </c>
      <c r="L1068" s="11">
        <v>2</v>
      </c>
    </row>
    <row r="1069" spans="1:12">
      <c r="A1069" s="11" t="s">
        <v>2071</v>
      </c>
      <c r="D1069" s="11" t="s">
        <v>260</v>
      </c>
      <c r="E1069" s="19" t="s">
        <v>2321</v>
      </c>
      <c r="F1069" s="10">
        <v>42036</v>
      </c>
      <c r="G1069" s="10">
        <v>45323</v>
      </c>
      <c r="H1069" s="11">
        <v>10</v>
      </c>
      <c r="I1069" s="20" t="s">
        <v>259</v>
      </c>
      <c r="J1069" s="11" t="s">
        <v>261</v>
      </c>
      <c r="K1069" s="11" t="s">
        <v>4139</v>
      </c>
      <c r="L1069" s="11">
        <v>2</v>
      </c>
    </row>
    <row r="1070" spans="1:12">
      <c r="A1070" s="11" t="s">
        <v>2072</v>
      </c>
      <c r="D1070" s="11" t="s">
        <v>260</v>
      </c>
      <c r="E1070" s="19" t="s">
        <v>2322</v>
      </c>
      <c r="F1070" s="10">
        <v>42036</v>
      </c>
      <c r="G1070" s="10">
        <v>45323</v>
      </c>
      <c r="H1070" s="11">
        <v>10</v>
      </c>
      <c r="I1070" s="20" t="s">
        <v>259</v>
      </c>
      <c r="J1070" s="11" t="s">
        <v>261</v>
      </c>
      <c r="K1070" s="11" t="s">
        <v>4139</v>
      </c>
      <c r="L1070" s="11">
        <v>2</v>
      </c>
    </row>
    <row r="1071" spans="1:12">
      <c r="A1071" s="11" t="s">
        <v>2073</v>
      </c>
      <c r="D1071" s="11" t="s">
        <v>260</v>
      </c>
      <c r="E1071" s="19" t="s">
        <v>2323</v>
      </c>
      <c r="F1071" s="10">
        <v>42036</v>
      </c>
      <c r="G1071" s="10">
        <v>45323</v>
      </c>
      <c r="H1071" s="11">
        <v>10</v>
      </c>
      <c r="I1071" s="20" t="s">
        <v>259</v>
      </c>
      <c r="J1071" s="11" t="s">
        <v>261</v>
      </c>
      <c r="K1071" s="11" t="s">
        <v>4139</v>
      </c>
      <c r="L1071" s="11">
        <v>2</v>
      </c>
    </row>
    <row r="1072" spans="1:12">
      <c r="A1072" s="11" t="s">
        <v>2074</v>
      </c>
      <c r="D1072" s="11" t="s">
        <v>260</v>
      </c>
      <c r="E1072" s="19" t="s">
        <v>2324</v>
      </c>
      <c r="F1072" s="10">
        <v>42036</v>
      </c>
      <c r="G1072" s="10">
        <v>45323</v>
      </c>
      <c r="H1072" s="11">
        <v>10</v>
      </c>
      <c r="I1072" s="20" t="s">
        <v>259</v>
      </c>
      <c r="J1072" s="11" t="s">
        <v>261</v>
      </c>
      <c r="K1072" s="11" t="s">
        <v>4139</v>
      </c>
      <c r="L1072" s="11">
        <v>2</v>
      </c>
    </row>
    <row r="1073" spans="1:12">
      <c r="A1073" s="11" t="s">
        <v>2075</v>
      </c>
      <c r="D1073" s="11" t="s">
        <v>260</v>
      </c>
      <c r="E1073" s="19" t="s">
        <v>2325</v>
      </c>
      <c r="F1073" s="10">
        <v>42036</v>
      </c>
      <c r="G1073" s="10">
        <v>45323</v>
      </c>
      <c r="H1073" s="11">
        <v>10</v>
      </c>
      <c r="I1073" s="20" t="s">
        <v>259</v>
      </c>
      <c r="J1073" s="11" t="s">
        <v>261</v>
      </c>
      <c r="K1073" s="11" t="s">
        <v>4139</v>
      </c>
      <c r="L1073" s="11">
        <v>2</v>
      </c>
    </row>
    <row r="1074" spans="1:12">
      <c r="A1074" s="11" t="s">
        <v>2076</v>
      </c>
      <c r="D1074" s="11" t="s">
        <v>260</v>
      </c>
      <c r="E1074" s="19" t="s">
        <v>2326</v>
      </c>
      <c r="F1074" s="10">
        <v>42036</v>
      </c>
      <c r="G1074" s="10">
        <v>45323</v>
      </c>
      <c r="H1074" s="11">
        <v>10</v>
      </c>
      <c r="I1074" s="20" t="s">
        <v>259</v>
      </c>
      <c r="J1074" s="11" t="s">
        <v>261</v>
      </c>
      <c r="K1074" s="11" t="s">
        <v>4139</v>
      </c>
      <c r="L1074" s="11">
        <v>2</v>
      </c>
    </row>
    <row r="1075" spans="1:12">
      <c r="A1075" s="11" t="s">
        <v>2077</v>
      </c>
      <c r="D1075" s="11" t="s">
        <v>260</v>
      </c>
      <c r="E1075" s="19" t="s">
        <v>2327</v>
      </c>
      <c r="F1075" s="10">
        <v>42036</v>
      </c>
      <c r="G1075" s="10">
        <v>45323</v>
      </c>
      <c r="H1075" s="11">
        <v>10</v>
      </c>
      <c r="I1075" s="20" t="s">
        <v>259</v>
      </c>
      <c r="J1075" s="11" t="s">
        <v>261</v>
      </c>
      <c r="K1075" s="11" t="s">
        <v>4139</v>
      </c>
      <c r="L1075" s="11">
        <v>2</v>
      </c>
    </row>
    <row r="1076" spans="1:12">
      <c r="A1076" s="11" t="s">
        <v>2078</v>
      </c>
      <c r="D1076" s="11" t="s">
        <v>260</v>
      </c>
      <c r="E1076" s="19" t="s">
        <v>2328</v>
      </c>
      <c r="F1076" s="10">
        <v>42036</v>
      </c>
      <c r="G1076" s="10">
        <v>45323</v>
      </c>
      <c r="H1076" s="11">
        <v>10</v>
      </c>
      <c r="I1076" s="20" t="s">
        <v>259</v>
      </c>
      <c r="J1076" s="11" t="s">
        <v>261</v>
      </c>
      <c r="K1076" s="11" t="s">
        <v>4139</v>
      </c>
      <c r="L1076" s="11">
        <v>2</v>
      </c>
    </row>
    <row r="1077" spans="1:12">
      <c r="A1077" s="11" t="s">
        <v>2079</v>
      </c>
      <c r="D1077" s="11" t="s">
        <v>260</v>
      </c>
      <c r="E1077" s="19" t="s">
        <v>2329</v>
      </c>
      <c r="F1077" s="10">
        <v>42036</v>
      </c>
      <c r="G1077" s="10">
        <v>45323</v>
      </c>
      <c r="H1077" s="11">
        <v>10</v>
      </c>
      <c r="I1077" s="20" t="s">
        <v>259</v>
      </c>
      <c r="J1077" s="11" t="s">
        <v>261</v>
      </c>
      <c r="K1077" s="11" t="s">
        <v>4139</v>
      </c>
      <c r="L1077" s="11">
        <v>2</v>
      </c>
    </row>
    <row r="1078" spans="1:12">
      <c r="A1078" s="11" t="s">
        <v>2080</v>
      </c>
      <c r="D1078" s="11" t="s">
        <v>260</v>
      </c>
      <c r="E1078" s="19" t="s">
        <v>2330</v>
      </c>
      <c r="F1078" s="10">
        <v>42036</v>
      </c>
      <c r="G1078" s="10">
        <v>45323</v>
      </c>
      <c r="H1078" s="11">
        <v>10</v>
      </c>
      <c r="I1078" s="20" t="s">
        <v>259</v>
      </c>
      <c r="J1078" s="11" t="s">
        <v>261</v>
      </c>
      <c r="K1078" s="11" t="s">
        <v>4139</v>
      </c>
      <c r="L1078" s="11">
        <v>2</v>
      </c>
    </row>
    <row r="1079" spans="1:12">
      <c r="A1079" s="11" t="s">
        <v>2081</v>
      </c>
      <c r="D1079" s="11" t="s">
        <v>260</v>
      </c>
      <c r="E1079" s="19" t="s">
        <v>2331</v>
      </c>
      <c r="F1079" s="10">
        <v>42036</v>
      </c>
      <c r="G1079" s="10">
        <v>45323</v>
      </c>
      <c r="H1079" s="11">
        <v>10</v>
      </c>
      <c r="I1079" s="20" t="s">
        <v>259</v>
      </c>
      <c r="J1079" s="11" t="s">
        <v>261</v>
      </c>
      <c r="K1079" s="11" t="s">
        <v>4139</v>
      </c>
      <c r="L1079" s="11">
        <v>2</v>
      </c>
    </row>
    <row r="1080" spans="1:12">
      <c r="A1080" s="11" t="s">
        <v>2082</v>
      </c>
      <c r="D1080" s="11" t="s">
        <v>260</v>
      </c>
      <c r="E1080" s="19" t="s">
        <v>2332</v>
      </c>
      <c r="F1080" s="10">
        <v>42036</v>
      </c>
      <c r="G1080" s="10">
        <v>45323</v>
      </c>
      <c r="H1080" s="11">
        <v>10</v>
      </c>
      <c r="I1080" s="20" t="s">
        <v>259</v>
      </c>
      <c r="J1080" s="11" t="s">
        <v>261</v>
      </c>
      <c r="K1080" s="11" t="s">
        <v>4139</v>
      </c>
      <c r="L1080" s="11">
        <v>2</v>
      </c>
    </row>
    <row r="1081" spans="1:12">
      <c r="A1081" s="11" t="s">
        <v>2083</v>
      </c>
      <c r="D1081" s="11" t="s">
        <v>260</v>
      </c>
      <c r="E1081" s="19" t="s">
        <v>2333</v>
      </c>
      <c r="F1081" s="10">
        <v>42036</v>
      </c>
      <c r="G1081" s="10">
        <v>45323</v>
      </c>
      <c r="H1081" s="11">
        <v>10</v>
      </c>
      <c r="I1081" s="20" t="s">
        <v>259</v>
      </c>
      <c r="J1081" s="11" t="s">
        <v>261</v>
      </c>
      <c r="K1081" s="11" t="s">
        <v>4139</v>
      </c>
      <c r="L1081" s="11">
        <v>2</v>
      </c>
    </row>
    <row r="1082" spans="1:12">
      <c r="A1082" s="11" t="s">
        <v>2084</v>
      </c>
      <c r="D1082" s="11" t="s">
        <v>260</v>
      </c>
      <c r="E1082" s="19" t="s">
        <v>2334</v>
      </c>
      <c r="F1082" s="10">
        <v>42036</v>
      </c>
      <c r="G1082" s="10">
        <v>45323</v>
      </c>
      <c r="H1082" s="11">
        <v>10</v>
      </c>
      <c r="I1082" s="20" t="s">
        <v>259</v>
      </c>
      <c r="J1082" s="11" t="s">
        <v>261</v>
      </c>
      <c r="K1082" s="11" t="s">
        <v>4139</v>
      </c>
      <c r="L1082" s="11">
        <v>2</v>
      </c>
    </row>
    <row r="1083" spans="1:12">
      <c r="A1083" s="11" t="s">
        <v>2085</v>
      </c>
      <c r="D1083" s="11" t="s">
        <v>260</v>
      </c>
      <c r="E1083" s="19" t="s">
        <v>2335</v>
      </c>
      <c r="F1083" s="10">
        <v>42036</v>
      </c>
      <c r="G1083" s="10">
        <v>45323</v>
      </c>
      <c r="H1083" s="11">
        <v>10</v>
      </c>
      <c r="I1083" s="20" t="s">
        <v>259</v>
      </c>
      <c r="J1083" s="11" t="s">
        <v>261</v>
      </c>
      <c r="K1083" s="11" t="s">
        <v>4139</v>
      </c>
      <c r="L1083" s="11">
        <v>2</v>
      </c>
    </row>
    <row r="1084" spans="1:12">
      <c r="A1084" s="11" t="s">
        <v>2086</v>
      </c>
      <c r="D1084" s="11" t="s">
        <v>260</v>
      </c>
      <c r="E1084" s="19" t="s">
        <v>2336</v>
      </c>
      <c r="F1084" s="10">
        <v>42036</v>
      </c>
      <c r="G1084" s="10">
        <v>45323</v>
      </c>
      <c r="H1084" s="11">
        <v>10</v>
      </c>
      <c r="I1084" s="20" t="s">
        <v>259</v>
      </c>
      <c r="J1084" s="11" t="s">
        <v>261</v>
      </c>
      <c r="K1084" s="11" t="s">
        <v>4139</v>
      </c>
      <c r="L1084" s="11">
        <v>2</v>
      </c>
    </row>
    <row r="1085" spans="1:12">
      <c r="A1085" s="11" t="s">
        <v>2087</v>
      </c>
      <c r="D1085" s="11" t="s">
        <v>260</v>
      </c>
      <c r="E1085" s="19" t="s">
        <v>2337</v>
      </c>
      <c r="F1085" s="10">
        <v>42036</v>
      </c>
      <c r="G1085" s="10">
        <v>45323</v>
      </c>
      <c r="H1085" s="11">
        <v>10</v>
      </c>
      <c r="I1085" s="20" t="s">
        <v>259</v>
      </c>
      <c r="J1085" s="11" t="s">
        <v>261</v>
      </c>
      <c r="K1085" s="11" t="s">
        <v>4139</v>
      </c>
      <c r="L1085" s="11">
        <v>2</v>
      </c>
    </row>
    <row r="1086" spans="1:12">
      <c r="A1086" s="11" t="s">
        <v>2088</v>
      </c>
      <c r="D1086" s="11" t="s">
        <v>260</v>
      </c>
      <c r="E1086" s="19" t="s">
        <v>2338</v>
      </c>
      <c r="F1086" s="10">
        <v>42036</v>
      </c>
      <c r="G1086" s="10">
        <v>45323</v>
      </c>
      <c r="H1086" s="11">
        <v>10</v>
      </c>
      <c r="I1086" s="20" t="s">
        <v>259</v>
      </c>
      <c r="J1086" s="11" t="s">
        <v>261</v>
      </c>
      <c r="K1086" s="11" t="s">
        <v>4139</v>
      </c>
      <c r="L1086" s="11">
        <v>2</v>
      </c>
    </row>
    <row r="1087" spans="1:12">
      <c r="A1087" s="11" t="s">
        <v>2089</v>
      </c>
      <c r="D1087" s="11" t="s">
        <v>260</v>
      </c>
      <c r="E1087" s="19" t="s">
        <v>2339</v>
      </c>
      <c r="F1087" s="10">
        <v>42036</v>
      </c>
      <c r="G1087" s="10">
        <v>45323</v>
      </c>
      <c r="H1087" s="11">
        <v>10</v>
      </c>
      <c r="I1087" s="20" t="s">
        <v>259</v>
      </c>
      <c r="J1087" s="11" t="s">
        <v>261</v>
      </c>
      <c r="K1087" s="11" t="s">
        <v>4139</v>
      </c>
      <c r="L1087" s="11">
        <v>2</v>
      </c>
    </row>
    <row r="1088" spans="1:12">
      <c r="A1088" s="11" t="s">
        <v>2090</v>
      </c>
      <c r="D1088" s="11" t="s">
        <v>260</v>
      </c>
      <c r="E1088" s="19" t="s">
        <v>2340</v>
      </c>
      <c r="F1088" s="10">
        <v>42036</v>
      </c>
      <c r="G1088" s="10">
        <v>45323</v>
      </c>
      <c r="H1088" s="11">
        <v>10</v>
      </c>
      <c r="I1088" s="20" t="s">
        <v>259</v>
      </c>
      <c r="J1088" s="11" t="s">
        <v>261</v>
      </c>
      <c r="K1088" s="11" t="s">
        <v>4139</v>
      </c>
      <c r="L1088" s="11">
        <v>2</v>
      </c>
    </row>
    <row r="1089" spans="1:12">
      <c r="A1089" s="11" t="s">
        <v>2091</v>
      </c>
      <c r="D1089" s="11" t="s">
        <v>260</v>
      </c>
      <c r="E1089" s="19" t="s">
        <v>2341</v>
      </c>
      <c r="F1089" s="10">
        <v>42036</v>
      </c>
      <c r="G1089" s="10">
        <v>45323</v>
      </c>
      <c r="H1089" s="11">
        <v>10</v>
      </c>
      <c r="I1089" s="20" t="s">
        <v>259</v>
      </c>
      <c r="J1089" s="11" t="s">
        <v>261</v>
      </c>
      <c r="K1089" s="11" t="s">
        <v>4139</v>
      </c>
      <c r="L1089" s="11">
        <v>2</v>
      </c>
    </row>
    <row r="1090" spans="1:12">
      <c r="A1090" s="11" t="s">
        <v>2092</v>
      </c>
      <c r="D1090" s="11" t="s">
        <v>260</v>
      </c>
      <c r="E1090" s="19" t="s">
        <v>2342</v>
      </c>
      <c r="F1090" s="10">
        <v>42036</v>
      </c>
      <c r="G1090" s="10">
        <v>45323</v>
      </c>
      <c r="H1090" s="11">
        <v>10</v>
      </c>
      <c r="I1090" s="20" t="s">
        <v>259</v>
      </c>
      <c r="J1090" s="11" t="s">
        <v>261</v>
      </c>
      <c r="K1090" s="11" t="s">
        <v>4139</v>
      </c>
      <c r="L1090" s="11">
        <v>2</v>
      </c>
    </row>
    <row r="1091" spans="1:12">
      <c r="A1091" s="11" t="s">
        <v>2093</v>
      </c>
      <c r="D1091" s="11" t="s">
        <v>260</v>
      </c>
      <c r="E1091" s="19" t="s">
        <v>2343</v>
      </c>
      <c r="F1091" s="10">
        <v>42036</v>
      </c>
      <c r="G1091" s="10">
        <v>45323</v>
      </c>
      <c r="H1091" s="11">
        <v>10</v>
      </c>
      <c r="I1091" s="20" t="s">
        <v>259</v>
      </c>
      <c r="J1091" s="11" t="s">
        <v>261</v>
      </c>
      <c r="K1091" s="11" t="s">
        <v>4139</v>
      </c>
      <c r="L1091" s="11">
        <v>2</v>
      </c>
    </row>
    <row r="1092" spans="1:12">
      <c r="A1092" s="11" t="s">
        <v>2094</v>
      </c>
      <c r="D1092" s="11" t="s">
        <v>260</v>
      </c>
      <c r="E1092" s="19" t="s">
        <v>2344</v>
      </c>
      <c r="F1092" s="10">
        <v>42036</v>
      </c>
      <c r="G1092" s="10">
        <v>45323</v>
      </c>
      <c r="H1092" s="11">
        <v>10</v>
      </c>
      <c r="I1092" s="20" t="s">
        <v>259</v>
      </c>
      <c r="J1092" s="11" t="s">
        <v>261</v>
      </c>
      <c r="K1092" s="11" t="s">
        <v>4139</v>
      </c>
      <c r="L1092" s="11">
        <v>2</v>
      </c>
    </row>
    <row r="1093" spans="1:12">
      <c r="A1093" s="11" t="s">
        <v>2095</v>
      </c>
      <c r="D1093" s="11" t="s">
        <v>260</v>
      </c>
      <c r="E1093" s="19" t="s">
        <v>2345</v>
      </c>
      <c r="F1093" s="10">
        <v>42036</v>
      </c>
      <c r="G1093" s="10">
        <v>45323</v>
      </c>
      <c r="H1093" s="11">
        <v>10</v>
      </c>
      <c r="I1093" s="20" t="s">
        <v>259</v>
      </c>
      <c r="J1093" s="11" t="s">
        <v>261</v>
      </c>
      <c r="K1093" s="11" t="s">
        <v>4139</v>
      </c>
      <c r="L1093" s="11">
        <v>2</v>
      </c>
    </row>
    <row r="1094" spans="1:12">
      <c r="A1094" s="11" t="s">
        <v>2096</v>
      </c>
      <c r="D1094" s="11" t="s">
        <v>260</v>
      </c>
      <c r="E1094" s="19" t="s">
        <v>2346</v>
      </c>
      <c r="F1094" s="10">
        <v>42036</v>
      </c>
      <c r="G1094" s="10">
        <v>45323</v>
      </c>
      <c r="H1094" s="11">
        <v>10</v>
      </c>
      <c r="I1094" s="20" t="s">
        <v>259</v>
      </c>
      <c r="J1094" s="11" t="s">
        <v>261</v>
      </c>
      <c r="K1094" s="11" t="s">
        <v>4139</v>
      </c>
      <c r="L1094" s="11">
        <v>2</v>
      </c>
    </row>
    <row r="1095" spans="1:12">
      <c r="A1095" s="11" t="s">
        <v>2097</v>
      </c>
      <c r="D1095" s="11" t="s">
        <v>260</v>
      </c>
      <c r="E1095" s="19" t="s">
        <v>2347</v>
      </c>
      <c r="F1095" s="10">
        <v>42036</v>
      </c>
      <c r="G1095" s="10">
        <v>45323</v>
      </c>
      <c r="H1095" s="11">
        <v>10</v>
      </c>
      <c r="I1095" s="20" t="s">
        <v>259</v>
      </c>
      <c r="J1095" s="11" t="s">
        <v>261</v>
      </c>
      <c r="K1095" s="11" t="s">
        <v>4139</v>
      </c>
      <c r="L1095" s="11">
        <v>2</v>
      </c>
    </row>
    <row r="1096" spans="1:12">
      <c r="A1096" s="11" t="s">
        <v>2098</v>
      </c>
      <c r="D1096" s="11" t="s">
        <v>260</v>
      </c>
      <c r="E1096" s="19" t="s">
        <v>2348</v>
      </c>
      <c r="F1096" s="10">
        <v>42036</v>
      </c>
      <c r="G1096" s="10">
        <v>45323</v>
      </c>
      <c r="H1096" s="11">
        <v>10</v>
      </c>
      <c r="I1096" s="20" t="s">
        <v>259</v>
      </c>
      <c r="J1096" s="11" t="s">
        <v>261</v>
      </c>
      <c r="K1096" s="11" t="s">
        <v>4139</v>
      </c>
      <c r="L1096" s="11">
        <v>2</v>
      </c>
    </row>
    <row r="1097" spans="1:12">
      <c r="A1097" s="11" t="s">
        <v>2099</v>
      </c>
      <c r="D1097" s="11" t="s">
        <v>260</v>
      </c>
      <c r="E1097" s="19" t="s">
        <v>2349</v>
      </c>
      <c r="F1097" s="10">
        <v>42036</v>
      </c>
      <c r="G1097" s="10">
        <v>45323</v>
      </c>
      <c r="H1097" s="11">
        <v>10</v>
      </c>
      <c r="I1097" s="20" t="s">
        <v>259</v>
      </c>
      <c r="J1097" s="11" t="s">
        <v>261</v>
      </c>
      <c r="K1097" s="11" t="s">
        <v>4139</v>
      </c>
      <c r="L1097" s="11">
        <v>2</v>
      </c>
    </row>
    <row r="1098" spans="1:12">
      <c r="A1098" s="11" t="s">
        <v>2100</v>
      </c>
      <c r="D1098" s="11" t="s">
        <v>260</v>
      </c>
      <c r="E1098" s="19" t="s">
        <v>2350</v>
      </c>
      <c r="F1098" s="10">
        <v>42036</v>
      </c>
      <c r="G1098" s="10">
        <v>45323</v>
      </c>
      <c r="H1098" s="11">
        <v>10</v>
      </c>
      <c r="I1098" s="20" t="s">
        <v>259</v>
      </c>
      <c r="J1098" s="11" t="s">
        <v>261</v>
      </c>
      <c r="K1098" s="11" t="s">
        <v>4139</v>
      </c>
      <c r="L1098" s="11">
        <v>2</v>
      </c>
    </row>
    <row r="1099" spans="1:12">
      <c r="A1099" s="11" t="s">
        <v>2101</v>
      </c>
      <c r="D1099" s="11" t="s">
        <v>260</v>
      </c>
      <c r="E1099" s="19" t="s">
        <v>2351</v>
      </c>
      <c r="F1099" s="10">
        <v>42036</v>
      </c>
      <c r="G1099" s="10">
        <v>45323</v>
      </c>
      <c r="H1099" s="11">
        <v>10</v>
      </c>
      <c r="I1099" s="20" t="s">
        <v>259</v>
      </c>
      <c r="J1099" s="11" t="s">
        <v>261</v>
      </c>
      <c r="K1099" s="11" t="s">
        <v>4139</v>
      </c>
      <c r="L1099" s="11">
        <v>2</v>
      </c>
    </row>
    <row r="1100" spans="1:12">
      <c r="A1100" s="11" t="s">
        <v>2102</v>
      </c>
      <c r="D1100" s="11" t="s">
        <v>260</v>
      </c>
      <c r="E1100" s="19" t="s">
        <v>2352</v>
      </c>
      <c r="F1100" s="10">
        <v>42036</v>
      </c>
      <c r="G1100" s="10">
        <v>45323</v>
      </c>
      <c r="H1100" s="11">
        <v>10</v>
      </c>
      <c r="I1100" s="20" t="s">
        <v>259</v>
      </c>
      <c r="J1100" s="11" t="s">
        <v>261</v>
      </c>
      <c r="K1100" s="11" t="s">
        <v>4139</v>
      </c>
      <c r="L1100" s="11">
        <v>2</v>
      </c>
    </row>
    <row r="1101" spans="1:12">
      <c r="A1101" s="11" t="s">
        <v>2103</v>
      </c>
      <c r="D1101" s="11" t="s">
        <v>260</v>
      </c>
      <c r="E1101" s="19" t="s">
        <v>2353</v>
      </c>
      <c r="F1101" s="10">
        <v>42036</v>
      </c>
      <c r="G1101" s="10">
        <v>45323</v>
      </c>
      <c r="H1101" s="11">
        <v>10</v>
      </c>
      <c r="I1101" s="20" t="s">
        <v>259</v>
      </c>
      <c r="J1101" s="11" t="s">
        <v>261</v>
      </c>
      <c r="K1101" s="11" t="s">
        <v>4139</v>
      </c>
      <c r="L1101" s="11">
        <v>2</v>
      </c>
    </row>
    <row r="1102" spans="1:12">
      <c r="A1102" s="11" t="s">
        <v>2104</v>
      </c>
      <c r="D1102" s="11" t="s">
        <v>260</v>
      </c>
      <c r="E1102" s="19" t="s">
        <v>2354</v>
      </c>
      <c r="F1102" s="10">
        <v>42036</v>
      </c>
      <c r="G1102" s="10">
        <v>45323</v>
      </c>
      <c r="H1102" s="11">
        <v>10</v>
      </c>
      <c r="I1102" s="20" t="s">
        <v>259</v>
      </c>
      <c r="J1102" s="11" t="s">
        <v>261</v>
      </c>
      <c r="K1102" s="11" t="s">
        <v>4139</v>
      </c>
      <c r="L1102" s="11">
        <v>2</v>
      </c>
    </row>
    <row r="1103" spans="1:12">
      <c r="A1103" s="11" t="s">
        <v>2105</v>
      </c>
      <c r="D1103" s="11" t="s">
        <v>260</v>
      </c>
      <c r="E1103" s="19" t="s">
        <v>2355</v>
      </c>
      <c r="F1103" s="10">
        <v>42036</v>
      </c>
      <c r="G1103" s="10">
        <v>45323</v>
      </c>
      <c r="H1103" s="11">
        <v>10</v>
      </c>
      <c r="I1103" s="20" t="s">
        <v>259</v>
      </c>
      <c r="J1103" s="11" t="s">
        <v>261</v>
      </c>
      <c r="K1103" s="11" t="s">
        <v>4139</v>
      </c>
      <c r="L1103" s="11">
        <v>2</v>
      </c>
    </row>
    <row r="1104" spans="1:12">
      <c r="A1104" s="11" t="s">
        <v>2106</v>
      </c>
      <c r="D1104" s="11" t="s">
        <v>260</v>
      </c>
      <c r="E1104" s="19" t="s">
        <v>2356</v>
      </c>
      <c r="F1104" s="10">
        <v>42036</v>
      </c>
      <c r="G1104" s="10">
        <v>45323</v>
      </c>
      <c r="H1104" s="11">
        <v>10</v>
      </c>
      <c r="I1104" s="20" t="s">
        <v>259</v>
      </c>
      <c r="J1104" s="11" t="s">
        <v>261</v>
      </c>
      <c r="K1104" s="11" t="s">
        <v>4139</v>
      </c>
      <c r="L1104" s="11">
        <v>2</v>
      </c>
    </row>
    <row r="1105" spans="1:12">
      <c r="A1105" s="11" t="s">
        <v>2107</v>
      </c>
      <c r="D1105" s="11" t="s">
        <v>260</v>
      </c>
      <c r="E1105" s="19" t="s">
        <v>2357</v>
      </c>
      <c r="F1105" s="10">
        <v>42036</v>
      </c>
      <c r="G1105" s="10">
        <v>45323</v>
      </c>
      <c r="H1105" s="11">
        <v>10</v>
      </c>
      <c r="I1105" s="20" t="s">
        <v>259</v>
      </c>
      <c r="J1105" s="11" t="s">
        <v>261</v>
      </c>
      <c r="K1105" s="11" t="s">
        <v>4139</v>
      </c>
      <c r="L1105" s="11">
        <v>2</v>
      </c>
    </row>
    <row r="1106" spans="1:12">
      <c r="A1106" s="11" t="s">
        <v>2108</v>
      </c>
      <c r="D1106" s="11" t="s">
        <v>260</v>
      </c>
      <c r="E1106" s="19" t="s">
        <v>2358</v>
      </c>
      <c r="F1106" s="10">
        <v>42036</v>
      </c>
      <c r="G1106" s="10">
        <v>45323</v>
      </c>
      <c r="H1106" s="11">
        <v>10</v>
      </c>
      <c r="I1106" s="20" t="s">
        <v>259</v>
      </c>
      <c r="J1106" s="11" t="s">
        <v>261</v>
      </c>
      <c r="K1106" s="11" t="s">
        <v>4139</v>
      </c>
      <c r="L1106" s="11">
        <v>2</v>
      </c>
    </row>
    <row r="1107" spans="1:12">
      <c r="A1107" s="11" t="s">
        <v>2109</v>
      </c>
      <c r="D1107" s="11" t="s">
        <v>260</v>
      </c>
      <c r="E1107" s="19" t="s">
        <v>2359</v>
      </c>
      <c r="F1107" s="10">
        <v>42036</v>
      </c>
      <c r="G1107" s="10">
        <v>45323</v>
      </c>
      <c r="H1107" s="11">
        <v>10</v>
      </c>
      <c r="I1107" s="20" t="s">
        <v>259</v>
      </c>
      <c r="J1107" s="11" t="s">
        <v>261</v>
      </c>
      <c r="K1107" s="11" t="s">
        <v>4139</v>
      </c>
      <c r="L1107" s="11">
        <v>2</v>
      </c>
    </row>
    <row r="1108" spans="1:12">
      <c r="A1108" s="11" t="s">
        <v>2110</v>
      </c>
      <c r="D1108" s="11" t="s">
        <v>260</v>
      </c>
      <c r="E1108" s="19" t="s">
        <v>2360</v>
      </c>
      <c r="F1108" s="10">
        <v>42036</v>
      </c>
      <c r="G1108" s="10">
        <v>45323</v>
      </c>
      <c r="H1108" s="11">
        <v>10</v>
      </c>
      <c r="I1108" s="20" t="s">
        <v>259</v>
      </c>
      <c r="J1108" s="11" t="s">
        <v>261</v>
      </c>
      <c r="K1108" s="11" t="s">
        <v>4139</v>
      </c>
      <c r="L1108" s="11">
        <v>2</v>
      </c>
    </row>
    <row r="1109" spans="1:12">
      <c r="A1109" s="11" t="s">
        <v>2111</v>
      </c>
      <c r="D1109" s="11" t="s">
        <v>260</v>
      </c>
      <c r="E1109" s="19" t="s">
        <v>2361</v>
      </c>
      <c r="F1109" s="10">
        <v>42036</v>
      </c>
      <c r="G1109" s="10">
        <v>45323</v>
      </c>
      <c r="H1109" s="11">
        <v>10</v>
      </c>
      <c r="I1109" s="20" t="s">
        <v>259</v>
      </c>
      <c r="J1109" s="11" t="s">
        <v>261</v>
      </c>
      <c r="K1109" s="11" t="s">
        <v>4139</v>
      </c>
      <c r="L1109" s="11">
        <v>2</v>
      </c>
    </row>
    <row r="1110" spans="1:12">
      <c r="A1110" s="11" t="s">
        <v>2112</v>
      </c>
      <c r="D1110" s="11" t="s">
        <v>260</v>
      </c>
      <c r="E1110" s="19" t="s">
        <v>2362</v>
      </c>
      <c r="F1110" s="10">
        <v>42036</v>
      </c>
      <c r="G1110" s="10">
        <v>45323</v>
      </c>
      <c r="H1110" s="11">
        <v>10</v>
      </c>
      <c r="I1110" s="20" t="s">
        <v>259</v>
      </c>
      <c r="J1110" s="11" t="s">
        <v>261</v>
      </c>
      <c r="K1110" s="11" t="s">
        <v>4139</v>
      </c>
      <c r="L1110" s="11">
        <v>2</v>
      </c>
    </row>
    <row r="1111" spans="1:12">
      <c r="A1111" s="11" t="s">
        <v>2113</v>
      </c>
      <c r="D1111" s="11" t="s">
        <v>260</v>
      </c>
      <c r="E1111" s="19" t="s">
        <v>2363</v>
      </c>
      <c r="F1111" s="10">
        <v>42036</v>
      </c>
      <c r="G1111" s="10">
        <v>45323</v>
      </c>
      <c r="H1111" s="11">
        <v>10</v>
      </c>
      <c r="I1111" s="20" t="s">
        <v>259</v>
      </c>
      <c r="J1111" s="11" t="s">
        <v>261</v>
      </c>
      <c r="K1111" s="11" t="s">
        <v>4139</v>
      </c>
      <c r="L1111" s="11">
        <v>2</v>
      </c>
    </row>
    <row r="1112" spans="1:12">
      <c r="A1112" s="11" t="s">
        <v>2114</v>
      </c>
      <c r="D1112" s="11" t="s">
        <v>260</v>
      </c>
      <c r="E1112" s="19" t="s">
        <v>2364</v>
      </c>
      <c r="F1112" s="10">
        <v>42036</v>
      </c>
      <c r="G1112" s="10">
        <v>45323</v>
      </c>
      <c r="H1112" s="11">
        <v>10</v>
      </c>
      <c r="I1112" s="20" t="s">
        <v>259</v>
      </c>
      <c r="J1112" s="11" t="s">
        <v>261</v>
      </c>
      <c r="K1112" s="11" t="s">
        <v>4139</v>
      </c>
      <c r="L1112" s="11">
        <v>2</v>
      </c>
    </row>
    <row r="1113" spans="1:12">
      <c r="A1113" s="11" t="s">
        <v>2115</v>
      </c>
      <c r="D1113" s="11" t="s">
        <v>260</v>
      </c>
      <c r="E1113" s="19" t="s">
        <v>2365</v>
      </c>
      <c r="F1113" s="10">
        <v>42036</v>
      </c>
      <c r="G1113" s="10">
        <v>45323</v>
      </c>
      <c r="H1113" s="11">
        <v>10</v>
      </c>
      <c r="I1113" s="20" t="s">
        <v>259</v>
      </c>
      <c r="J1113" s="11" t="s">
        <v>261</v>
      </c>
      <c r="K1113" s="11" t="s">
        <v>4139</v>
      </c>
      <c r="L1113" s="11">
        <v>2</v>
      </c>
    </row>
    <row r="1114" spans="1:12">
      <c r="A1114" s="11" t="s">
        <v>2116</v>
      </c>
      <c r="D1114" s="11" t="s">
        <v>260</v>
      </c>
      <c r="E1114" s="19" t="s">
        <v>2366</v>
      </c>
      <c r="F1114" s="10">
        <v>42036</v>
      </c>
      <c r="G1114" s="10">
        <v>45323</v>
      </c>
      <c r="H1114" s="11">
        <v>10</v>
      </c>
      <c r="I1114" s="20" t="s">
        <v>259</v>
      </c>
      <c r="J1114" s="11" t="s">
        <v>261</v>
      </c>
      <c r="K1114" s="11" t="s">
        <v>4139</v>
      </c>
      <c r="L1114" s="11">
        <v>2</v>
      </c>
    </row>
    <row r="1115" spans="1:12">
      <c r="A1115" s="11" t="s">
        <v>2117</v>
      </c>
      <c r="D1115" s="11" t="s">
        <v>260</v>
      </c>
      <c r="E1115" s="19" t="s">
        <v>2367</v>
      </c>
      <c r="F1115" s="10">
        <v>42036</v>
      </c>
      <c r="G1115" s="10">
        <v>45323</v>
      </c>
      <c r="H1115" s="11">
        <v>10</v>
      </c>
      <c r="I1115" s="20" t="s">
        <v>259</v>
      </c>
      <c r="J1115" s="11" t="s">
        <v>261</v>
      </c>
      <c r="K1115" s="11" t="s">
        <v>4139</v>
      </c>
      <c r="L1115" s="11">
        <v>2</v>
      </c>
    </row>
    <row r="1116" spans="1:12">
      <c r="A1116" s="11" t="s">
        <v>2118</v>
      </c>
      <c r="D1116" s="11" t="s">
        <v>260</v>
      </c>
      <c r="E1116" s="19" t="s">
        <v>2368</v>
      </c>
      <c r="F1116" s="10">
        <v>42036</v>
      </c>
      <c r="G1116" s="10">
        <v>45323</v>
      </c>
      <c r="H1116" s="11">
        <v>10</v>
      </c>
      <c r="I1116" s="11" t="s">
        <v>337</v>
      </c>
      <c r="J1116" s="11" t="s">
        <v>338</v>
      </c>
      <c r="K1116" s="11" t="s">
        <v>4139</v>
      </c>
      <c r="L1116" s="11">
        <v>2</v>
      </c>
    </row>
    <row r="1117" spans="1:12">
      <c r="A1117" s="11" t="s">
        <v>2119</v>
      </c>
      <c r="D1117" s="11" t="s">
        <v>260</v>
      </c>
      <c r="E1117" s="19" t="s">
        <v>2369</v>
      </c>
      <c r="F1117" s="10">
        <v>42036</v>
      </c>
      <c r="G1117" s="10">
        <v>45323</v>
      </c>
      <c r="H1117" s="11">
        <v>10</v>
      </c>
      <c r="I1117" s="11" t="s">
        <v>337</v>
      </c>
      <c r="J1117" s="11" t="s">
        <v>338</v>
      </c>
      <c r="K1117" s="11" t="s">
        <v>4139</v>
      </c>
      <c r="L1117" s="11">
        <v>2</v>
      </c>
    </row>
    <row r="1118" spans="1:12">
      <c r="A1118" s="11" t="s">
        <v>2120</v>
      </c>
      <c r="D1118" s="11" t="s">
        <v>260</v>
      </c>
      <c r="E1118" s="19" t="s">
        <v>2370</v>
      </c>
      <c r="F1118" s="10">
        <v>42036</v>
      </c>
      <c r="G1118" s="10">
        <v>45323</v>
      </c>
      <c r="H1118" s="11">
        <v>10</v>
      </c>
      <c r="I1118" s="11" t="s">
        <v>337</v>
      </c>
      <c r="J1118" s="11" t="s">
        <v>338</v>
      </c>
      <c r="K1118" s="11" t="s">
        <v>4139</v>
      </c>
      <c r="L1118" s="11">
        <v>2</v>
      </c>
    </row>
    <row r="1119" spans="1:12">
      <c r="A1119" s="11" t="s">
        <v>2121</v>
      </c>
      <c r="D1119" s="11" t="s">
        <v>260</v>
      </c>
      <c r="E1119" s="19" t="s">
        <v>2371</v>
      </c>
      <c r="F1119" s="10">
        <v>42036</v>
      </c>
      <c r="G1119" s="10">
        <v>45323</v>
      </c>
      <c r="H1119" s="11">
        <v>10</v>
      </c>
      <c r="I1119" s="11" t="s">
        <v>337</v>
      </c>
      <c r="J1119" s="11" t="s">
        <v>338</v>
      </c>
      <c r="K1119" s="11" t="s">
        <v>4139</v>
      </c>
      <c r="L1119" s="11">
        <v>2</v>
      </c>
    </row>
    <row r="1120" spans="1:12">
      <c r="A1120" s="11" t="s">
        <v>2122</v>
      </c>
      <c r="D1120" s="11" t="s">
        <v>260</v>
      </c>
      <c r="E1120" s="19" t="s">
        <v>2372</v>
      </c>
      <c r="F1120" s="10">
        <v>42036</v>
      </c>
      <c r="G1120" s="10">
        <v>45323</v>
      </c>
      <c r="H1120" s="11">
        <v>10</v>
      </c>
      <c r="I1120" s="11" t="s">
        <v>337</v>
      </c>
      <c r="J1120" s="11" t="s">
        <v>338</v>
      </c>
      <c r="K1120" s="11" t="s">
        <v>4139</v>
      </c>
      <c r="L1120" s="11">
        <v>2</v>
      </c>
    </row>
    <row r="1121" spans="1:12">
      <c r="A1121" s="11" t="s">
        <v>2123</v>
      </c>
      <c r="D1121" s="11" t="s">
        <v>260</v>
      </c>
      <c r="E1121" s="19" t="s">
        <v>2373</v>
      </c>
      <c r="F1121" s="10">
        <v>42036</v>
      </c>
      <c r="G1121" s="10">
        <v>45323</v>
      </c>
      <c r="H1121" s="11">
        <v>10</v>
      </c>
      <c r="I1121" s="11" t="s">
        <v>337</v>
      </c>
      <c r="J1121" s="11" t="s">
        <v>338</v>
      </c>
      <c r="K1121" s="11" t="s">
        <v>4139</v>
      </c>
      <c r="L1121" s="11">
        <v>2</v>
      </c>
    </row>
    <row r="1122" spans="1:12">
      <c r="A1122" s="11" t="s">
        <v>2124</v>
      </c>
      <c r="D1122" s="11" t="s">
        <v>260</v>
      </c>
      <c r="E1122" s="19" t="s">
        <v>2374</v>
      </c>
      <c r="F1122" s="10">
        <v>42036</v>
      </c>
      <c r="G1122" s="10">
        <v>45323</v>
      </c>
      <c r="H1122" s="11">
        <v>10</v>
      </c>
      <c r="I1122" s="11" t="s">
        <v>337</v>
      </c>
      <c r="J1122" s="11" t="s">
        <v>338</v>
      </c>
      <c r="K1122" s="11" t="s">
        <v>4139</v>
      </c>
      <c r="L1122" s="11">
        <v>2</v>
      </c>
    </row>
    <row r="1123" spans="1:12">
      <c r="A1123" s="11" t="s">
        <v>2125</v>
      </c>
      <c r="D1123" s="11" t="s">
        <v>260</v>
      </c>
      <c r="E1123" s="19" t="s">
        <v>2375</v>
      </c>
      <c r="F1123" s="10">
        <v>42036</v>
      </c>
      <c r="G1123" s="10">
        <v>45323</v>
      </c>
      <c r="H1123" s="11">
        <v>10</v>
      </c>
      <c r="I1123" s="11" t="s">
        <v>337</v>
      </c>
      <c r="J1123" s="11" t="s">
        <v>338</v>
      </c>
      <c r="K1123" s="11" t="s">
        <v>4139</v>
      </c>
      <c r="L1123" s="11">
        <v>2</v>
      </c>
    </row>
    <row r="1124" spans="1:12">
      <c r="A1124" s="11" t="s">
        <v>2126</v>
      </c>
      <c r="D1124" s="11" t="s">
        <v>260</v>
      </c>
      <c r="E1124" s="19" t="s">
        <v>2376</v>
      </c>
      <c r="F1124" s="10">
        <v>42036</v>
      </c>
      <c r="G1124" s="10">
        <v>45323</v>
      </c>
      <c r="H1124" s="11">
        <v>10</v>
      </c>
      <c r="I1124" s="11" t="s">
        <v>337</v>
      </c>
      <c r="J1124" s="11" t="s">
        <v>338</v>
      </c>
      <c r="K1124" s="11" t="s">
        <v>4139</v>
      </c>
      <c r="L1124" s="11">
        <v>2</v>
      </c>
    </row>
    <row r="1125" spans="1:12">
      <c r="A1125" s="11" t="s">
        <v>2127</v>
      </c>
      <c r="D1125" s="11" t="s">
        <v>260</v>
      </c>
      <c r="E1125" s="19" t="s">
        <v>2377</v>
      </c>
      <c r="F1125" s="10">
        <v>42036</v>
      </c>
      <c r="G1125" s="10">
        <v>45323</v>
      </c>
      <c r="H1125" s="11">
        <v>10</v>
      </c>
      <c r="I1125" s="11" t="s">
        <v>337</v>
      </c>
      <c r="J1125" s="11" t="s">
        <v>338</v>
      </c>
      <c r="K1125" s="11" t="s">
        <v>4139</v>
      </c>
      <c r="L1125" s="11">
        <v>2</v>
      </c>
    </row>
    <row r="1126" spans="1:12">
      <c r="A1126" s="11" t="s">
        <v>2128</v>
      </c>
      <c r="D1126" s="11" t="s">
        <v>260</v>
      </c>
      <c r="E1126" s="19" t="s">
        <v>2378</v>
      </c>
      <c r="F1126" s="10">
        <v>42036</v>
      </c>
      <c r="G1126" s="10">
        <v>45323</v>
      </c>
      <c r="H1126" s="11">
        <v>10</v>
      </c>
      <c r="I1126" s="11" t="s">
        <v>337</v>
      </c>
      <c r="J1126" s="11" t="s">
        <v>338</v>
      </c>
      <c r="K1126" s="11" t="s">
        <v>4139</v>
      </c>
      <c r="L1126" s="11">
        <v>2</v>
      </c>
    </row>
    <row r="1127" spans="1:12">
      <c r="A1127" s="11" t="s">
        <v>2129</v>
      </c>
      <c r="D1127" s="11" t="s">
        <v>260</v>
      </c>
      <c r="E1127" s="19" t="s">
        <v>2379</v>
      </c>
      <c r="F1127" s="10">
        <v>42036</v>
      </c>
      <c r="G1127" s="10">
        <v>45323</v>
      </c>
      <c r="H1127" s="11">
        <v>10</v>
      </c>
      <c r="I1127" s="11" t="s">
        <v>337</v>
      </c>
      <c r="J1127" s="11" t="s">
        <v>338</v>
      </c>
      <c r="K1127" s="11" t="s">
        <v>4139</v>
      </c>
      <c r="L1127" s="11">
        <v>2</v>
      </c>
    </row>
    <row r="1128" spans="1:12">
      <c r="A1128" s="11" t="s">
        <v>2130</v>
      </c>
      <c r="D1128" s="11" t="s">
        <v>260</v>
      </c>
      <c r="E1128" s="19" t="s">
        <v>2380</v>
      </c>
      <c r="F1128" s="10">
        <v>42036</v>
      </c>
      <c r="G1128" s="10">
        <v>45323</v>
      </c>
      <c r="H1128" s="11">
        <v>10</v>
      </c>
      <c r="I1128" s="11" t="s">
        <v>337</v>
      </c>
      <c r="J1128" s="11" t="s">
        <v>338</v>
      </c>
      <c r="K1128" s="11" t="s">
        <v>4139</v>
      </c>
      <c r="L1128" s="11">
        <v>2</v>
      </c>
    </row>
    <row r="1129" spans="1:12">
      <c r="A1129" s="11" t="s">
        <v>2131</v>
      </c>
      <c r="D1129" s="11" t="s">
        <v>260</v>
      </c>
      <c r="E1129" s="19" t="s">
        <v>2381</v>
      </c>
      <c r="F1129" s="10">
        <v>42036</v>
      </c>
      <c r="G1129" s="10">
        <v>45323</v>
      </c>
      <c r="H1129" s="11">
        <v>10</v>
      </c>
      <c r="I1129" s="11" t="s">
        <v>337</v>
      </c>
      <c r="J1129" s="11" t="s">
        <v>338</v>
      </c>
      <c r="K1129" s="11" t="s">
        <v>4139</v>
      </c>
      <c r="L1129" s="11">
        <v>2</v>
      </c>
    </row>
    <row r="1130" spans="1:12">
      <c r="A1130" s="11" t="s">
        <v>2132</v>
      </c>
      <c r="D1130" s="11" t="s">
        <v>260</v>
      </c>
      <c r="E1130" s="19" t="s">
        <v>2382</v>
      </c>
      <c r="F1130" s="10">
        <v>42036</v>
      </c>
      <c r="G1130" s="10">
        <v>45323</v>
      </c>
      <c r="H1130" s="11">
        <v>10</v>
      </c>
      <c r="I1130" s="11" t="s">
        <v>337</v>
      </c>
      <c r="J1130" s="11" t="s">
        <v>338</v>
      </c>
      <c r="K1130" s="11" t="s">
        <v>4139</v>
      </c>
      <c r="L1130" s="11">
        <v>2</v>
      </c>
    </row>
    <row r="1131" spans="1:12">
      <c r="A1131" s="11" t="s">
        <v>2133</v>
      </c>
      <c r="D1131" s="11" t="s">
        <v>260</v>
      </c>
      <c r="E1131" s="19" t="s">
        <v>2383</v>
      </c>
      <c r="F1131" s="10">
        <v>42036</v>
      </c>
      <c r="G1131" s="10">
        <v>45323</v>
      </c>
      <c r="H1131" s="11">
        <v>10</v>
      </c>
      <c r="I1131" s="11" t="s">
        <v>337</v>
      </c>
      <c r="J1131" s="11" t="s">
        <v>338</v>
      </c>
      <c r="K1131" s="11" t="s">
        <v>4139</v>
      </c>
      <c r="L1131" s="11">
        <v>2</v>
      </c>
    </row>
    <row r="1132" spans="1:12">
      <c r="A1132" s="11" t="s">
        <v>2134</v>
      </c>
      <c r="D1132" s="11" t="s">
        <v>260</v>
      </c>
      <c r="E1132" s="19" t="s">
        <v>2384</v>
      </c>
      <c r="F1132" s="10">
        <v>42036</v>
      </c>
      <c r="G1132" s="10">
        <v>45323</v>
      </c>
      <c r="H1132" s="11">
        <v>10</v>
      </c>
      <c r="I1132" s="11" t="s">
        <v>337</v>
      </c>
      <c r="J1132" s="11" t="s">
        <v>338</v>
      </c>
      <c r="K1132" s="11" t="s">
        <v>4139</v>
      </c>
      <c r="L1132" s="11">
        <v>2</v>
      </c>
    </row>
    <row r="1133" spans="1:12">
      <c r="A1133" s="11" t="s">
        <v>2135</v>
      </c>
      <c r="D1133" s="11" t="s">
        <v>260</v>
      </c>
      <c r="E1133" s="19" t="s">
        <v>2385</v>
      </c>
      <c r="F1133" s="10">
        <v>42036</v>
      </c>
      <c r="G1133" s="10">
        <v>45323</v>
      </c>
      <c r="H1133" s="11">
        <v>10</v>
      </c>
      <c r="I1133" s="11" t="s">
        <v>337</v>
      </c>
      <c r="J1133" s="11" t="s">
        <v>338</v>
      </c>
      <c r="K1133" s="11" t="s">
        <v>4139</v>
      </c>
      <c r="L1133" s="11">
        <v>2</v>
      </c>
    </row>
    <row r="1134" spans="1:12">
      <c r="A1134" s="11" t="s">
        <v>2136</v>
      </c>
      <c r="D1134" s="11" t="s">
        <v>260</v>
      </c>
      <c r="E1134" s="19" t="s">
        <v>2386</v>
      </c>
      <c r="F1134" s="10">
        <v>42036</v>
      </c>
      <c r="G1134" s="10">
        <v>45323</v>
      </c>
      <c r="H1134" s="11">
        <v>10</v>
      </c>
      <c r="I1134" s="11" t="s">
        <v>337</v>
      </c>
      <c r="J1134" s="11" t="s">
        <v>338</v>
      </c>
      <c r="K1134" s="11" t="s">
        <v>4139</v>
      </c>
      <c r="L1134" s="11">
        <v>2</v>
      </c>
    </row>
    <row r="1135" spans="1:12">
      <c r="A1135" s="11" t="s">
        <v>2137</v>
      </c>
      <c r="D1135" s="11" t="s">
        <v>260</v>
      </c>
      <c r="E1135" s="19" t="s">
        <v>2387</v>
      </c>
      <c r="F1135" s="10">
        <v>42036</v>
      </c>
      <c r="G1135" s="10">
        <v>45323</v>
      </c>
      <c r="H1135" s="11">
        <v>10</v>
      </c>
      <c r="I1135" s="11" t="s">
        <v>337</v>
      </c>
      <c r="J1135" s="11" t="s">
        <v>338</v>
      </c>
      <c r="K1135" s="11" t="s">
        <v>4139</v>
      </c>
      <c r="L1135" s="11">
        <v>2</v>
      </c>
    </row>
    <row r="1136" spans="1:12">
      <c r="A1136" s="11" t="s">
        <v>2138</v>
      </c>
      <c r="D1136" s="11" t="s">
        <v>260</v>
      </c>
      <c r="E1136" s="19" t="s">
        <v>2388</v>
      </c>
      <c r="F1136" s="10">
        <v>42036</v>
      </c>
      <c r="G1136" s="10">
        <v>45323</v>
      </c>
      <c r="H1136" s="11">
        <v>10</v>
      </c>
      <c r="I1136" s="11" t="s">
        <v>337</v>
      </c>
      <c r="J1136" s="11" t="s">
        <v>338</v>
      </c>
      <c r="K1136" s="11" t="s">
        <v>4139</v>
      </c>
      <c r="L1136" s="11">
        <v>2</v>
      </c>
    </row>
    <row r="1137" spans="1:12">
      <c r="A1137" s="11" t="s">
        <v>2139</v>
      </c>
      <c r="D1137" s="11" t="s">
        <v>260</v>
      </c>
      <c r="E1137" s="19" t="s">
        <v>2389</v>
      </c>
      <c r="F1137" s="10">
        <v>42036</v>
      </c>
      <c r="G1137" s="10">
        <v>45323</v>
      </c>
      <c r="H1137" s="11">
        <v>10</v>
      </c>
      <c r="I1137" s="11" t="s">
        <v>337</v>
      </c>
      <c r="J1137" s="11" t="s">
        <v>338</v>
      </c>
      <c r="K1137" s="11" t="s">
        <v>4139</v>
      </c>
      <c r="L1137" s="11">
        <v>2</v>
      </c>
    </row>
    <row r="1138" spans="1:12">
      <c r="A1138" s="11" t="s">
        <v>2140</v>
      </c>
      <c r="D1138" s="11" t="s">
        <v>260</v>
      </c>
      <c r="E1138" s="19" t="s">
        <v>2390</v>
      </c>
      <c r="F1138" s="10">
        <v>42036</v>
      </c>
      <c r="G1138" s="10">
        <v>45323</v>
      </c>
      <c r="H1138" s="11">
        <v>10</v>
      </c>
      <c r="I1138" s="11" t="s">
        <v>337</v>
      </c>
      <c r="J1138" s="11" t="s">
        <v>338</v>
      </c>
      <c r="K1138" s="11" t="s">
        <v>4139</v>
      </c>
      <c r="L1138" s="11">
        <v>2</v>
      </c>
    </row>
    <row r="1139" spans="1:12">
      <c r="A1139" s="11" t="s">
        <v>2141</v>
      </c>
      <c r="D1139" s="11" t="s">
        <v>260</v>
      </c>
      <c r="E1139" s="19" t="s">
        <v>2391</v>
      </c>
      <c r="F1139" s="10">
        <v>42036</v>
      </c>
      <c r="G1139" s="10">
        <v>45323</v>
      </c>
      <c r="H1139" s="11">
        <v>10</v>
      </c>
      <c r="I1139" s="11" t="s">
        <v>337</v>
      </c>
      <c r="J1139" s="11" t="s">
        <v>338</v>
      </c>
      <c r="K1139" s="11" t="s">
        <v>4139</v>
      </c>
      <c r="L1139" s="11">
        <v>2</v>
      </c>
    </row>
    <row r="1140" spans="1:12">
      <c r="A1140" s="11" t="s">
        <v>2142</v>
      </c>
      <c r="D1140" s="11" t="s">
        <v>260</v>
      </c>
      <c r="E1140" s="19" t="s">
        <v>2392</v>
      </c>
      <c r="F1140" s="10">
        <v>42036</v>
      </c>
      <c r="G1140" s="10">
        <v>45323</v>
      </c>
      <c r="H1140" s="11">
        <v>10</v>
      </c>
      <c r="I1140" s="11" t="s">
        <v>337</v>
      </c>
      <c r="J1140" s="11" t="s">
        <v>338</v>
      </c>
      <c r="K1140" s="11" t="s">
        <v>4139</v>
      </c>
      <c r="L1140" s="11">
        <v>2</v>
      </c>
    </row>
    <row r="1141" spans="1:12">
      <c r="A1141" s="11" t="s">
        <v>2143</v>
      </c>
      <c r="D1141" s="11" t="s">
        <v>260</v>
      </c>
      <c r="E1141" s="19" t="s">
        <v>2393</v>
      </c>
      <c r="F1141" s="10">
        <v>42036</v>
      </c>
      <c r="G1141" s="10">
        <v>45323</v>
      </c>
      <c r="H1141" s="11">
        <v>10</v>
      </c>
      <c r="I1141" s="11" t="s">
        <v>337</v>
      </c>
      <c r="J1141" s="11" t="s">
        <v>338</v>
      </c>
      <c r="K1141" s="11" t="s">
        <v>4139</v>
      </c>
      <c r="L1141" s="11">
        <v>2</v>
      </c>
    </row>
    <row r="1142" spans="1:12">
      <c r="A1142" s="11" t="s">
        <v>2144</v>
      </c>
      <c r="D1142" s="11" t="s">
        <v>260</v>
      </c>
      <c r="E1142" s="19" t="s">
        <v>2394</v>
      </c>
      <c r="F1142" s="10">
        <v>42036</v>
      </c>
      <c r="G1142" s="10">
        <v>45323</v>
      </c>
      <c r="H1142" s="11">
        <v>10</v>
      </c>
      <c r="I1142" s="11" t="s">
        <v>337</v>
      </c>
      <c r="J1142" s="11" t="s">
        <v>338</v>
      </c>
      <c r="K1142" s="11" t="s">
        <v>4139</v>
      </c>
      <c r="L1142" s="11">
        <v>2</v>
      </c>
    </row>
    <row r="1143" spans="1:12">
      <c r="A1143" s="11" t="s">
        <v>2145</v>
      </c>
      <c r="D1143" s="11" t="s">
        <v>260</v>
      </c>
      <c r="E1143" s="19" t="s">
        <v>2395</v>
      </c>
      <c r="F1143" s="10">
        <v>42036</v>
      </c>
      <c r="G1143" s="10">
        <v>45323</v>
      </c>
      <c r="H1143" s="11">
        <v>10</v>
      </c>
      <c r="I1143" s="11" t="s">
        <v>337</v>
      </c>
      <c r="J1143" s="11" t="s">
        <v>338</v>
      </c>
      <c r="K1143" s="11" t="s">
        <v>4139</v>
      </c>
      <c r="L1143" s="11">
        <v>2</v>
      </c>
    </row>
    <row r="1144" spans="1:12">
      <c r="A1144" s="11" t="s">
        <v>2146</v>
      </c>
      <c r="D1144" s="11" t="s">
        <v>260</v>
      </c>
      <c r="E1144" s="19" t="s">
        <v>2396</v>
      </c>
      <c r="F1144" s="10">
        <v>42036</v>
      </c>
      <c r="G1144" s="10">
        <v>45323</v>
      </c>
      <c r="H1144" s="11">
        <v>10</v>
      </c>
      <c r="I1144" s="11" t="s">
        <v>337</v>
      </c>
      <c r="J1144" s="11" t="s">
        <v>338</v>
      </c>
      <c r="K1144" s="11" t="s">
        <v>4139</v>
      </c>
      <c r="L1144" s="11">
        <v>2</v>
      </c>
    </row>
    <row r="1145" spans="1:12">
      <c r="A1145" s="11" t="s">
        <v>2147</v>
      </c>
      <c r="D1145" s="11" t="s">
        <v>260</v>
      </c>
      <c r="E1145" s="19" t="s">
        <v>2397</v>
      </c>
      <c r="F1145" s="10">
        <v>42036</v>
      </c>
      <c r="G1145" s="10">
        <v>45323</v>
      </c>
      <c r="H1145" s="11">
        <v>10</v>
      </c>
      <c r="I1145" s="11" t="s">
        <v>337</v>
      </c>
      <c r="J1145" s="11" t="s">
        <v>338</v>
      </c>
      <c r="K1145" s="11" t="s">
        <v>4139</v>
      </c>
      <c r="L1145" s="11">
        <v>2</v>
      </c>
    </row>
    <row r="1146" spans="1:12">
      <c r="A1146" s="11" t="s">
        <v>2148</v>
      </c>
      <c r="D1146" s="11" t="s">
        <v>260</v>
      </c>
      <c r="E1146" s="19" t="s">
        <v>2398</v>
      </c>
      <c r="F1146" s="10">
        <v>42036</v>
      </c>
      <c r="G1146" s="10">
        <v>45323</v>
      </c>
      <c r="H1146" s="11">
        <v>10</v>
      </c>
      <c r="I1146" s="11" t="s">
        <v>337</v>
      </c>
      <c r="J1146" s="11" t="s">
        <v>338</v>
      </c>
      <c r="K1146" s="11" t="s">
        <v>4139</v>
      </c>
      <c r="L1146" s="11">
        <v>2</v>
      </c>
    </row>
    <row r="1147" spans="1:12">
      <c r="A1147" s="11" t="s">
        <v>2149</v>
      </c>
      <c r="D1147" s="11" t="s">
        <v>260</v>
      </c>
      <c r="E1147" s="19" t="s">
        <v>2399</v>
      </c>
      <c r="F1147" s="10">
        <v>42036</v>
      </c>
      <c r="G1147" s="10">
        <v>45323</v>
      </c>
      <c r="H1147" s="11">
        <v>10</v>
      </c>
      <c r="I1147" s="11" t="s">
        <v>337</v>
      </c>
      <c r="J1147" s="11" t="s">
        <v>338</v>
      </c>
      <c r="K1147" s="11" t="s">
        <v>4139</v>
      </c>
      <c r="L1147" s="11">
        <v>2</v>
      </c>
    </row>
    <row r="1148" spans="1:12">
      <c r="A1148" s="11" t="s">
        <v>2150</v>
      </c>
      <c r="D1148" s="11" t="s">
        <v>260</v>
      </c>
      <c r="E1148" s="19" t="s">
        <v>2400</v>
      </c>
      <c r="F1148" s="10">
        <v>42036</v>
      </c>
      <c r="G1148" s="10">
        <v>45323</v>
      </c>
      <c r="H1148" s="11">
        <v>10</v>
      </c>
      <c r="I1148" s="11" t="s">
        <v>337</v>
      </c>
      <c r="J1148" s="11" t="s">
        <v>338</v>
      </c>
      <c r="K1148" s="11" t="s">
        <v>4139</v>
      </c>
      <c r="L1148" s="11">
        <v>2</v>
      </c>
    </row>
    <row r="1149" spans="1:12">
      <c r="A1149" s="11" t="s">
        <v>2151</v>
      </c>
      <c r="D1149" s="11" t="s">
        <v>260</v>
      </c>
      <c r="E1149" s="19" t="s">
        <v>2401</v>
      </c>
      <c r="F1149" s="10">
        <v>42036</v>
      </c>
      <c r="G1149" s="10">
        <v>45323</v>
      </c>
      <c r="H1149" s="11">
        <v>10</v>
      </c>
      <c r="I1149" s="11" t="s">
        <v>337</v>
      </c>
      <c r="J1149" s="11" t="s">
        <v>338</v>
      </c>
      <c r="K1149" s="11" t="s">
        <v>4139</v>
      </c>
      <c r="L1149" s="11">
        <v>2</v>
      </c>
    </row>
    <row r="1150" spans="1:12">
      <c r="A1150" s="11" t="s">
        <v>2152</v>
      </c>
      <c r="D1150" s="11" t="s">
        <v>260</v>
      </c>
      <c r="E1150" s="19" t="s">
        <v>2402</v>
      </c>
      <c r="F1150" s="10">
        <v>42036</v>
      </c>
      <c r="G1150" s="10">
        <v>45323</v>
      </c>
      <c r="H1150" s="11">
        <v>10</v>
      </c>
      <c r="I1150" s="11" t="s">
        <v>337</v>
      </c>
      <c r="J1150" s="11" t="s">
        <v>338</v>
      </c>
      <c r="K1150" s="11" t="s">
        <v>4139</v>
      </c>
      <c r="L1150" s="11">
        <v>2</v>
      </c>
    </row>
    <row r="1151" spans="1:12">
      <c r="A1151" s="11" t="s">
        <v>2153</v>
      </c>
      <c r="D1151" s="11" t="s">
        <v>260</v>
      </c>
      <c r="E1151" s="19" t="s">
        <v>2403</v>
      </c>
      <c r="F1151" s="10">
        <v>42036</v>
      </c>
      <c r="G1151" s="10">
        <v>45323</v>
      </c>
      <c r="H1151" s="11">
        <v>10</v>
      </c>
      <c r="I1151" s="11" t="s">
        <v>337</v>
      </c>
      <c r="J1151" s="11" t="s">
        <v>338</v>
      </c>
      <c r="K1151" s="11" t="s">
        <v>4139</v>
      </c>
      <c r="L1151" s="11">
        <v>2</v>
      </c>
    </row>
    <row r="1152" spans="1:12">
      <c r="A1152" s="11" t="s">
        <v>2154</v>
      </c>
      <c r="D1152" s="11" t="s">
        <v>260</v>
      </c>
      <c r="E1152" s="19" t="s">
        <v>2404</v>
      </c>
      <c r="F1152" s="10">
        <v>42036</v>
      </c>
      <c r="G1152" s="10">
        <v>45323</v>
      </c>
      <c r="H1152" s="11">
        <v>10</v>
      </c>
      <c r="I1152" s="11" t="s">
        <v>337</v>
      </c>
      <c r="J1152" s="11" t="s">
        <v>338</v>
      </c>
      <c r="K1152" s="11" t="s">
        <v>4139</v>
      </c>
      <c r="L1152" s="11">
        <v>2</v>
      </c>
    </row>
    <row r="1153" spans="1:12">
      <c r="A1153" s="11" t="s">
        <v>2155</v>
      </c>
      <c r="D1153" s="11" t="s">
        <v>260</v>
      </c>
      <c r="E1153" s="19" t="s">
        <v>2405</v>
      </c>
      <c r="F1153" s="10">
        <v>42036</v>
      </c>
      <c r="G1153" s="10">
        <v>45323</v>
      </c>
      <c r="H1153" s="11">
        <v>10</v>
      </c>
      <c r="I1153" s="11" t="s">
        <v>337</v>
      </c>
      <c r="J1153" s="11" t="s">
        <v>338</v>
      </c>
      <c r="K1153" s="11" t="s">
        <v>4139</v>
      </c>
      <c r="L1153" s="11">
        <v>2</v>
      </c>
    </row>
    <row r="1154" spans="1:12">
      <c r="A1154" s="11" t="s">
        <v>2156</v>
      </c>
      <c r="D1154" s="11" t="s">
        <v>260</v>
      </c>
      <c r="E1154" s="19" t="s">
        <v>2406</v>
      </c>
      <c r="F1154" s="10">
        <v>42036</v>
      </c>
      <c r="G1154" s="10">
        <v>45323</v>
      </c>
      <c r="H1154" s="11">
        <v>10</v>
      </c>
      <c r="I1154" s="11" t="s">
        <v>337</v>
      </c>
      <c r="J1154" s="11" t="s">
        <v>338</v>
      </c>
      <c r="K1154" s="11" t="s">
        <v>4139</v>
      </c>
      <c r="L1154" s="11">
        <v>2</v>
      </c>
    </row>
    <row r="1155" spans="1:12">
      <c r="A1155" s="11" t="s">
        <v>2157</v>
      </c>
      <c r="D1155" s="11" t="s">
        <v>260</v>
      </c>
      <c r="E1155" s="19" t="s">
        <v>2407</v>
      </c>
      <c r="F1155" s="10">
        <v>42036</v>
      </c>
      <c r="G1155" s="10">
        <v>45323</v>
      </c>
      <c r="H1155" s="11">
        <v>10</v>
      </c>
      <c r="I1155" s="11" t="s">
        <v>337</v>
      </c>
      <c r="J1155" s="11" t="s">
        <v>338</v>
      </c>
      <c r="K1155" s="11" t="s">
        <v>4139</v>
      </c>
      <c r="L1155" s="11">
        <v>2</v>
      </c>
    </row>
    <row r="1156" spans="1:12">
      <c r="A1156" s="11" t="s">
        <v>2158</v>
      </c>
      <c r="D1156" s="11" t="s">
        <v>260</v>
      </c>
      <c r="E1156" s="19" t="s">
        <v>2408</v>
      </c>
      <c r="F1156" s="10">
        <v>42036</v>
      </c>
      <c r="G1156" s="10">
        <v>45323</v>
      </c>
      <c r="H1156" s="11">
        <v>10</v>
      </c>
      <c r="I1156" s="11" t="s">
        <v>337</v>
      </c>
      <c r="J1156" s="11" t="s">
        <v>338</v>
      </c>
      <c r="K1156" s="11" t="s">
        <v>4139</v>
      </c>
      <c r="L1156" s="11">
        <v>2</v>
      </c>
    </row>
    <row r="1157" spans="1:12">
      <c r="A1157" s="11" t="s">
        <v>2159</v>
      </c>
      <c r="D1157" s="11" t="s">
        <v>260</v>
      </c>
      <c r="E1157" s="19" t="s">
        <v>2409</v>
      </c>
      <c r="F1157" s="10">
        <v>42036</v>
      </c>
      <c r="G1157" s="10">
        <v>45323</v>
      </c>
      <c r="H1157" s="11">
        <v>10</v>
      </c>
      <c r="I1157" s="11" t="s">
        <v>337</v>
      </c>
      <c r="J1157" s="11" t="s">
        <v>338</v>
      </c>
      <c r="K1157" s="11" t="s">
        <v>4139</v>
      </c>
      <c r="L1157" s="11">
        <v>2</v>
      </c>
    </row>
    <row r="1158" spans="1:12">
      <c r="A1158" s="11" t="s">
        <v>2160</v>
      </c>
      <c r="D1158" s="11" t="s">
        <v>260</v>
      </c>
      <c r="E1158" s="19" t="s">
        <v>2410</v>
      </c>
      <c r="F1158" s="10">
        <v>42036</v>
      </c>
      <c r="G1158" s="10">
        <v>45323</v>
      </c>
      <c r="H1158" s="11">
        <v>10</v>
      </c>
      <c r="I1158" s="11" t="s">
        <v>337</v>
      </c>
      <c r="J1158" s="11" t="s">
        <v>338</v>
      </c>
      <c r="K1158" s="11" t="s">
        <v>4139</v>
      </c>
      <c r="L1158" s="11">
        <v>2</v>
      </c>
    </row>
    <row r="1159" spans="1:12">
      <c r="A1159" s="11" t="s">
        <v>2161</v>
      </c>
      <c r="D1159" s="11" t="s">
        <v>260</v>
      </c>
      <c r="E1159" s="19" t="s">
        <v>2411</v>
      </c>
      <c r="F1159" s="10">
        <v>42036</v>
      </c>
      <c r="G1159" s="10">
        <v>45323</v>
      </c>
      <c r="H1159" s="11">
        <v>10</v>
      </c>
      <c r="I1159" s="11" t="s">
        <v>337</v>
      </c>
      <c r="J1159" s="11" t="s">
        <v>338</v>
      </c>
      <c r="K1159" s="11" t="s">
        <v>4139</v>
      </c>
      <c r="L1159" s="11">
        <v>2</v>
      </c>
    </row>
    <row r="1160" spans="1:12">
      <c r="A1160" s="11" t="s">
        <v>2162</v>
      </c>
      <c r="D1160" s="11" t="s">
        <v>260</v>
      </c>
      <c r="E1160" s="19" t="s">
        <v>2412</v>
      </c>
      <c r="F1160" s="10">
        <v>42036</v>
      </c>
      <c r="G1160" s="10">
        <v>45323</v>
      </c>
      <c r="H1160" s="11">
        <v>10</v>
      </c>
      <c r="I1160" s="11" t="s">
        <v>337</v>
      </c>
      <c r="J1160" s="11" t="s">
        <v>338</v>
      </c>
      <c r="K1160" s="11" t="s">
        <v>4139</v>
      </c>
      <c r="L1160" s="11">
        <v>2</v>
      </c>
    </row>
    <row r="1161" spans="1:12">
      <c r="A1161" s="11" t="s">
        <v>2163</v>
      </c>
      <c r="D1161" s="11" t="s">
        <v>260</v>
      </c>
      <c r="E1161" s="19" t="s">
        <v>2413</v>
      </c>
      <c r="F1161" s="10">
        <v>42036</v>
      </c>
      <c r="G1161" s="10">
        <v>45323</v>
      </c>
      <c r="H1161" s="11">
        <v>10</v>
      </c>
      <c r="I1161" s="11" t="s">
        <v>337</v>
      </c>
      <c r="J1161" s="11" t="s">
        <v>338</v>
      </c>
      <c r="K1161" s="11" t="s">
        <v>4139</v>
      </c>
      <c r="L1161" s="11">
        <v>2</v>
      </c>
    </row>
    <row r="1162" spans="1:12">
      <c r="A1162" s="11" t="s">
        <v>2164</v>
      </c>
      <c r="D1162" s="11" t="s">
        <v>260</v>
      </c>
      <c r="E1162" s="19" t="s">
        <v>2414</v>
      </c>
      <c r="F1162" s="10">
        <v>42036</v>
      </c>
      <c r="G1162" s="10">
        <v>45323</v>
      </c>
      <c r="H1162" s="11">
        <v>10</v>
      </c>
      <c r="I1162" s="11" t="s">
        <v>337</v>
      </c>
      <c r="J1162" s="11" t="s">
        <v>338</v>
      </c>
      <c r="K1162" s="11" t="s">
        <v>4139</v>
      </c>
      <c r="L1162" s="11">
        <v>2</v>
      </c>
    </row>
    <row r="1163" spans="1:12">
      <c r="A1163" s="11" t="s">
        <v>2165</v>
      </c>
      <c r="D1163" s="11" t="s">
        <v>260</v>
      </c>
      <c r="E1163" s="19" t="s">
        <v>2415</v>
      </c>
      <c r="F1163" s="10">
        <v>42036</v>
      </c>
      <c r="G1163" s="10">
        <v>45323</v>
      </c>
      <c r="H1163" s="11">
        <v>10</v>
      </c>
      <c r="I1163" s="11" t="s">
        <v>337</v>
      </c>
      <c r="J1163" s="11" t="s">
        <v>338</v>
      </c>
      <c r="K1163" s="11" t="s">
        <v>4139</v>
      </c>
      <c r="L1163" s="11">
        <v>2</v>
      </c>
    </row>
    <row r="1164" spans="1:12">
      <c r="A1164" s="11" t="s">
        <v>2166</v>
      </c>
      <c r="D1164" s="11" t="s">
        <v>260</v>
      </c>
      <c r="E1164" s="19" t="s">
        <v>2416</v>
      </c>
      <c r="F1164" s="10">
        <v>42036</v>
      </c>
      <c r="G1164" s="10">
        <v>45323</v>
      </c>
      <c r="H1164" s="11">
        <v>10</v>
      </c>
      <c r="I1164" s="11" t="s">
        <v>337</v>
      </c>
      <c r="J1164" s="11" t="s">
        <v>338</v>
      </c>
      <c r="K1164" s="11" t="s">
        <v>4139</v>
      </c>
      <c r="L1164" s="11">
        <v>2</v>
      </c>
    </row>
    <row r="1165" spans="1:12">
      <c r="A1165" s="11" t="s">
        <v>2167</v>
      </c>
      <c r="D1165" s="11" t="s">
        <v>260</v>
      </c>
      <c r="E1165" s="19" t="s">
        <v>2417</v>
      </c>
      <c r="F1165" s="10">
        <v>42036</v>
      </c>
      <c r="G1165" s="10">
        <v>45323</v>
      </c>
      <c r="H1165" s="11">
        <v>10</v>
      </c>
      <c r="I1165" s="11" t="s">
        <v>337</v>
      </c>
      <c r="J1165" s="11" t="s">
        <v>338</v>
      </c>
      <c r="K1165" s="11" t="s">
        <v>4139</v>
      </c>
      <c r="L1165" s="11">
        <v>2</v>
      </c>
    </row>
    <row r="1166" spans="1:12">
      <c r="A1166" s="11" t="s">
        <v>2168</v>
      </c>
      <c r="D1166" s="11" t="s">
        <v>260</v>
      </c>
      <c r="E1166" s="19" t="s">
        <v>2418</v>
      </c>
      <c r="F1166" s="10">
        <v>42036</v>
      </c>
      <c r="G1166" s="10">
        <v>45323</v>
      </c>
      <c r="H1166" s="11">
        <v>10</v>
      </c>
      <c r="I1166" s="11" t="s">
        <v>337</v>
      </c>
      <c r="J1166" s="11" t="s">
        <v>338</v>
      </c>
      <c r="K1166" s="11" t="s">
        <v>4139</v>
      </c>
      <c r="L1166" s="11">
        <v>2</v>
      </c>
    </row>
    <row r="1167" spans="1:12">
      <c r="A1167" s="11" t="s">
        <v>2169</v>
      </c>
      <c r="D1167" s="11" t="s">
        <v>260</v>
      </c>
      <c r="E1167" s="19" t="s">
        <v>2419</v>
      </c>
      <c r="F1167" s="10">
        <v>42036</v>
      </c>
      <c r="G1167" s="10">
        <v>45323</v>
      </c>
      <c r="H1167" s="11">
        <v>10</v>
      </c>
      <c r="I1167" s="11" t="s">
        <v>337</v>
      </c>
      <c r="J1167" s="11" t="s">
        <v>338</v>
      </c>
      <c r="K1167" s="11" t="s">
        <v>4139</v>
      </c>
      <c r="L1167" s="11">
        <v>2</v>
      </c>
    </row>
    <row r="1168" spans="1:12">
      <c r="A1168" s="11" t="s">
        <v>2170</v>
      </c>
      <c r="D1168" s="11" t="s">
        <v>260</v>
      </c>
      <c r="E1168" s="19" t="s">
        <v>2420</v>
      </c>
      <c r="F1168" s="10">
        <v>42036</v>
      </c>
      <c r="G1168" s="10">
        <v>45323</v>
      </c>
      <c r="H1168" s="11">
        <v>10</v>
      </c>
      <c r="I1168" s="11" t="s">
        <v>337</v>
      </c>
      <c r="J1168" s="11" t="s">
        <v>338</v>
      </c>
      <c r="K1168" s="11" t="s">
        <v>4139</v>
      </c>
      <c r="L1168" s="11">
        <v>2</v>
      </c>
    </row>
    <row r="1169" spans="1:12">
      <c r="A1169" s="11" t="s">
        <v>2171</v>
      </c>
      <c r="D1169" s="11" t="s">
        <v>260</v>
      </c>
      <c r="E1169" s="19" t="s">
        <v>2421</v>
      </c>
      <c r="F1169" s="10">
        <v>42036</v>
      </c>
      <c r="G1169" s="10">
        <v>45323</v>
      </c>
      <c r="H1169" s="11">
        <v>10</v>
      </c>
      <c r="I1169" s="11" t="s">
        <v>337</v>
      </c>
      <c r="J1169" s="11" t="s">
        <v>338</v>
      </c>
      <c r="K1169" s="11" t="s">
        <v>4139</v>
      </c>
      <c r="L1169" s="11">
        <v>2</v>
      </c>
    </row>
    <row r="1170" spans="1:12">
      <c r="A1170" s="11" t="s">
        <v>2172</v>
      </c>
      <c r="D1170" s="11" t="s">
        <v>260</v>
      </c>
      <c r="E1170" s="19" t="s">
        <v>2422</v>
      </c>
      <c r="F1170" s="10">
        <v>42036</v>
      </c>
      <c r="G1170" s="10">
        <v>45323</v>
      </c>
      <c r="H1170" s="11">
        <v>10</v>
      </c>
      <c r="I1170" s="11" t="s">
        <v>337</v>
      </c>
      <c r="J1170" s="11" t="s">
        <v>338</v>
      </c>
      <c r="K1170" s="11" t="s">
        <v>4139</v>
      </c>
      <c r="L1170" s="11">
        <v>2</v>
      </c>
    </row>
    <row r="1171" spans="1:12">
      <c r="A1171" s="11" t="s">
        <v>2173</v>
      </c>
      <c r="D1171" s="11" t="s">
        <v>260</v>
      </c>
      <c r="E1171" s="19" t="s">
        <v>2423</v>
      </c>
      <c r="F1171" s="10">
        <v>42036</v>
      </c>
      <c r="G1171" s="10">
        <v>45323</v>
      </c>
      <c r="H1171" s="11">
        <v>10</v>
      </c>
      <c r="I1171" s="11" t="s">
        <v>337</v>
      </c>
      <c r="J1171" s="11" t="s">
        <v>338</v>
      </c>
      <c r="K1171" s="11" t="s">
        <v>4139</v>
      </c>
      <c r="L1171" s="11">
        <v>2</v>
      </c>
    </row>
    <row r="1172" spans="1:12">
      <c r="A1172" s="11" t="s">
        <v>2174</v>
      </c>
      <c r="D1172" s="11" t="s">
        <v>260</v>
      </c>
      <c r="E1172" s="19" t="s">
        <v>2424</v>
      </c>
      <c r="F1172" s="10">
        <v>42036</v>
      </c>
      <c r="G1172" s="10">
        <v>45323</v>
      </c>
      <c r="H1172" s="11">
        <v>10</v>
      </c>
      <c r="I1172" s="11" t="s">
        <v>337</v>
      </c>
      <c r="J1172" s="11" t="s">
        <v>338</v>
      </c>
      <c r="K1172" s="11" t="s">
        <v>4139</v>
      </c>
      <c r="L1172" s="11">
        <v>2</v>
      </c>
    </row>
    <row r="1173" spans="1:12">
      <c r="A1173" s="11" t="s">
        <v>2175</v>
      </c>
      <c r="D1173" s="11" t="s">
        <v>260</v>
      </c>
      <c r="E1173" s="19" t="s">
        <v>2425</v>
      </c>
      <c r="F1173" s="10">
        <v>42036</v>
      </c>
      <c r="G1173" s="10">
        <v>45323</v>
      </c>
      <c r="H1173" s="11">
        <v>10</v>
      </c>
      <c r="I1173" s="11" t="s">
        <v>337</v>
      </c>
      <c r="J1173" s="11" t="s">
        <v>338</v>
      </c>
      <c r="K1173" s="11" t="s">
        <v>4139</v>
      </c>
      <c r="L1173" s="11">
        <v>2</v>
      </c>
    </row>
    <row r="1174" spans="1:12">
      <c r="A1174" s="11" t="s">
        <v>2176</v>
      </c>
      <c r="D1174" s="11" t="s">
        <v>260</v>
      </c>
      <c r="E1174" s="19" t="s">
        <v>2426</v>
      </c>
      <c r="F1174" s="10">
        <v>42036</v>
      </c>
      <c r="G1174" s="10">
        <v>45323</v>
      </c>
      <c r="H1174" s="11">
        <v>10</v>
      </c>
      <c r="I1174" s="11" t="s">
        <v>337</v>
      </c>
      <c r="J1174" s="11" t="s">
        <v>338</v>
      </c>
      <c r="K1174" s="11" t="s">
        <v>4139</v>
      </c>
      <c r="L1174" s="11">
        <v>2</v>
      </c>
    </row>
    <row r="1175" spans="1:12">
      <c r="A1175" s="11" t="s">
        <v>2177</v>
      </c>
      <c r="D1175" s="11" t="s">
        <v>260</v>
      </c>
      <c r="E1175" s="19" t="s">
        <v>2427</v>
      </c>
      <c r="F1175" s="10">
        <v>42036</v>
      </c>
      <c r="G1175" s="10">
        <v>45323</v>
      </c>
      <c r="H1175" s="11">
        <v>10</v>
      </c>
      <c r="I1175" s="11" t="s">
        <v>337</v>
      </c>
      <c r="J1175" s="11" t="s">
        <v>338</v>
      </c>
      <c r="K1175" s="11" t="s">
        <v>4139</v>
      </c>
      <c r="L1175" s="11">
        <v>2</v>
      </c>
    </row>
    <row r="1176" spans="1:12">
      <c r="A1176" s="11" t="s">
        <v>2178</v>
      </c>
      <c r="D1176" s="11" t="s">
        <v>260</v>
      </c>
      <c r="E1176" s="19" t="s">
        <v>2428</v>
      </c>
      <c r="F1176" s="10">
        <v>42036</v>
      </c>
      <c r="G1176" s="10">
        <v>45323</v>
      </c>
      <c r="H1176" s="11">
        <v>10</v>
      </c>
      <c r="I1176" s="11" t="s">
        <v>337</v>
      </c>
      <c r="J1176" s="11" t="s">
        <v>338</v>
      </c>
      <c r="K1176" s="11" t="s">
        <v>4139</v>
      </c>
      <c r="L1176" s="11">
        <v>2</v>
      </c>
    </row>
    <row r="1177" spans="1:12">
      <c r="A1177" s="11" t="s">
        <v>2179</v>
      </c>
      <c r="D1177" s="11" t="s">
        <v>260</v>
      </c>
      <c r="E1177" s="19" t="s">
        <v>2429</v>
      </c>
      <c r="F1177" s="10">
        <v>42036</v>
      </c>
      <c r="G1177" s="10">
        <v>45323</v>
      </c>
      <c r="H1177" s="11">
        <v>10</v>
      </c>
      <c r="I1177" s="11" t="s">
        <v>337</v>
      </c>
      <c r="J1177" s="11" t="s">
        <v>338</v>
      </c>
      <c r="K1177" s="11" t="s">
        <v>4139</v>
      </c>
      <c r="L1177" s="11">
        <v>2</v>
      </c>
    </row>
    <row r="1178" spans="1:12">
      <c r="A1178" s="11" t="s">
        <v>2180</v>
      </c>
      <c r="D1178" s="11" t="s">
        <v>260</v>
      </c>
      <c r="E1178" s="19" t="s">
        <v>2430</v>
      </c>
      <c r="F1178" s="10">
        <v>42036</v>
      </c>
      <c r="G1178" s="10">
        <v>45323</v>
      </c>
      <c r="H1178" s="11">
        <v>10</v>
      </c>
      <c r="I1178" s="11" t="s">
        <v>337</v>
      </c>
      <c r="J1178" s="11" t="s">
        <v>338</v>
      </c>
      <c r="K1178" s="11" t="s">
        <v>4139</v>
      </c>
      <c r="L1178" s="11">
        <v>2</v>
      </c>
    </row>
    <row r="1179" spans="1:12">
      <c r="A1179" s="11" t="s">
        <v>2181</v>
      </c>
      <c r="D1179" s="11" t="s">
        <v>260</v>
      </c>
      <c r="E1179" s="19" t="s">
        <v>2431</v>
      </c>
      <c r="F1179" s="10">
        <v>42036</v>
      </c>
      <c r="G1179" s="10">
        <v>45323</v>
      </c>
      <c r="H1179" s="11">
        <v>10</v>
      </c>
      <c r="I1179" s="11" t="s">
        <v>337</v>
      </c>
      <c r="J1179" s="11" t="s">
        <v>338</v>
      </c>
      <c r="K1179" s="11" t="s">
        <v>4139</v>
      </c>
      <c r="L1179" s="11">
        <v>2</v>
      </c>
    </row>
    <row r="1180" spans="1:12">
      <c r="A1180" s="11" t="s">
        <v>2182</v>
      </c>
      <c r="D1180" s="11" t="s">
        <v>260</v>
      </c>
      <c r="E1180" s="19" t="s">
        <v>2432</v>
      </c>
      <c r="F1180" s="10">
        <v>42036</v>
      </c>
      <c r="G1180" s="10">
        <v>45323</v>
      </c>
      <c r="H1180" s="11">
        <v>10</v>
      </c>
      <c r="I1180" s="11" t="s">
        <v>337</v>
      </c>
      <c r="J1180" s="11" t="s">
        <v>338</v>
      </c>
      <c r="K1180" s="11" t="s">
        <v>4139</v>
      </c>
      <c r="L1180" s="11">
        <v>2</v>
      </c>
    </row>
    <row r="1181" spans="1:12">
      <c r="A1181" s="11" t="s">
        <v>2183</v>
      </c>
      <c r="D1181" s="11" t="s">
        <v>260</v>
      </c>
      <c r="E1181" s="19" t="s">
        <v>2433</v>
      </c>
      <c r="F1181" s="10">
        <v>42036</v>
      </c>
      <c r="G1181" s="10">
        <v>45323</v>
      </c>
      <c r="H1181" s="11">
        <v>10</v>
      </c>
      <c r="I1181" s="11" t="s">
        <v>337</v>
      </c>
      <c r="J1181" s="11" t="s">
        <v>338</v>
      </c>
      <c r="K1181" s="11" t="s">
        <v>4139</v>
      </c>
      <c r="L1181" s="11">
        <v>2</v>
      </c>
    </row>
    <row r="1182" spans="1:12">
      <c r="A1182" s="11" t="s">
        <v>2184</v>
      </c>
      <c r="D1182" s="11" t="s">
        <v>260</v>
      </c>
      <c r="E1182" s="19" t="s">
        <v>2434</v>
      </c>
      <c r="F1182" s="10">
        <v>42036</v>
      </c>
      <c r="G1182" s="10">
        <v>45323</v>
      </c>
      <c r="H1182" s="11">
        <v>10</v>
      </c>
      <c r="I1182" s="11" t="s">
        <v>337</v>
      </c>
      <c r="J1182" s="11" t="s">
        <v>338</v>
      </c>
      <c r="K1182" s="11" t="s">
        <v>4139</v>
      </c>
      <c r="L1182" s="11">
        <v>2</v>
      </c>
    </row>
    <row r="1183" spans="1:12">
      <c r="A1183" s="11" t="s">
        <v>2185</v>
      </c>
      <c r="D1183" s="11" t="s">
        <v>260</v>
      </c>
      <c r="E1183" s="19" t="s">
        <v>2435</v>
      </c>
      <c r="F1183" s="10">
        <v>42036</v>
      </c>
      <c r="G1183" s="10">
        <v>45323</v>
      </c>
      <c r="H1183" s="11">
        <v>10</v>
      </c>
      <c r="I1183" s="11" t="s">
        <v>337</v>
      </c>
      <c r="J1183" s="11" t="s">
        <v>338</v>
      </c>
      <c r="K1183" s="11" t="s">
        <v>4139</v>
      </c>
      <c r="L1183" s="11">
        <v>2</v>
      </c>
    </row>
    <row r="1184" spans="1:12">
      <c r="A1184" s="11" t="s">
        <v>2186</v>
      </c>
      <c r="D1184" s="11" t="s">
        <v>260</v>
      </c>
      <c r="E1184" s="19" t="s">
        <v>2436</v>
      </c>
      <c r="F1184" s="10">
        <v>42036</v>
      </c>
      <c r="G1184" s="10">
        <v>45323</v>
      </c>
      <c r="H1184" s="11">
        <v>10</v>
      </c>
      <c r="I1184" s="11" t="s">
        <v>337</v>
      </c>
      <c r="J1184" s="11" t="s">
        <v>338</v>
      </c>
      <c r="K1184" s="11" t="s">
        <v>4139</v>
      </c>
      <c r="L1184" s="11">
        <v>2</v>
      </c>
    </row>
    <row r="1185" spans="1:12">
      <c r="A1185" s="11" t="s">
        <v>2187</v>
      </c>
      <c r="D1185" s="11" t="s">
        <v>260</v>
      </c>
      <c r="E1185" s="19" t="s">
        <v>2437</v>
      </c>
      <c r="F1185" s="10">
        <v>42036</v>
      </c>
      <c r="G1185" s="10">
        <v>45323</v>
      </c>
      <c r="H1185" s="11">
        <v>10</v>
      </c>
      <c r="I1185" s="11" t="s">
        <v>337</v>
      </c>
      <c r="J1185" s="11" t="s">
        <v>338</v>
      </c>
      <c r="K1185" s="11" t="s">
        <v>4139</v>
      </c>
      <c r="L1185" s="11">
        <v>2</v>
      </c>
    </row>
    <row r="1186" spans="1:12">
      <c r="A1186" s="11" t="s">
        <v>2188</v>
      </c>
      <c r="D1186" s="11" t="s">
        <v>260</v>
      </c>
      <c r="E1186" s="19" t="s">
        <v>2438</v>
      </c>
      <c r="F1186" s="10">
        <v>42036</v>
      </c>
      <c r="G1186" s="10">
        <v>45323</v>
      </c>
      <c r="H1186" s="11">
        <v>10</v>
      </c>
      <c r="I1186" s="11" t="s">
        <v>337</v>
      </c>
      <c r="J1186" s="11" t="s">
        <v>338</v>
      </c>
      <c r="K1186" s="11" t="s">
        <v>4139</v>
      </c>
      <c r="L1186" s="11">
        <v>2</v>
      </c>
    </row>
    <row r="1187" spans="1:12">
      <c r="A1187" s="11" t="s">
        <v>2189</v>
      </c>
      <c r="D1187" s="11" t="s">
        <v>260</v>
      </c>
      <c r="E1187" s="19" t="s">
        <v>2439</v>
      </c>
      <c r="F1187" s="10">
        <v>42036</v>
      </c>
      <c r="G1187" s="10">
        <v>45323</v>
      </c>
      <c r="H1187" s="11">
        <v>10</v>
      </c>
      <c r="I1187" s="11" t="s">
        <v>337</v>
      </c>
      <c r="J1187" s="11" t="s">
        <v>338</v>
      </c>
      <c r="K1187" s="11" t="s">
        <v>4139</v>
      </c>
      <c r="L1187" s="11">
        <v>2</v>
      </c>
    </row>
    <row r="1188" spans="1:12">
      <c r="A1188" s="11" t="s">
        <v>2190</v>
      </c>
      <c r="D1188" s="11" t="s">
        <v>260</v>
      </c>
      <c r="E1188" s="19" t="s">
        <v>2440</v>
      </c>
      <c r="F1188" s="10">
        <v>42036</v>
      </c>
      <c r="G1188" s="10">
        <v>45323</v>
      </c>
      <c r="H1188" s="11">
        <v>10</v>
      </c>
      <c r="I1188" s="20" t="s">
        <v>259</v>
      </c>
      <c r="J1188" s="11" t="s">
        <v>261</v>
      </c>
      <c r="K1188" s="11" t="s">
        <v>4139</v>
      </c>
      <c r="L1188" s="11">
        <v>2</v>
      </c>
    </row>
    <row r="1189" spans="1:12">
      <c r="A1189" s="11" t="s">
        <v>2191</v>
      </c>
      <c r="D1189" s="11" t="s">
        <v>260</v>
      </c>
      <c r="E1189" s="19" t="s">
        <v>2441</v>
      </c>
      <c r="F1189" s="10">
        <v>42036</v>
      </c>
      <c r="G1189" s="10">
        <v>45323</v>
      </c>
      <c r="H1189" s="11">
        <v>10</v>
      </c>
      <c r="I1189" s="20" t="s">
        <v>259</v>
      </c>
      <c r="J1189" s="11" t="s">
        <v>261</v>
      </c>
      <c r="K1189" s="11" t="s">
        <v>4139</v>
      </c>
      <c r="L1189" s="11">
        <v>2</v>
      </c>
    </row>
    <row r="1190" spans="1:12">
      <c r="A1190" s="11" t="s">
        <v>2192</v>
      </c>
      <c r="D1190" s="11" t="s">
        <v>260</v>
      </c>
      <c r="E1190" s="19" t="s">
        <v>2442</v>
      </c>
      <c r="F1190" s="10">
        <v>42036</v>
      </c>
      <c r="G1190" s="10">
        <v>45323</v>
      </c>
      <c r="H1190" s="11">
        <v>10</v>
      </c>
      <c r="I1190" s="20" t="s">
        <v>259</v>
      </c>
      <c r="J1190" s="11" t="s">
        <v>261</v>
      </c>
      <c r="K1190" s="11" t="s">
        <v>4139</v>
      </c>
      <c r="L1190" s="11">
        <v>2</v>
      </c>
    </row>
    <row r="1191" spans="1:12">
      <c r="A1191" s="11" t="s">
        <v>2193</v>
      </c>
      <c r="D1191" s="11" t="s">
        <v>260</v>
      </c>
      <c r="E1191" s="19" t="s">
        <v>2443</v>
      </c>
      <c r="F1191" s="10">
        <v>42036</v>
      </c>
      <c r="G1191" s="10">
        <v>45323</v>
      </c>
      <c r="H1191" s="11">
        <v>10</v>
      </c>
      <c r="I1191" s="20" t="s">
        <v>259</v>
      </c>
      <c r="J1191" s="11" t="s">
        <v>261</v>
      </c>
      <c r="K1191" s="11" t="s">
        <v>4139</v>
      </c>
      <c r="L1191" s="11">
        <v>2</v>
      </c>
    </row>
    <row r="1192" spans="1:12">
      <c r="A1192" s="11" t="s">
        <v>2194</v>
      </c>
      <c r="D1192" s="11" t="s">
        <v>260</v>
      </c>
      <c r="E1192" s="19" t="s">
        <v>2444</v>
      </c>
      <c r="F1192" s="10">
        <v>42036</v>
      </c>
      <c r="G1192" s="10">
        <v>45323</v>
      </c>
      <c r="H1192" s="11">
        <v>10</v>
      </c>
      <c r="I1192" s="20" t="s">
        <v>259</v>
      </c>
      <c r="J1192" s="11" t="s">
        <v>261</v>
      </c>
      <c r="K1192" s="11" t="s">
        <v>4139</v>
      </c>
      <c r="L1192" s="11">
        <v>2</v>
      </c>
    </row>
    <row r="1193" spans="1:12">
      <c r="A1193" s="11" t="s">
        <v>2195</v>
      </c>
      <c r="D1193" s="11" t="s">
        <v>260</v>
      </c>
      <c r="E1193" s="19" t="s">
        <v>2445</v>
      </c>
      <c r="F1193" s="10">
        <v>42036</v>
      </c>
      <c r="G1193" s="10">
        <v>45323</v>
      </c>
      <c r="H1193" s="11">
        <v>10</v>
      </c>
      <c r="I1193" s="20" t="s">
        <v>259</v>
      </c>
      <c r="J1193" s="11" t="s">
        <v>261</v>
      </c>
      <c r="K1193" s="11" t="s">
        <v>4139</v>
      </c>
      <c r="L1193" s="11">
        <v>2</v>
      </c>
    </row>
    <row r="1194" spans="1:12">
      <c r="A1194" s="11" t="s">
        <v>2196</v>
      </c>
      <c r="D1194" s="11" t="s">
        <v>260</v>
      </c>
      <c r="E1194" s="19" t="s">
        <v>2446</v>
      </c>
      <c r="F1194" s="10">
        <v>42036</v>
      </c>
      <c r="G1194" s="10">
        <v>45323</v>
      </c>
      <c r="H1194" s="11">
        <v>10</v>
      </c>
      <c r="I1194" s="20" t="s">
        <v>259</v>
      </c>
      <c r="J1194" s="11" t="s">
        <v>261</v>
      </c>
      <c r="K1194" s="11" t="s">
        <v>4139</v>
      </c>
      <c r="L1194" s="11">
        <v>2</v>
      </c>
    </row>
    <row r="1195" spans="1:12">
      <c r="A1195" s="11" t="s">
        <v>2197</v>
      </c>
      <c r="D1195" s="11" t="s">
        <v>260</v>
      </c>
      <c r="E1195" s="19" t="s">
        <v>2447</v>
      </c>
      <c r="F1195" s="10">
        <v>42036</v>
      </c>
      <c r="G1195" s="10">
        <v>45323</v>
      </c>
      <c r="H1195" s="11">
        <v>10</v>
      </c>
      <c r="I1195" s="20" t="s">
        <v>259</v>
      </c>
      <c r="J1195" s="11" t="s">
        <v>261</v>
      </c>
      <c r="K1195" s="11" t="s">
        <v>4139</v>
      </c>
      <c r="L1195" s="11">
        <v>2</v>
      </c>
    </row>
    <row r="1196" spans="1:12">
      <c r="A1196" s="11" t="s">
        <v>2198</v>
      </c>
      <c r="D1196" s="11" t="s">
        <v>260</v>
      </c>
      <c r="E1196" s="19" t="s">
        <v>2448</v>
      </c>
      <c r="F1196" s="10">
        <v>42036</v>
      </c>
      <c r="G1196" s="10">
        <v>45323</v>
      </c>
      <c r="H1196" s="11">
        <v>10</v>
      </c>
      <c r="I1196" s="20" t="s">
        <v>259</v>
      </c>
      <c r="J1196" s="11" t="s">
        <v>261</v>
      </c>
      <c r="K1196" s="11" t="s">
        <v>4139</v>
      </c>
      <c r="L1196" s="11">
        <v>2</v>
      </c>
    </row>
    <row r="1197" spans="1:12">
      <c r="A1197" s="11" t="s">
        <v>2199</v>
      </c>
      <c r="D1197" s="11" t="s">
        <v>260</v>
      </c>
      <c r="E1197" s="19" t="s">
        <v>2449</v>
      </c>
      <c r="F1197" s="10">
        <v>42036</v>
      </c>
      <c r="G1197" s="10">
        <v>45323</v>
      </c>
      <c r="H1197" s="11">
        <v>10</v>
      </c>
      <c r="I1197" s="20" t="s">
        <v>259</v>
      </c>
      <c r="J1197" s="11" t="s">
        <v>261</v>
      </c>
      <c r="K1197" s="11" t="s">
        <v>4139</v>
      </c>
      <c r="L1197" s="11">
        <v>2</v>
      </c>
    </row>
    <row r="1198" spans="1:12">
      <c r="A1198" s="11" t="s">
        <v>2200</v>
      </c>
      <c r="D1198" s="11" t="s">
        <v>260</v>
      </c>
      <c r="E1198" s="19" t="s">
        <v>2450</v>
      </c>
      <c r="F1198" s="10">
        <v>42036</v>
      </c>
      <c r="G1198" s="10">
        <v>45323</v>
      </c>
      <c r="H1198" s="11">
        <v>10</v>
      </c>
      <c r="I1198" s="20" t="s">
        <v>259</v>
      </c>
      <c r="J1198" s="11" t="s">
        <v>261</v>
      </c>
      <c r="K1198" s="11" t="s">
        <v>4139</v>
      </c>
      <c r="L1198" s="11">
        <v>2</v>
      </c>
    </row>
    <row r="1199" spans="1:12">
      <c r="A1199" s="11" t="s">
        <v>2201</v>
      </c>
      <c r="D1199" s="11" t="s">
        <v>260</v>
      </c>
      <c r="E1199" s="19" t="s">
        <v>2451</v>
      </c>
      <c r="F1199" s="10">
        <v>42036</v>
      </c>
      <c r="G1199" s="10">
        <v>45323</v>
      </c>
      <c r="H1199" s="11">
        <v>10</v>
      </c>
      <c r="I1199" s="20" t="s">
        <v>259</v>
      </c>
      <c r="J1199" s="11" t="s">
        <v>261</v>
      </c>
      <c r="K1199" s="11" t="s">
        <v>4139</v>
      </c>
      <c r="L1199" s="11">
        <v>2</v>
      </c>
    </row>
    <row r="1200" spans="1:12">
      <c r="A1200" s="11" t="s">
        <v>2202</v>
      </c>
      <c r="D1200" s="11" t="s">
        <v>260</v>
      </c>
      <c r="E1200" s="19" t="s">
        <v>2452</v>
      </c>
      <c r="F1200" s="10">
        <v>42036</v>
      </c>
      <c r="G1200" s="10">
        <v>45323</v>
      </c>
      <c r="H1200" s="11">
        <v>10</v>
      </c>
      <c r="I1200" s="20" t="s">
        <v>259</v>
      </c>
      <c r="J1200" s="11" t="s">
        <v>261</v>
      </c>
      <c r="K1200" s="11" t="s">
        <v>4139</v>
      </c>
      <c r="L1200" s="11">
        <v>2</v>
      </c>
    </row>
    <row r="1201" spans="1:12">
      <c r="A1201" s="11" t="s">
        <v>2203</v>
      </c>
      <c r="D1201" s="11" t="s">
        <v>260</v>
      </c>
      <c r="E1201" s="19" t="s">
        <v>2453</v>
      </c>
      <c r="F1201" s="10">
        <v>42036</v>
      </c>
      <c r="G1201" s="10">
        <v>45323</v>
      </c>
      <c r="H1201" s="11">
        <v>10</v>
      </c>
      <c r="I1201" s="20" t="s">
        <v>259</v>
      </c>
      <c r="J1201" s="11" t="s">
        <v>261</v>
      </c>
      <c r="K1201" s="11" t="s">
        <v>4139</v>
      </c>
      <c r="L1201" s="11">
        <v>2</v>
      </c>
    </row>
    <row r="1202" spans="1:12">
      <c r="A1202" s="11" t="s">
        <v>2204</v>
      </c>
      <c r="D1202" s="11" t="s">
        <v>260</v>
      </c>
      <c r="E1202" s="19" t="s">
        <v>2454</v>
      </c>
      <c r="F1202" s="10">
        <v>42036</v>
      </c>
      <c r="G1202" s="10">
        <v>45323</v>
      </c>
      <c r="H1202" s="11">
        <v>10</v>
      </c>
      <c r="I1202" s="20" t="s">
        <v>259</v>
      </c>
      <c r="J1202" s="11" t="s">
        <v>261</v>
      </c>
      <c r="K1202" s="11" t="s">
        <v>4139</v>
      </c>
      <c r="L1202" s="11">
        <v>2</v>
      </c>
    </row>
    <row r="1203" spans="1:12">
      <c r="A1203" s="11" t="s">
        <v>2205</v>
      </c>
      <c r="D1203" s="11" t="s">
        <v>260</v>
      </c>
      <c r="E1203" s="19" t="s">
        <v>2455</v>
      </c>
      <c r="F1203" s="10">
        <v>42036</v>
      </c>
      <c r="G1203" s="10">
        <v>45323</v>
      </c>
      <c r="H1203" s="11">
        <v>10</v>
      </c>
      <c r="I1203" s="20" t="s">
        <v>259</v>
      </c>
      <c r="J1203" s="11" t="s">
        <v>261</v>
      </c>
      <c r="K1203" s="11" t="s">
        <v>4139</v>
      </c>
      <c r="L1203" s="11">
        <v>2</v>
      </c>
    </row>
    <row r="1204" spans="1:12">
      <c r="A1204" s="11" t="s">
        <v>2206</v>
      </c>
      <c r="D1204" s="11" t="s">
        <v>260</v>
      </c>
      <c r="E1204" s="19" t="s">
        <v>2456</v>
      </c>
      <c r="F1204" s="10">
        <v>42036</v>
      </c>
      <c r="G1204" s="10">
        <v>45323</v>
      </c>
      <c r="H1204" s="11">
        <v>10</v>
      </c>
      <c r="I1204" s="20" t="s">
        <v>259</v>
      </c>
      <c r="J1204" s="11" t="s">
        <v>261</v>
      </c>
      <c r="K1204" s="11" t="s">
        <v>4139</v>
      </c>
      <c r="L1204" s="11">
        <v>2</v>
      </c>
    </row>
    <row r="1205" spans="1:12">
      <c r="A1205" s="11" t="s">
        <v>2207</v>
      </c>
      <c r="D1205" s="11" t="s">
        <v>260</v>
      </c>
      <c r="E1205" s="19" t="s">
        <v>2457</v>
      </c>
      <c r="F1205" s="10">
        <v>42036</v>
      </c>
      <c r="G1205" s="10">
        <v>45323</v>
      </c>
      <c r="H1205" s="11">
        <v>10</v>
      </c>
      <c r="I1205" s="20" t="s">
        <v>259</v>
      </c>
      <c r="J1205" s="11" t="s">
        <v>261</v>
      </c>
      <c r="K1205" s="11" t="s">
        <v>4139</v>
      </c>
      <c r="L1205" s="11">
        <v>2</v>
      </c>
    </row>
    <row r="1206" spans="1:12">
      <c r="A1206" s="11" t="s">
        <v>2208</v>
      </c>
      <c r="D1206" s="11" t="s">
        <v>260</v>
      </c>
      <c r="E1206" s="19" t="s">
        <v>2458</v>
      </c>
      <c r="F1206" s="10">
        <v>42036</v>
      </c>
      <c r="G1206" s="10">
        <v>45323</v>
      </c>
      <c r="H1206" s="11">
        <v>10</v>
      </c>
      <c r="I1206" s="20" t="s">
        <v>259</v>
      </c>
      <c r="J1206" s="11" t="s">
        <v>261</v>
      </c>
      <c r="K1206" s="11" t="s">
        <v>4139</v>
      </c>
      <c r="L1206" s="11">
        <v>2</v>
      </c>
    </row>
    <row r="1207" spans="1:12">
      <c r="A1207" s="11" t="s">
        <v>2209</v>
      </c>
      <c r="D1207" s="11" t="s">
        <v>260</v>
      </c>
      <c r="E1207" s="19" t="s">
        <v>2459</v>
      </c>
      <c r="F1207" s="10">
        <v>42036</v>
      </c>
      <c r="G1207" s="10">
        <v>45323</v>
      </c>
      <c r="H1207" s="11">
        <v>10</v>
      </c>
      <c r="I1207" s="20" t="s">
        <v>259</v>
      </c>
      <c r="J1207" s="11" t="s">
        <v>261</v>
      </c>
      <c r="K1207" s="11" t="s">
        <v>4139</v>
      </c>
      <c r="L1207" s="11">
        <v>2</v>
      </c>
    </row>
    <row r="1208" spans="1:12">
      <c r="A1208" s="11" t="s">
        <v>2210</v>
      </c>
      <c r="D1208" s="11" t="s">
        <v>260</v>
      </c>
      <c r="E1208" s="19" t="s">
        <v>2460</v>
      </c>
      <c r="F1208" s="10">
        <v>42036</v>
      </c>
      <c r="G1208" s="10">
        <v>45323</v>
      </c>
      <c r="H1208" s="11">
        <v>10</v>
      </c>
      <c r="I1208" s="20" t="s">
        <v>259</v>
      </c>
      <c r="J1208" s="11" t="s">
        <v>261</v>
      </c>
      <c r="K1208" s="11" t="s">
        <v>4139</v>
      </c>
      <c r="L1208" s="11">
        <v>2</v>
      </c>
    </row>
    <row r="1209" spans="1:12">
      <c r="A1209" s="11" t="s">
        <v>2211</v>
      </c>
      <c r="D1209" s="11" t="s">
        <v>260</v>
      </c>
      <c r="E1209" s="19" t="s">
        <v>2461</v>
      </c>
      <c r="F1209" s="10">
        <v>42036</v>
      </c>
      <c r="G1209" s="10">
        <v>45323</v>
      </c>
      <c r="H1209" s="11">
        <v>10</v>
      </c>
      <c r="I1209" s="20" t="s">
        <v>259</v>
      </c>
      <c r="J1209" s="11" t="s">
        <v>261</v>
      </c>
      <c r="K1209" s="11" t="s">
        <v>4139</v>
      </c>
      <c r="L1209" s="11">
        <v>2</v>
      </c>
    </row>
    <row r="1210" spans="1:12">
      <c r="A1210" s="11" t="s">
        <v>2212</v>
      </c>
      <c r="D1210" s="11" t="s">
        <v>260</v>
      </c>
      <c r="E1210" s="19" t="s">
        <v>2462</v>
      </c>
      <c r="F1210" s="10">
        <v>42036</v>
      </c>
      <c r="G1210" s="10">
        <v>45323</v>
      </c>
      <c r="H1210" s="11">
        <v>10</v>
      </c>
      <c r="I1210" s="20" t="s">
        <v>259</v>
      </c>
      <c r="J1210" s="11" t="s">
        <v>261</v>
      </c>
      <c r="K1210" s="11" t="s">
        <v>4139</v>
      </c>
      <c r="L1210" s="11">
        <v>2</v>
      </c>
    </row>
    <row r="1211" spans="1:12">
      <c r="A1211" s="11" t="s">
        <v>2213</v>
      </c>
      <c r="D1211" s="11" t="s">
        <v>260</v>
      </c>
      <c r="E1211" s="19" t="s">
        <v>2463</v>
      </c>
      <c r="F1211" s="10">
        <v>42036</v>
      </c>
      <c r="G1211" s="10">
        <v>45323</v>
      </c>
      <c r="H1211" s="11">
        <v>10</v>
      </c>
      <c r="I1211" s="20" t="s">
        <v>259</v>
      </c>
      <c r="J1211" s="11" t="s">
        <v>261</v>
      </c>
      <c r="K1211" s="11" t="s">
        <v>4139</v>
      </c>
      <c r="L1211" s="11">
        <v>2</v>
      </c>
    </row>
    <row r="1212" spans="1:12">
      <c r="A1212" s="11" t="s">
        <v>2214</v>
      </c>
      <c r="D1212" s="11" t="s">
        <v>260</v>
      </c>
      <c r="E1212" s="19" t="s">
        <v>2464</v>
      </c>
      <c r="F1212" s="10">
        <v>42036</v>
      </c>
      <c r="G1212" s="10">
        <v>45323</v>
      </c>
      <c r="H1212" s="11">
        <v>10</v>
      </c>
      <c r="I1212" s="20" t="s">
        <v>259</v>
      </c>
      <c r="J1212" s="11" t="s">
        <v>261</v>
      </c>
      <c r="K1212" s="11" t="s">
        <v>4139</v>
      </c>
      <c r="L1212" s="11">
        <v>2</v>
      </c>
    </row>
    <row r="1213" spans="1:12">
      <c r="A1213" s="11" t="s">
        <v>2215</v>
      </c>
      <c r="D1213" s="11" t="s">
        <v>260</v>
      </c>
      <c r="E1213" s="19" t="s">
        <v>2465</v>
      </c>
      <c r="F1213" s="10">
        <v>42036</v>
      </c>
      <c r="G1213" s="10">
        <v>45323</v>
      </c>
      <c r="H1213" s="11">
        <v>10</v>
      </c>
      <c r="I1213" s="20" t="s">
        <v>259</v>
      </c>
      <c r="J1213" s="11" t="s">
        <v>261</v>
      </c>
      <c r="K1213" s="11" t="s">
        <v>4139</v>
      </c>
      <c r="L1213" s="11">
        <v>2</v>
      </c>
    </row>
    <row r="1214" spans="1:12">
      <c r="A1214" s="11" t="s">
        <v>2216</v>
      </c>
      <c r="D1214" s="11" t="s">
        <v>260</v>
      </c>
      <c r="E1214" s="19" t="s">
        <v>2466</v>
      </c>
      <c r="F1214" s="10">
        <v>42036</v>
      </c>
      <c r="G1214" s="10">
        <v>45323</v>
      </c>
      <c r="H1214" s="11">
        <v>10</v>
      </c>
      <c r="I1214" s="20" t="s">
        <v>259</v>
      </c>
      <c r="J1214" s="11" t="s">
        <v>261</v>
      </c>
      <c r="K1214" s="11" t="s">
        <v>4139</v>
      </c>
      <c r="L1214" s="11">
        <v>2</v>
      </c>
    </row>
    <row r="1215" spans="1:12">
      <c r="A1215" s="11" t="s">
        <v>2217</v>
      </c>
      <c r="D1215" s="11" t="s">
        <v>260</v>
      </c>
      <c r="E1215" s="19" t="s">
        <v>2467</v>
      </c>
      <c r="F1215" s="10">
        <v>42036</v>
      </c>
      <c r="G1215" s="10">
        <v>45323</v>
      </c>
      <c r="H1215" s="11">
        <v>10</v>
      </c>
      <c r="I1215" s="20" t="s">
        <v>259</v>
      </c>
      <c r="J1215" s="11" t="s">
        <v>261</v>
      </c>
      <c r="K1215" s="11" t="s">
        <v>4139</v>
      </c>
      <c r="L1215" s="11">
        <v>2</v>
      </c>
    </row>
    <row r="1216" spans="1:12">
      <c r="A1216" s="11" t="s">
        <v>2218</v>
      </c>
      <c r="D1216" s="11" t="s">
        <v>260</v>
      </c>
      <c r="E1216" s="19" t="s">
        <v>2468</v>
      </c>
      <c r="F1216" s="10">
        <v>42036</v>
      </c>
      <c r="G1216" s="10">
        <v>45323</v>
      </c>
      <c r="H1216" s="11">
        <v>10</v>
      </c>
      <c r="I1216" s="20" t="s">
        <v>259</v>
      </c>
      <c r="J1216" s="11" t="s">
        <v>261</v>
      </c>
      <c r="K1216" s="11" t="s">
        <v>4139</v>
      </c>
      <c r="L1216" s="11">
        <v>2</v>
      </c>
    </row>
    <row r="1217" spans="1:12">
      <c r="A1217" s="11" t="s">
        <v>2219</v>
      </c>
      <c r="D1217" s="11" t="s">
        <v>260</v>
      </c>
      <c r="E1217" s="19" t="s">
        <v>2469</v>
      </c>
      <c r="F1217" s="10">
        <v>42036</v>
      </c>
      <c r="G1217" s="10">
        <v>45323</v>
      </c>
      <c r="H1217" s="11">
        <v>10</v>
      </c>
      <c r="I1217" s="20" t="s">
        <v>259</v>
      </c>
      <c r="J1217" s="11" t="s">
        <v>261</v>
      </c>
      <c r="K1217" s="11" t="s">
        <v>4139</v>
      </c>
      <c r="L1217" s="11">
        <v>2</v>
      </c>
    </row>
    <row r="1218" spans="1:12">
      <c r="A1218" s="11" t="s">
        <v>2220</v>
      </c>
      <c r="D1218" s="11" t="s">
        <v>260</v>
      </c>
      <c r="E1218" s="19" t="s">
        <v>2470</v>
      </c>
      <c r="F1218" s="10">
        <v>42036</v>
      </c>
      <c r="G1218" s="10">
        <v>45323</v>
      </c>
      <c r="H1218" s="11">
        <v>10</v>
      </c>
      <c r="I1218" s="20" t="s">
        <v>259</v>
      </c>
      <c r="J1218" s="11" t="s">
        <v>261</v>
      </c>
      <c r="K1218" s="11" t="s">
        <v>4139</v>
      </c>
      <c r="L1218" s="11">
        <v>2</v>
      </c>
    </row>
    <row r="1219" spans="1:12">
      <c r="A1219" s="11" t="s">
        <v>2221</v>
      </c>
      <c r="D1219" s="11" t="s">
        <v>260</v>
      </c>
      <c r="E1219" s="19" t="s">
        <v>2471</v>
      </c>
      <c r="F1219" s="10">
        <v>42036</v>
      </c>
      <c r="G1219" s="10">
        <v>45323</v>
      </c>
      <c r="H1219" s="11">
        <v>10</v>
      </c>
      <c r="I1219" s="20" t="s">
        <v>259</v>
      </c>
      <c r="J1219" s="11" t="s">
        <v>261</v>
      </c>
      <c r="K1219" s="11" t="s">
        <v>4139</v>
      </c>
      <c r="L1219" s="11">
        <v>2</v>
      </c>
    </row>
    <row r="1220" spans="1:12">
      <c r="A1220" s="11" t="s">
        <v>2222</v>
      </c>
      <c r="D1220" s="11" t="s">
        <v>260</v>
      </c>
      <c r="E1220" s="19" t="s">
        <v>2472</v>
      </c>
      <c r="F1220" s="10">
        <v>42036</v>
      </c>
      <c r="G1220" s="10">
        <v>45323</v>
      </c>
      <c r="H1220" s="11">
        <v>10</v>
      </c>
      <c r="I1220" s="20" t="s">
        <v>259</v>
      </c>
      <c r="J1220" s="11" t="s">
        <v>261</v>
      </c>
      <c r="K1220" s="11" t="s">
        <v>4139</v>
      </c>
      <c r="L1220" s="11">
        <v>2</v>
      </c>
    </row>
    <row r="1221" spans="1:12">
      <c r="A1221" s="11" t="s">
        <v>2223</v>
      </c>
      <c r="D1221" s="11" t="s">
        <v>260</v>
      </c>
      <c r="E1221" s="19" t="s">
        <v>2473</v>
      </c>
      <c r="F1221" s="10">
        <v>42036</v>
      </c>
      <c r="G1221" s="10">
        <v>45323</v>
      </c>
      <c r="H1221" s="11">
        <v>10</v>
      </c>
      <c r="I1221" s="20" t="s">
        <v>259</v>
      </c>
      <c r="J1221" s="11" t="s">
        <v>261</v>
      </c>
      <c r="K1221" s="11" t="s">
        <v>4139</v>
      </c>
      <c r="L1221" s="11">
        <v>2</v>
      </c>
    </row>
    <row r="1222" spans="1:12">
      <c r="A1222" s="11" t="s">
        <v>2224</v>
      </c>
      <c r="D1222" s="11" t="s">
        <v>260</v>
      </c>
      <c r="E1222" s="19" t="s">
        <v>2474</v>
      </c>
      <c r="F1222" s="10">
        <v>42036</v>
      </c>
      <c r="G1222" s="10">
        <v>45323</v>
      </c>
      <c r="H1222" s="11">
        <v>10</v>
      </c>
      <c r="I1222" s="20" t="s">
        <v>259</v>
      </c>
      <c r="J1222" s="11" t="s">
        <v>261</v>
      </c>
      <c r="K1222" s="11" t="s">
        <v>4139</v>
      </c>
      <c r="L1222" s="11">
        <v>2</v>
      </c>
    </row>
    <row r="1223" spans="1:12">
      <c r="A1223" s="11" t="s">
        <v>2225</v>
      </c>
      <c r="D1223" s="11" t="s">
        <v>260</v>
      </c>
      <c r="E1223" s="19" t="s">
        <v>2475</v>
      </c>
      <c r="F1223" s="10">
        <v>42036</v>
      </c>
      <c r="G1223" s="10">
        <v>45323</v>
      </c>
      <c r="H1223" s="11">
        <v>10</v>
      </c>
      <c r="I1223" s="20" t="s">
        <v>259</v>
      </c>
      <c r="J1223" s="11" t="s">
        <v>261</v>
      </c>
      <c r="K1223" s="11" t="s">
        <v>4139</v>
      </c>
      <c r="L1223" s="11">
        <v>2</v>
      </c>
    </row>
    <row r="1224" spans="1:12">
      <c r="A1224" s="11" t="s">
        <v>2226</v>
      </c>
      <c r="D1224" s="11" t="s">
        <v>260</v>
      </c>
      <c r="E1224" s="19" t="s">
        <v>2476</v>
      </c>
      <c r="F1224" s="10">
        <v>42036</v>
      </c>
      <c r="G1224" s="10">
        <v>45323</v>
      </c>
      <c r="H1224" s="11">
        <v>10</v>
      </c>
      <c r="I1224" s="20" t="s">
        <v>259</v>
      </c>
      <c r="J1224" s="11" t="s">
        <v>261</v>
      </c>
      <c r="K1224" s="11" t="s">
        <v>4139</v>
      </c>
      <c r="L1224" s="11">
        <v>2</v>
      </c>
    </row>
    <row r="1225" spans="1:12">
      <c r="A1225" s="11" t="s">
        <v>2227</v>
      </c>
      <c r="D1225" s="11" t="s">
        <v>260</v>
      </c>
      <c r="E1225" s="19" t="s">
        <v>2477</v>
      </c>
      <c r="F1225" s="10">
        <v>42036</v>
      </c>
      <c r="G1225" s="10">
        <v>45323</v>
      </c>
      <c r="H1225" s="11">
        <v>10</v>
      </c>
      <c r="I1225" s="20" t="s">
        <v>259</v>
      </c>
      <c r="J1225" s="11" t="s">
        <v>261</v>
      </c>
      <c r="K1225" s="11" t="s">
        <v>4139</v>
      </c>
      <c r="L1225" s="11">
        <v>2</v>
      </c>
    </row>
    <row r="1226" spans="1:12">
      <c r="A1226" s="11" t="s">
        <v>2228</v>
      </c>
      <c r="D1226" s="11" t="s">
        <v>260</v>
      </c>
      <c r="E1226" s="19" t="s">
        <v>2478</v>
      </c>
      <c r="F1226" s="10">
        <v>42036</v>
      </c>
      <c r="G1226" s="10">
        <v>45323</v>
      </c>
      <c r="H1226" s="11">
        <v>10</v>
      </c>
      <c r="I1226" s="20" t="s">
        <v>259</v>
      </c>
      <c r="J1226" s="11" t="s">
        <v>261</v>
      </c>
      <c r="K1226" s="11" t="s">
        <v>4139</v>
      </c>
      <c r="L1226" s="11">
        <v>2</v>
      </c>
    </row>
    <row r="1227" spans="1:12">
      <c r="A1227" s="11" t="s">
        <v>2229</v>
      </c>
      <c r="D1227" s="11" t="s">
        <v>260</v>
      </c>
      <c r="E1227" s="19" t="s">
        <v>2479</v>
      </c>
      <c r="F1227" s="10">
        <v>42036</v>
      </c>
      <c r="G1227" s="10">
        <v>45323</v>
      </c>
      <c r="H1227" s="11">
        <v>10</v>
      </c>
      <c r="I1227" s="20" t="s">
        <v>259</v>
      </c>
      <c r="J1227" s="11" t="s">
        <v>261</v>
      </c>
      <c r="K1227" s="11" t="s">
        <v>4139</v>
      </c>
      <c r="L1227" s="11">
        <v>2</v>
      </c>
    </row>
    <row r="1228" spans="1:12">
      <c r="A1228" s="11" t="s">
        <v>2230</v>
      </c>
      <c r="D1228" s="11" t="s">
        <v>260</v>
      </c>
      <c r="E1228" s="19" t="s">
        <v>2480</v>
      </c>
      <c r="F1228" s="10">
        <v>42036</v>
      </c>
      <c r="G1228" s="10">
        <v>45323</v>
      </c>
      <c r="H1228" s="11">
        <v>10</v>
      </c>
      <c r="I1228" s="20" t="s">
        <v>259</v>
      </c>
      <c r="J1228" s="11" t="s">
        <v>261</v>
      </c>
      <c r="K1228" s="11" t="s">
        <v>4139</v>
      </c>
      <c r="L1228" s="11">
        <v>2</v>
      </c>
    </row>
    <row r="1229" spans="1:12">
      <c r="A1229" s="11" t="s">
        <v>2231</v>
      </c>
      <c r="D1229" s="11" t="s">
        <v>260</v>
      </c>
      <c r="E1229" s="19" t="s">
        <v>2481</v>
      </c>
      <c r="F1229" s="10">
        <v>42036</v>
      </c>
      <c r="G1229" s="10">
        <v>45323</v>
      </c>
      <c r="H1229" s="11">
        <v>10</v>
      </c>
      <c r="I1229" s="20" t="s">
        <v>259</v>
      </c>
      <c r="J1229" s="11" t="s">
        <v>261</v>
      </c>
      <c r="K1229" s="11" t="s">
        <v>4139</v>
      </c>
      <c r="L1229" s="11">
        <v>2</v>
      </c>
    </row>
    <row r="1230" spans="1:12">
      <c r="A1230" s="11" t="s">
        <v>2232</v>
      </c>
      <c r="D1230" s="11" t="s">
        <v>260</v>
      </c>
      <c r="E1230" s="19" t="s">
        <v>2482</v>
      </c>
      <c r="F1230" s="10">
        <v>42036</v>
      </c>
      <c r="G1230" s="10">
        <v>45323</v>
      </c>
      <c r="H1230" s="11">
        <v>10</v>
      </c>
      <c r="I1230" s="20" t="s">
        <v>259</v>
      </c>
      <c r="J1230" s="11" t="s">
        <v>261</v>
      </c>
      <c r="K1230" s="11" t="s">
        <v>4139</v>
      </c>
      <c r="L1230" s="11">
        <v>2</v>
      </c>
    </row>
    <row r="1231" spans="1:12">
      <c r="A1231" s="11" t="s">
        <v>2233</v>
      </c>
      <c r="D1231" s="11" t="s">
        <v>260</v>
      </c>
      <c r="E1231" s="19" t="s">
        <v>2483</v>
      </c>
      <c r="F1231" s="10">
        <v>42036</v>
      </c>
      <c r="G1231" s="10">
        <v>45323</v>
      </c>
      <c r="H1231" s="11">
        <v>10</v>
      </c>
      <c r="I1231" s="20" t="s">
        <v>259</v>
      </c>
      <c r="J1231" s="11" t="s">
        <v>261</v>
      </c>
      <c r="K1231" s="11" t="s">
        <v>4139</v>
      </c>
      <c r="L1231" s="11">
        <v>2</v>
      </c>
    </row>
    <row r="1232" spans="1:12">
      <c r="A1232" s="11" t="s">
        <v>2234</v>
      </c>
      <c r="D1232" s="11" t="s">
        <v>260</v>
      </c>
      <c r="E1232" s="19" t="s">
        <v>2484</v>
      </c>
      <c r="F1232" s="10">
        <v>42036</v>
      </c>
      <c r="G1232" s="10">
        <v>45323</v>
      </c>
      <c r="H1232" s="11">
        <v>10</v>
      </c>
      <c r="I1232" s="20" t="s">
        <v>259</v>
      </c>
      <c r="J1232" s="11" t="s">
        <v>261</v>
      </c>
      <c r="K1232" s="11" t="s">
        <v>4139</v>
      </c>
      <c r="L1232" s="11">
        <v>2</v>
      </c>
    </row>
    <row r="1233" spans="1:12">
      <c r="A1233" s="11" t="s">
        <v>2235</v>
      </c>
      <c r="D1233" s="11" t="s">
        <v>260</v>
      </c>
      <c r="E1233" s="19" t="s">
        <v>2485</v>
      </c>
      <c r="F1233" s="10">
        <v>42036</v>
      </c>
      <c r="G1233" s="10">
        <v>45323</v>
      </c>
      <c r="H1233" s="11">
        <v>10</v>
      </c>
      <c r="I1233" s="20" t="s">
        <v>259</v>
      </c>
      <c r="J1233" s="11" t="s">
        <v>261</v>
      </c>
      <c r="K1233" s="11" t="s">
        <v>4139</v>
      </c>
      <c r="L1233" s="11">
        <v>2</v>
      </c>
    </row>
    <row r="1234" spans="1:12">
      <c r="A1234" s="11" t="s">
        <v>2236</v>
      </c>
      <c r="D1234" s="11" t="s">
        <v>260</v>
      </c>
      <c r="E1234" s="19" t="s">
        <v>2486</v>
      </c>
      <c r="F1234" s="10">
        <v>42036</v>
      </c>
      <c r="G1234" s="10">
        <v>45323</v>
      </c>
      <c r="H1234" s="11">
        <v>10</v>
      </c>
      <c r="I1234" s="20" t="s">
        <v>259</v>
      </c>
      <c r="J1234" s="11" t="s">
        <v>261</v>
      </c>
      <c r="K1234" s="11" t="s">
        <v>4139</v>
      </c>
      <c r="L1234" s="11">
        <v>2</v>
      </c>
    </row>
    <row r="1235" spans="1:12">
      <c r="A1235" s="11" t="s">
        <v>2237</v>
      </c>
      <c r="D1235" s="11" t="s">
        <v>260</v>
      </c>
      <c r="E1235" s="19" t="s">
        <v>2487</v>
      </c>
      <c r="F1235" s="10">
        <v>42036</v>
      </c>
      <c r="G1235" s="10">
        <v>45323</v>
      </c>
      <c r="H1235" s="11">
        <v>10</v>
      </c>
      <c r="I1235" s="20" t="s">
        <v>259</v>
      </c>
      <c r="J1235" s="11" t="s">
        <v>261</v>
      </c>
      <c r="K1235" s="11" t="s">
        <v>4139</v>
      </c>
      <c r="L1235" s="11">
        <v>2</v>
      </c>
    </row>
    <row r="1236" spans="1:12">
      <c r="A1236" s="11" t="s">
        <v>2238</v>
      </c>
      <c r="D1236" s="11" t="s">
        <v>260</v>
      </c>
      <c r="E1236" s="19" t="s">
        <v>2488</v>
      </c>
      <c r="F1236" s="10">
        <v>42036</v>
      </c>
      <c r="G1236" s="10">
        <v>45323</v>
      </c>
      <c r="H1236" s="11">
        <v>10</v>
      </c>
      <c r="I1236" s="20" t="s">
        <v>259</v>
      </c>
      <c r="J1236" s="11" t="s">
        <v>261</v>
      </c>
      <c r="K1236" s="11" t="s">
        <v>4139</v>
      </c>
      <c r="L1236" s="11">
        <v>2</v>
      </c>
    </row>
    <row r="1237" spans="1:12">
      <c r="A1237" s="11" t="s">
        <v>2239</v>
      </c>
      <c r="D1237" s="11" t="s">
        <v>260</v>
      </c>
      <c r="E1237" s="19" t="s">
        <v>2489</v>
      </c>
      <c r="F1237" s="10">
        <v>42036</v>
      </c>
      <c r="G1237" s="10">
        <v>45323</v>
      </c>
      <c r="H1237" s="11">
        <v>10</v>
      </c>
      <c r="I1237" s="20" t="s">
        <v>259</v>
      </c>
      <c r="J1237" s="11" t="s">
        <v>261</v>
      </c>
      <c r="K1237" s="11" t="s">
        <v>4139</v>
      </c>
      <c r="L1237" s="11">
        <v>2</v>
      </c>
    </row>
    <row r="1238" spans="1:12">
      <c r="A1238" s="11" t="s">
        <v>2240</v>
      </c>
      <c r="D1238" s="11" t="s">
        <v>260</v>
      </c>
      <c r="E1238" s="19" t="s">
        <v>2490</v>
      </c>
      <c r="F1238" s="10">
        <v>42036</v>
      </c>
      <c r="G1238" s="10">
        <v>45323</v>
      </c>
      <c r="H1238" s="11">
        <v>10</v>
      </c>
      <c r="I1238" s="20" t="s">
        <v>259</v>
      </c>
      <c r="J1238" s="11" t="s">
        <v>261</v>
      </c>
      <c r="K1238" s="11" t="s">
        <v>4139</v>
      </c>
      <c r="L1238" s="11">
        <v>2</v>
      </c>
    </row>
    <row r="1239" spans="1:12">
      <c r="A1239" s="11" t="s">
        <v>2241</v>
      </c>
      <c r="D1239" s="11" t="s">
        <v>260</v>
      </c>
      <c r="E1239" s="19" t="s">
        <v>2491</v>
      </c>
      <c r="F1239" s="10">
        <v>42036</v>
      </c>
      <c r="G1239" s="10">
        <v>45323</v>
      </c>
      <c r="H1239" s="11">
        <v>10</v>
      </c>
      <c r="I1239" s="20" t="s">
        <v>259</v>
      </c>
      <c r="J1239" s="11" t="s">
        <v>261</v>
      </c>
      <c r="K1239" s="11" t="s">
        <v>4139</v>
      </c>
      <c r="L1239" s="11">
        <v>2</v>
      </c>
    </row>
    <row r="1240" spans="1:12">
      <c r="A1240" s="11" t="s">
        <v>2242</v>
      </c>
      <c r="D1240" s="11" t="s">
        <v>260</v>
      </c>
      <c r="E1240" s="19" t="s">
        <v>2492</v>
      </c>
      <c r="F1240" s="10">
        <v>42036</v>
      </c>
      <c r="G1240" s="10">
        <v>45323</v>
      </c>
      <c r="H1240" s="11">
        <v>10</v>
      </c>
      <c r="I1240" s="20" t="s">
        <v>259</v>
      </c>
      <c r="J1240" s="11" t="s">
        <v>261</v>
      </c>
      <c r="K1240" s="11" t="s">
        <v>4139</v>
      </c>
      <c r="L1240" s="11">
        <v>2</v>
      </c>
    </row>
    <row r="1241" spans="1:12">
      <c r="A1241" s="11" t="s">
        <v>2243</v>
      </c>
      <c r="D1241" s="11" t="s">
        <v>260</v>
      </c>
      <c r="E1241" s="19" t="s">
        <v>2493</v>
      </c>
      <c r="F1241" s="10">
        <v>42036</v>
      </c>
      <c r="G1241" s="10">
        <v>45323</v>
      </c>
      <c r="H1241" s="11">
        <v>10</v>
      </c>
      <c r="I1241" s="20" t="s">
        <v>259</v>
      </c>
      <c r="J1241" s="11" t="s">
        <v>261</v>
      </c>
      <c r="K1241" s="11" t="s">
        <v>4139</v>
      </c>
      <c r="L1241" s="11">
        <v>2</v>
      </c>
    </row>
    <row r="1242" spans="1:12">
      <c r="A1242" s="11" t="s">
        <v>2244</v>
      </c>
      <c r="D1242" s="11" t="s">
        <v>260</v>
      </c>
      <c r="E1242" s="19" t="s">
        <v>2494</v>
      </c>
      <c r="F1242" s="10">
        <v>42036</v>
      </c>
      <c r="G1242" s="10">
        <v>45323</v>
      </c>
      <c r="H1242" s="11">
        <v>10</v>
      </c>
      <c r="I1242" s="20" t="s">
        <v>259</v>
      </c>
      <c r="J1242" s="11" t="s">
        <v>261</v>
      </c>
      <c r="K1242" s="11" t="s">
        <v>4139</v>
      </c>
      <c r="L1242" s="11">
        <v>2</v>
      </c>
    </row>
    <row r="1243" spans="1:12">
      <c r="A1243" s="11" t="s">
        <v>2245</v>
      </c>
      <c r="D1243" s="11" t="s">
        <v>260</v>
      </c>
      <c r="E1243" s="19" t="s">
        <v>2495</v>
      </c>
      <c r="F1243" s="10">
        <v>42036</v>
      </c>
      <c r="G1243" s="10">
        <v>45323</v>
      </c>
      <c r="H1243" s="11">
        <v>10</v>
      </c>
      <c r="I1243" s="20" t="s">
        <v>259</v>
      </c>
      <c r="J1243" s="11" t="s">
        <v>261</v>
      </c>
      <c r="K1243" s="11" t="s">
        <v>4139</v>
      </c>
      <c r="L1243" s="11">
        <v>2</v>
      </c>
    </row>
    <row r="1244" spans="1:12">
      <c r="A1244" s="11" t="s">
        <v>2246</v>
      </c>
      <c r="D1244" s="11" t="s">
        <v>260</v>
      </c>
      <c r="E1244" s="19" t="s">
        <v>2496</v>
      </c>
      <c r="F1244" s="10">
        <v>42036</v>
      </c>
      <c r="G1244" s="10">
        <v>45323</v>
      </c>
      <c r="H1244" s="11">
        <v>10</v>
      </c>
      <c r="I1244" s="20" t="s">
        <v>259</v>
      </c>
      <c r="J1244" s="11" t="s">
        <v>261</v>
      </c>
      <c r="K1244" s="11" t="s">
        <v>4139</v>
      </c>
      <c r="L1244" s="11">
        <v>2</v>
      </c>
    </row>
    <row r="1245" spans="1:12">
      <c r="A1245" s="11" t="s">
        <v>2247</v>
      </c>
      <c r="D1245" s="11" t="s">
        <v>260</v>
      </c>
      <c r="E1245" s="19" t="s">
        <v>2497</v>
      </c>
      <c r="F1245" s="10">
        <v>42036</v>
      </c>
      <c r="G1245" s="10">
        <v>45323</v>
      </c>
      <c r="H1245" s="11">
        <v>10</v>
      </c>
      <c r="I1245" s="20" t="s">
        <v>259</v>
      </c>
      <c r="J1245" s="11" t="s">
        <v>261</v>
      </c>
      <c r="K1245" s="11" t="s">
        <v>4139</v>
      </c>
      <c r="L1245" s="11">
        <v>2</v>
      </c>
    </row>
    <row r="1246" spans="1:12">
      <c r="A1246" s="11" t="s">
        <v>2248</v>
      </c>
      <c r="D1246" s="11" t="s">
        <v>260</v>
      </c>
      <c r="E1246" s="19" t="s">
        <v>2498</v>
      </c>
      <c r="F1246" s="10">
        <v>42036</v>
      </c>
      <c r="G1246" s="10">
        <v>45323</v>
      </c>
      <c r="H1246" s="11">
        <v>10</v>
      </c>
      <c r="I1246" s="20" t="s">
        <v>259</v>
      </c>
      <c r="J1246" s="11" t="s">
        <v>261</v>
      </c>
      <c r="K1246" s="11" t="s">
        <v>4139</v>
      </c>
      <c r="L1246" s="11">
        <v>2</v>
      </c>
    </row>
    <row r="1247" spans="1:12">
      <c r="A1247" s="11" t="s">
        <v>2249</v>
      </c>
      <c r="D1247" s="11" t="s">
        <v>260</v>
      </c>
      <c r="E1247" s="19" t="s">
        <v>2499</v>
      </c>
      <c r="F1247" s="10">
        <v>42036</v>
      </c>
      <c r="G1247" s="10">
        <v>45323</v>
      </c>
      <c r="H1247" s="11">
        <v>10</v>
      </c>
      <c r="I1247" s="20" t="s">
        <v>259</v>
      </c>
      <c r="J1247" s="11" t="s">
        <v>261</v>
      </c>
      <c r="K1247" s="11" t="s">
        <v>4139</v>
      </c>
      <c r="L1247" s="11">
        <v>2</v>
      </c>
    </row>
    <row r="1248" spans="1:12">
      <c r="A1248" s="11" t="s">
        <v>2250</v>
      </c>
      <c r="D1248" s="11" t="s">
        <v>260</v>
      </c>
      <c r="E1248" s="19" t="s">
        <v>2500</v>
      </c>
      <c r="F1248" s="10">
        <v>42036</v>
      </c>
      <c r="G1248" s="10">
        <v>45323</v>
      </c>
      <c r="H1248" s="11">
        <v>10</v>
      </c>
      <c r="I1248" s="20" t="s">
        <v>259</v>
      </c>
      <c r="J1248" s="11" t="s">
        <v>261</v>
      </c>
      <c r="K1248" s="11" t="s">
        <v>4139</v>
      </c>
      <c r="L1248" s="11">
        <v>2</v>
      </c>
    </row>
    <row r="1249" spans="1:12">
      <c r="A1249" s="11" t="s">
        <v>2251</v>
      </c>
      <c r="D1249" s="11" t="s">
        <v>260</v>
      </c>
      <c r="E1249" s="19" t="s">
        <v>2501</v>
      </c>
      <c r="F1249" s="10">
        <v>42036</v>
      </c>
      <c r="G1249" s="10">
        <v>45323</v>
      </c>
      <c r="H1249" s="11">
        <v>10</v>
      </c>
      <c r="I1249" s="20" t="s">
        <v>259</v>
      </c>
      <c r="J1249" s="11" t="s">
        <v>261</v>
      </c>
      <c r="K1249" s="11" t="s">
        <v>4139</v>
      </c>
      <c r="L1249" s="11">
        <v>2</v>
      </c>
    </row>
    <row r="1250" spans="1:12">
      <c r="A1250" s="11" t="s">
        <v>2252</v>
      </c>
      <c r="D1250" s="11" t="s">
        <v>260</v>
      </c>
      <c r="E1250" s="19" t="s">
        <v>2502</v>
      </c>
      <c r="F1250" s="10">
        <v>42036</v>
      </c>
      <c r="G1250" s="10">
        <v>45323</v>
      </c>
      <c r="H1250" s="11">
        <v>10</v>
      </c>
      <c r="I1250" s="20" t="s">
        <v>259</v>
      </c>
      <c r="J1250" s="11" t="s">
        <v>261</v>
      </c>
      <c r="K1250" s="11" t="s">
        <v>4139</v>
      </c>
      <c r="L1250" s="11">
        <v>2</v>
      </c>
    </row>
    <row r="1251" spans="1:12">
      <c r="A1251" s="11" t="s">
        <v>2253</v>
      </c>
      <c r="D1251" s="11" t="s">
        <v>260</v>
      </c>
      <c r="E1251" s="19" t="s">
        <v>2503</v>
      </c>
      <c r="F1251" s="10">
        <v>42036</v>
      </c>
      <c r="G1251" s="10">
        <v>45323</v>
      </c>
      <c r="H1251" s="11">
        <v>10</v>
      </c>
      <c r="I1251" s="20" t="s">
        <v>259</v>
      </c>
      <c r="J1251" s="11" t="s">
        <v>261</v>
      </c>
      <c r="K1251" s="11" t="s">
        <v>4139</v>
      </c>
      <c r="L1251" s="11">
        <v>2</v>
      </c>
    </row>
    <row r="1252" spans="1:12">
      <c r="A1252" s="11" t="s">
        <v>2254</v>
      </c>
      <c r="D1252" s="11" t="s">
        <v>260</v>
      </c>
      <c r="E1252" s="19" t="s">
        <v>2504</v>
      </c>
      <c r="F1252" s="10">
        <v>42036</v>
      </c>
      <c r="G1252" s="10">
        <v>45323</v>
      </c>
      <c r="H1252" s="11">
        <v>10</v>
      </c>
      <c r="I1252" s="20" t="s">
        <v>259</v>
      </c>
      <c r="J1252" s="11" t="s">
        <v>261</v>
      </c>
      <c r="K1252" s="11" t="s">
        <v>4139</v>
      </c>
      <c r="L1252" s="11">
        <v>2</v>
      </c>
    </row>
    <row r="1253" spans="1:12">
      <c r="A1253" s="11" t="s">
        <v>2255</v>
      </c>
      <c r="D1253" s="11" t="s">
        <v>260</v>
      </c>
      <c r="E1253" s="19" t="s">
        <v>2505</v>
      </c>
      <c r="F1253" s="10">
        <v>42036</v>
      </c>
      <c r="G1253" s="10">
        <v>45323</v>
      </c>
      <c r="H1253" s="11">
        <v>10</v>
      </c>
      <c r="I1253" s="20" t="s">
        <v>259</v>
      </c>
      <c r="J1253" s="11" t="s">
        <v>261</v>
      </c>
      <c r="K1253" s="11" t="s">
        <v>4139</v>
      </c>
      <c r="L1253" s="11">
        <v>2</v>
      </c>
    </row>
    <row r="1254" spans="1:12">
      <c r="A1254" s="11" t="s">
        <v>2256</v>
      </c>
      <c r="D1254" s="11" t="s">
        <v>260</v>
      </c>
      <c r="E1254" s="19" t="s">
        <v>2506</v>
      </c>
      <c r="F1254" s="10">
        <v>42036</v>
      </c>
      <c r="G1254" s="10">
        <v>45323</v>
      </c>
      <c r="H1254" s="11">
        <v>10</v>
      </c>
      <c r="I1254" s="20" t="s">
        <v>259</v>
      </c>
      <c r="J1254" s="11" t="s">
        <v>261</v>
      </c>
      <c r="K1254" s="11" t="s">
        <v>4139</v>
      </c>
      <c r="L1254" s="11">
        <v>2</v>
      </c>
    </row>
    <row r="1255" spans="1:12">
      <c r="A1255" s="11" t="s">
        <v>2257</v>
      </c>
      <c r="D1255" s="11" t="s">
        <v>260</v>
      </c>
      <c r="E1255" s="19" t="s">
        <v>2507</v>
      </c>
      <c r="F1255" s="10">
        <v>42036</v>
      </c>
      <c r="G1255" s="10">
        <v>45323</v>
      </c>
      <c r="H1255" s="11">
        <v>10</v>
      </c>
      <c r="I1255" s="20" t="s">
        <v>259</v>
      </c>
      <c r="J1255" s="11" t="s">
        <v>261</v>
      </c>
      <c r="K1255" s="11" t="s">
        <v>4139</v>
      </c>
      <c r="L1255" s="11">
        <v>2</v>
      </c>
    </row>
    <row r="1256" spans="1:12">
      <c r="A1256" s="11" t="s">
        <v>2258</v>
      </c>
      <c r="D1256" s="11" t="s">
        <v>260</v>
      </c>
      <c r="E1256" s="19" t="s">
        <v>2508</v>
      </c>
      <c r="F1256" s="10">
        <v>42036</v>
      </c>
      <c r="G1256" s="10">
        <v>45323</v>
      </c>
      <c r="H1256" s="11">
        <v>10</v>
      </c>
      <c r="I1256" s="20" t="s">
        <v>259</v>
      </c>
      <c r="J1256" s="11" t="s">
        <v>261</v>
      </c>
      <c r="K1256" s="11" t="s">
        <v>4139</v>
      </c>
      <c r="L1256" s="11">
        <v>2</v>
      </c>
    </row>
    <row r="1257" spans="1:12">
      <c r="A1257" s="11" t="s">
        <v>2259</v>
      </c>
      <c r="D1257" s="11" t="s">
        <v>260</v>
      </c>
      <c r="E1257" s="19" t="s">
        <v>2509</v>
      </c>
      <c r="F1257" s="10">
        <v>42036</v>
      </c>
      <c r="G1257" s="10">
        <v>45323</v>
      </c>
      <c r="H1257" s="11">
        <v>10</v>
      </c>
      <c r="I1257" s="20" t="s">
        <v>259</v>
      </c>
      <c r="J1257" s="11" t="s">
        <v>261</v>
      </c>
      <c r="K1257" s="11" t="s">
        <v>4139</v>
      </c>
      <c r="L1257" s="11">
        <v>2</v>
      </c>
    </row>
    <row r="1258" spans="1:12">
      <c r="A1258" s="11" t="s">
        <v>2260</v>
      </c>
      <c r="D1258" s="11" t="s">
        <v>260</v>
      </c>
      <c r="E1258" s="19" t="s">
        <v>2510</v>
      </c>
      <c r="F1258" s="10">
        <v>42036</v>
      </c>
      <c r="G1258" s="10">
        <v>45323</v>
      </c>
      <c r="H1258" s="11">
        <v>10</v>
      </c>
      <c r="I1258" s="20" t="s">
        <v>259</v>
      </c>
      <c r="J1258" s="11" t="s">
        <v>261</v>
      </c>
      <c r="K1258" s="11" t="s">
        <v>4139</v>
      </c>
      <c r="L1258" s="11">
        <v>2</v>
      </c>
    </row>
    <row r="1259" spans="1:12">
      <c r="A1259" s="11" t="s">
        <v>2261</v>
      </c>
      <c r="D1259" s="11" t="s">
        <v>260</v>
      </c>
      <c r="E1259" s="19" t="s">
        <v>2511</v>
      </c>
      <c r="F1259" s="10">
        <v>42036</v>
      </c>
      <c r="G1259" s="10">
        <v>45323</v>
      </c>
      <c r="H1259" s="11">
        <v>10</v>
      </c>
      <c r="I1259" s="20" t="s">
        <v>259</v>
      </c>
      <c r="J1259" s="11" t="s">
        <v>261</v>
      </c>
      <c r="K1259" s="11" t="s">
        <v>4139</v>
      </c>
      <c r="L1259" s="11">
        <v>2</v>
      </c>
    </row>
    <row r="1260" spans="1:12">
      <c r="A1260" s="11" t="s">
        <v>2262</v>
      </c>
      <c r="D1260" s="11" t="s">
        <v>260</v>
      </c>
      <c r="E1260" s="19" t="s">
        <v>2512</v>
      </c>
      <c r="F1260" s="10">
        <v>42036</v>
      </c>
      <c r="G1260" s="10">
        <v>45323</v>
      </c>
      <c r="H1260" s="11">
        <v>10</v>
      </c>
      <c r="I1260" s="20" t="s">
        <v>259</v>
      </c>
      <c r="J1260" s="11" t="s">
        <v>261</v>
      </c>
      <c r="K1260" s="11" t="s">
        <v>4139</v>
      </c>
      <c r="L1260" s="11">
        <v>2</v>
      </c>
    </row>
    <row r="1261" spans="1:12">
      <c r="A1261" s="11" t="s">
        <v>2263</v>
      </c>
      <c r="D1261" s="11" t="s">
        <v>260</v>
      </c>
      <c r="E1261" s="19" t="s">
        <v>2513</v>
      </c>
      <c r="F1261" s="10">
        <v>42036</v>
      </c>
      <c r="G1261" s="10">
        <v>45323</v>
      </c>
      <c r="H1261" s="11">
        <v>10</v>
      </c>
      <c r="I1261" s="20" t="s">
        <v>259</v>
      </c>
      <c r="J1261" s="11" t="s">
        <v>261</v>
      </c>
      <c r="K1261" s="11" t="s">
        <v>4139</v>
      </c>
      <c r="L1261" s="11">
        <v>2</v>
      </c>
    </row>
    <row r="1262" spans="1:12">
      <c r="A1262" s="11" t="s">
        <v>2514</v>
      </c>
      <c r="D1262" s="11" t="s">
        <v>260</v>
      </c>
      <c r="E1262" s="19" t="s">
        <v>2764</v>
      </c>
      <c r="F1262" s="10">
        <v>42036</v>
      </c>
      <c r="G1262" s="10">
        <v>45323</v>
      </c>
      <c r="H1262" s="11">
        <v>10</v>
      </c>
      <c r="I1262" s="20" t="s">
        <v>259</v>
      </c>
      <c r="J1262" s="11" t="s">
        <v>261</v>
      </c>
      <c r="K1262" s="11" t="s">
        <v>4139</v>
      </c>
      <c r="L1262" s="11">
        <v>2</v>
      </c>
    </row>
    <row r="1263" spans="1:12">
      <c r="A1263" s="11" t="s">
        <v>2515</v>
      </c>
      <c r="D1263" s="11" t="s">
        <v>260</v>
      </c>
      <c r="E1263" s="19" t="s">
        <v>2765</v>
      </c>
      <c r="F1263" s="10">
        <v>42036</v>
      </c>
      <c r="G1263" s="10">
        <v>45323</v>
      </c>
      <c r="H1263" s="11">
        <v>10</v>
      </c>
      <c r="I1263" s="11" t="s">
        <v>337</v>
      </c>
      <c r="J1263" s="11" t="s">
        <v>338</v>
      </c>
      <c r="K1263" s="11" t="s">
        <v>4139</v>
      </c>
      <c r="L1263" s="11">
        <v>2</v>
      </c>
    </row>
    <row r="1264" spans="1:12">
      <c r="A1264" s="11" t="s">
        <v>2516</v>
      </c>
      <c r="D1264" s="11" t="s">
        <v>260</v>
      </c>
      <c r="E1264" s="19" t="s">
        <v>2766</v>
      </c>
      <c r="F1264" s="10">
        <v>42036</v>
      </c>
      <c r="G1264" s="10">
        <v>45323</v>
      </c>
      <c r="H1264" s="11">
        <v>10</v>
      </c>
      <c r="I1264" s="11" t="s">
        <v>337</v>
      </c>
      <c r="J1264" s="11" t="s">
        <v>338</v>
      </c>
      <c r="K1264" s="11" t="s">
        <v>4139</v>
      </c>
      <c r="L1264" s="11">
        <v>2</v>
      </c>
    </row>
    <row r="1265" spans="1:12">
      <c r="A1265" s="11" t="s">
        <v>2517</v>
      </c>
      <c r="D1265" s="11" t="s">
        <v>260</v>
      </c>
      <c r="E1265" s="19" t="s">
        <v>2767</v>
      </c>
      <c r="F1265" s="10">
        <v>42036</v>
      </c>
      <c r="G1265" s="10">
        <v>45323</v>
      </c>
      <c r="H1265" s="11">
        <v>10</v>
      </c>
      <c r="I1265" s="11" t="s">
        <v>337</v>
      </c>
      <c r="J1265" s="11" t="s">
        <v>338</v>
      </c>
      <c r="K1265" s="11" t="s">
        <v>4139</v>
      </c>
      <c r="L1265" s="11">
        <v>2</v>
      </c>
    </row>
    <row r="1266" spans="1:12">
      <c r="A1266" s="11" t="s">
        <v>2518</v>
      </c>
      <c r="D1266" s="11" t="s">
        <v>260</v>
      </c>
      <c r="E1266" s="19" t="s">
        <v>2768</v>
      </c>
      <c r="F1266" s="10">
        <v>42036</v>
      </c>
      <c r="G1266" s="10">
        <v>45323</v>
      </c>
      <c r="H1266" s="11">
        <v>10</v>
      </c>
      <c r="I1266" s="11" t="s">
        <v>337</v>
      </c>
      <c r="J1266" s="11" t="s">
        <v>338</v>
      </c>
      <c r="K1266" s="11" t="s">
        <v>4139</v>
      </c>
      <c r="L1266" s="11">
        <v>2</v>
      </c>
    </row>
    <row r="1267" spans="1:12">
      <c r="A1267" s="11" t="s">
        <v>2519</v>
      </c>
      <c r="D1267" s="11" t="s">
        <v>260</v>
      </c>
      <c r="E1267" s="19" t="s">
        <v>2769</v>
      </c>
      <c r="F1267" s="10">
        <v>42036</v>
      </c>
      <c r="G1267" s="10">
        <v>45323</v>
      </c>
      <c r="H1267" s="11">
        <v>10</v>
      </c>
      <c r="I1267" s="11" t="s">
        <v>337</v>
      </c>
      <c r="J1267" s="11" t="s">
        <v>338</v>
      </c>
      <c r="K1267" s="11" t="s">
        <v>4139</v>
      </c>
      <c r="L1267" s="11">
        <v>2</v>
      </c>
    </row>
    <row r="1268" spans="1:12">
      <c r="A1268" s="11" t="s">
        <v>2520</v>
      </c>
      <c r="D1268" s="11" t="s">
        <v>260</v>
      </c>
      <c r="E1268" s="19" t="s">
        <v>2770</v>
      </c>
      <c r="F1268" s="10">
        <v>42036</v>
      </c>
      <c r="G1268" s="10">
        <v>45323</v>
      </c>
      <c r="H1268" s="11">
        <v>10</v>
      </c>
      <c r="I1268" s="11" t="s">
        <v>337</v>
      </c>
      <c r="J1268" s="11" t="s">
        <v>338</v>
      </c>
      <c r="K1268" s="11" t="s">
        <v>4139</v>
      </c>
      <c r="L1268" s="11">
        <v>2</v>
      </c>
    </row>
    <row r="1269" spans="1:12">
      <c r="A1269" s="11" t="s">
        <v>2521</v>
      </c>
      <c r="D1269" s="11" t="s">
        <v>260</v>
      </c>
      <c r="E1269" s="19" t="s">
        <v>2771</v>
      </c>
      <c r="F1269" s="10">
        <v>42036</v>
      </c>
      <c r="G1269" s="10">
        <v>45323</v>
      </c>
      <c r="H1269" s="11">
        <v>10</v>
      </c>
      <c r="I1269" s="11" t="s">
        <v>337</v>
      </c>
      <c r="J1269" s="11" t="s">
        <v>338</v>
      </c>
      <c r="K1269" s="11" t="s">
        <v>4139</v>
      </c>
      <c r="L1269" s="11">
        <v>2</v>
      </c>
    </row>
    <row r="1270" spans="1:12">
      <c r="A1270" s="11" t="s">
        <v>2522</v>
      </c>
      <c r="D1270" s="11" t="s">
        <v>260</v>
      </c>
      <c r="E1270" s="19" t="s">
        <v>2772</v>
      </c>
      <c r="F1270" s="10">
        <v>42036</v>
      </c>
      <c r="G1270" s="10">
        <v>45323</v>
      </c>
      <c r="H1270" s="11">
        <v>10</v>
      </c>
      <c r="I1270" s="11" t="s">
        <v>337</v>
      </c>
      <c r="J1270" s="11" t="s">
        <v>338</v>
      </c>
      <c r="K1270" s="11" t="s">
        <v>4139</v>
      </c>
      <c r="L1270" s="11">
        <v>2</v>
      </c>
    </row>
    <row r="1271" spans="1:12">
      <c r="A1271" s="11" t="s">
        <v>2523</v>
      </c>
      <c r="D1271" s="11" t="s">
        <v>260</v>
      </c>
      <c r="E1271" s="19" t="s">
        <v>2773</v>
      </c>
      <c r="F1271" s="10">
        <v>42036</v>
      </c>
      <c r="G1271" s="10">
        <v>45323</v>
      </c>
      <c r="H1271" s="11">
        <v>10</v>
      </c>
      <c r="I1271" s="11" t="s">
        <v>337</v>
      </c>
      <c r="J1271" s="11" t="s">
        <v>338</v>
      </c>
      <c r="K1271" s="11" t="s">
        <v>4139</v>
      </c>
      <c r="L1271" s="11">
        <v>2</v>
      </c>
    </row>
    <row r="1272" spans="1:12">
      <c r="A1272" s="11" t="s">
        <v>2524</v>
      </c>
      <c r="D1272" s="11" t="s">
        <v>260</v>
      </c>
      <c r="E1272" s="19" t="s">
        <v>2774</v>
      </c>
      <c r="F1272" s="10">
        <v>42036</v>
      </c>
      <c r="G1272" s="10">
        <v>45323</v>
      </c>
      <c r="H1272" s="11">
        <v>10</v>
      </c>
      <c r="I1272" s="11" t="s">
        <v>337</v>
      </c>
      <c r="J1272" s="11" t="s">
        <v>338</v>
      </c>
      <c r="K1272" s="11" t="s">
        <v>4139</v>
      </c>
      <c r="L1272" s="11">
        <v>2</v>
      </c>
    </row>
    <row r="1273" spans="1:12">
      <c r="A1273" s="11" t="s">
        <v>2525</v>
      </c>
      <c r="D1273" s="11" t="s">
        <v>260</v>
      </c>
      <c r="E1273" s="19" t="s">
        <v>2775</v>
      </c>
      <c r="F1273" s="10">
        <v>42036</v>
      </c>
      <c r="G1273" s="10">
        <v>45323</v>
      </c>
      <c r="H1273" s="11">
        <v>10</v>
      </c>
      <c r="I1273" s="11" t="s">
        <v>337</v>
      </c>
      <c r="J1273" s="11" t="s">
        <v>338</v>
      </c>
      <c r="K1273" s="11" t="s">
        <v>4139</v>
      </c>
      <c r="L1273" s="11">
        <v>2</v>
      </c>
    </row>
    <row r="1274" spans="1:12">
      <c r="A1274" s="11" t="s">
        <v>2526</v>
      </c>
      <c r="D1274" s="11" t="s">
        <v>260</v>
      </c>
      <c r="E1274" s="19" t="s">
        <v>2776</v>
      </c>
      <c r="F1274" s="10">
        <v>42036</v>
      </c>
      <c r="G1274" s="10">
        <v>45323</v>
      </c>
      <c r="H1274" s="11">
        <v>10</v>
      </c>
      <c r="I1274" s="11" t="s">
        <v>337</v>
      </c>
      <c r="J1274" s="11" t="s">
        <v>338</v>
      </c>
      <c r="K1274" s="11" t="s">
        <v>4139</v>
      </c>
      <c r="L1274" s="11">
        <v>2</v>
      </c>
    </row>
    <row r="1275" spans="1:12">
      <c r="A1275" s="11" t="s">
        <v>2527</v>
      </c>
      <c r="D1275" s="11" t="s">
        <v>260</v>
      </c>
      <c r="E1275" s="19" t="s">
        <v>2777</v>
      </c>
      <c r="F1275" s="10">
        <v>42036</v>
      </c>
      <c r="G1275" s="10">
        <v>45323</v>
      </c>
      <c r="H1275" s="11">
        <v>10</v>
      </c>
      <c r="I1275" s="11" t="s">
        <v>337</v>
      </c>
      <c r="J1275" s="11" t="s">
        <v>338</v>
      </c>
      <c r="K1275" s="11" t="s">
        <v>4139</v>
      </c>
      <c r="L1275" s="11">
        <v>2</v>
      </c>
    </row>
    <row r="1276" spans="1:12">
      <c r="A1276" s="11" t="s">
        <v>2528</v>
      </c>
      <c r="D1276" s="11" t="s">
        <v>260</v>
      </c>
      <c r="E1276" s="19" t="s">
        <v>2778</v>
      </c>
      <c r="F1276" s="10">
        <v>42036</v>
      </c>
      <c r="G1276" s="10">
        <v>45323</v>
      </c>
      <c r="H1276" s="11">
        <v>10</v>
      </c>
      <c r="I1276" s="11" t="s">
        <v>337</v>
      </c>
      <c r="J1276" s="11" t="s">
        <v>338</v>
      </c>
      <c r="K1276" s="11" t="s">
        <v>4139</v>
      </c>
      <c r="L1276" s="11">
        <v>2</v>
      </c>
    </row>
    <row r="1277" spans="1:12">
      <c r="A1277" s="11" t="s">
        <v>2529</v>
      </c>
      <c r="D1277" s="11" t="s">
        <v>260</v>
      </c>
      <c r="E1277" s="19" t="s">
        <v>2779</v>
      </c>
      <c r="F1277" s="10">
        <v>42036</v>
      </c>
      <c r="G1277" s="10">
        <v>45323</v>
      </c>
      <c r="H1277" s="11">
        <v>10</v>
      </c>
      <c r="I1277" s="11" t="s">
        <v>337</v>
      </c>
      <c r="J1277" s="11" t="s">
        <v>338</v>
      </c>
      <c r="K1277" s="11" t="s">
        <v>4139</v>
      </c>
      <c r="L1277" s="11">
        <v>2</v>
      </c>
    </row>
    <row r="1278" spans="1:12">
      <c r="A1278" s="11" t="s">
        <v>2530</v>
      </c>
      <c r="D1278" s="11" t="s">
        <v>260</v>
      </c>
      <c r="E1278" s="19" t="s">
        <v>2780</v>
      </c>
      <c r="F1278" s="10">
        <v>42036</v>
      </c>
      <c r="G1278" s="10">
        <v>45323</v>
      </c>
      <c r="H1278" s="11">
        <v>10</v>
      </c>
      <c r="I1278" s="11" t="s">
        <v>337</v>
      </c>
      <c r="J1278" s="11" t="s">
        <v>338</v>
      </c>
      <c r="K1278" s="11" t="s">
        <v>4139</v>
      </c>
      <c r="L1278" s="11">
        <v>2</v>
      </c>
    </row>
    <row r="1279" spans="1:12">
      <c r="A1279" s="11" t="s">
        <v>2531</v>
      </c>
      <c r="D1279" s="11" t="s">
        <v>260</v>
      </c>
      <c r="E1279" s="19" t="s">
        <v>2781</v>
      </c>
      <c r="F1279" s="10">
        <v>42036</v>
      </c>
      <c r="G1279" s="10">
        <v>45323</v>
      </c>
      <c r="H1279" s="11">
        <v>10</v>
      </c>
      <c r="I1279" s="11" t="s">
        <v>337</v>
      </c>
      <c r="J1279" s="11" t="s">
        <v>338</v>
      </c>
      <c r="K1279" s="11" t="s">
        <v>4139</v>
      </c>
      <c r="L1279" s="11">
        <v>2</v>
      </c>
    </row>
    <row r="1280" spans="1:12">
      <c r="A1280" s="11" t="s">
        <v>2532</v>
      </c>
      <c r="D1280" s="11" t="s">
        <v>260</v>
      </c>
      <c r="E1280" s="19" t="s">
        <v>2782</v>
      </c>
      <c r="F1280" s="10">
        <v>42036</v>
      </c>
      <c r="G1280" s="10">
        <v>45323</v>
      </c>
      <c r="H1280" s="11">
        <v>10</v>
      </c>
      <c r="I1280" s="11" t="s">
        <v>337</v>
      </c>
      <c r="J1280" s="11" t="s">
        <v>338</v>
      </c>
      <c r="K1280" s="11" t="s">
        <v>4139</v>
      </c>
      <c r="L1280" s="11">
        <v>2</v>
      </c>
    </row>
    <row r="1281" spans="1:12">
      <c r="A1281" s="11" t="s">
        <v>2533</v>
      </c>
      <c r="D1281" s="11" t="s">
        <v>260</v>
      </c>
      <c r="E1281" s="19" t="s">
        <v>2783</v>
      </c>
      <c r="F1281" s="10">
        <v>42036</v>
      </c>
      <c r="G1281" s="10">
        <v>45323</v>
      </c>
      <c r="H1281" s="11">
        <v>10</v>
      </c>
      <c r="I1281" s="11" t="s">
        <v>337</v>
      </c>
      <c r="J1281" s="11" t="s">
        <v>338</v>
      </c>
      <c r="K1281" s="11" t="s">
        <v>4139</v>
      </c>
      <c r="L1281" s="11">
        <v>2</v>
      </c>
    </row>
    <row r="1282" spans="1:12">
      <c r="A1282" s="11" t="s">
        <v>2534</v>
      </c>
      <c r="D1282" s="11" t="s">
        <v>260</v>
      </c>
      <c r="E1282" s="19" t="s">
        <v>2784</v>
      </c>
      <c r="F1282" s="10">
        <v>42036</v>
      </c>
      <c r="G1282" s="10">
        <v>45323</v>
      </c>
      <c r="H1282" s="11">
        <v>10</v>
      </c>
      <c r="I1282" s="11" t="s">
        <v>337</v>
      </c>
      <c r="J1282" s="11" t="s">
        <v>338</v>
      </c>
      <c r="K1282" s="11" t="s">
        <v>4139</v>
      </c>
      <c r="L1282" s="11">
        <v>2</v>
      </c>
    </row>
    <row r="1283" spans="1:12">
      <c r="A1283" s="11" t="s">
        <v>2535</v>
      </c>
      <c r="D1283" s="11" t="s">
        <v>260</v>
      </c>
      <c r="E1283" s="19" t="s">
        <v>2785</v>
      </c>
      <c r="F1283" s="10">
        <v>42036</v>
      </c>
      <c r="G1283" s="10">
        <v>45323</v>
      </c>
      <c r="H1283" s="11">
        <v>10</v>
      </c>
      <c r="I1283" s="11" t="s">
        <v>337</v>
      </c>
      <c r="J1283" s="11" t="s">
        <v>338</v>
      </c>
      <c r="K1283" s="11" t="s">
        <v>4139</v>
      </c>
      <c r="L1283" s="11">
        <v>2</v>
      </c>
    </row>
    <row r="1284" spans="1:12">
      <c r="A1284" s="11" t="s">
        <v>2536</v>
      </c>
      <c r="D1284" s="11" t="s">
        <v>260</v>
      </c>
      <c r="E1284" s="19" t="s">
        <v>2786</v>
      </c>
      <c r="F1284" s="10">
        <v>42036</v>
      </c>
      <c r="G1284" s="10">
        <v>45323</v>
      </c>
      <c r="H1284" s="11">
        <v>10</v>
      </c>
      <c r="I1284" s="11" t="s">
        <v>337</v>
      </c>
      <c r="J1284" s="11" t="s">
        <v>338</v>
      </c>
      <c r="K1284" s="11" t="s">
        <v>4139</v>
      </c>
      <c r="L1284" s="11">
        <v>2</v>
      </c>
    </row>
    <row r="1285" spans="1:12">
      <c r="A1285" s="11" t="s">
        <v>2537</v>
      </c>
      <c r="D1285" s="11" t="s">
        <v>260</v>
      </c>
      <c r="E1285" s="19" t="s">
        <v>2787</v>
      </c>
      <c r="F1285" s="10">
        <v>42036</v>
      </c>
      <c r="G1285" s="10">
        <v>45323</v>
      </c>
      <c r="H1285" s="11">
        <v>10</v>
      </c>
      <c r="I1285" s="11" t="s">
        <v>337</v>
      </c>
      <c r="J1285" s="11" t="s">
        <v>338</v>
      </c>
      <c r="K1285" s="11" t="s">
        <v>4139</v>
      </c>
      <c r="L1285" s="11">
        <v>2</v>
      </c>
    </row>
    <row r="1286" spans="1:12">
      <c r="A1286" s="11" t="s">
        <v>2538</v>
      </c>
      <c r="D1286" s="11" t="s">
        <v>260</v>
      </c>
      <c r="E1286" s="19" t="s">
        <v>2788</v>
      </c>
      <c r="F1286" s="10">
        <v>42036</v>
      </c>
      <c r="G1286" s="10">
        <v>45323</v>
      </c>
      <c r="H1286" s="11">
        <v>10</v>
      </c>
      <c r="I1286" s="11" t="s">
        <v>337</v>
      </c>
      <c r="J1286" s="11" t="s">
        <v>338</v>
      </c>
      <c r="K1286" s="11" t="s">
        <v>4139</v>
      </c>
      <c r="L1286" s="11">
        <v>2</v>
      </c>
    </row>
    <row r="1287" spans="1:12">
      <c r="A1287" s="11" t="s">
        <v>2539</v>
      </c>
      <c r="D1287" s="11" t="s">
        <v>260</v>
      </c>
      <c r="E1287" s="19" t="s">
        <v>2789</v>
      </c>
      <c r="F1287" s="10">
        <v>42036</v>
      </c>
      <c r="G1287" s="10">
        <v>45323</v>
      </c>
      <c r="H1287" s="11">
        <v>10</v>
      </c>
      <c r="I1287" s="11" t="s">
        <v>337</v>
      </c>
      <c r="J1287" s="11" t="s">
        <v>338</v>
      </c>
      <c r="K1287" s="11" t="s">
        <v>4139</v>
      </c>
      <c r="L1287" s="11">
        <v>2</v>
      </c>
    </row>
    <row r="1288" spans="1:12">
      <c r="A1288" s="11" t="s">
        <v>2540</v>
      </c>
      <c r="D1288" s="11" t="s">
        <v>260</v>
      </c>
      <c r="E1288" s="19" t="s">
        <v>2790</v>
      </c>
      <c r="F1288" s="10">
        <v>42036</v>
      </c>
      <c r="G1288" s="10">
        <v>45323</v>
      </c>
      <c r="H1288" s="11">
        <v>10</v>
      </c>
      <c r="I1288" s="11" t="s">
        <v>337</v>
      </c>
      <c r="J1288" s="11" t="s">
        <v>338</v>
      </c>
      <c r="K1288" s="11" t="s">
        <v>4139</v>
      </c>
      <c r="L1288" s="11">
        <v>2</v>
      </c>
    </row>
    <row r="1289" spans="1:12">
      <c r="A1289" s="11" t="s">
        <v>2541</v>
      </c>
      <c r="D1289" s="11" t="s">
        <v>260</v>
      </c>
      <c r="E1289" s="19" t="s">
        <v>2791</v>
      </c>
      <c r="F1289" s="10">
        <v>42036</v>
      </c>
      <c r="G1289" s="10">
        <v>45323</v>
      </c>
      <c r="H1289" s="11">
        <v>10</v>
      </c>
      <c r="I1289" s="11" t="s">
        <v>337</v>
      </c>
      <c r="J1289" s="11" t="s">
        <v>338</v>
      </c>
      <c r="K1289" s="11" t="s">
        <v>4139</v>
      </c>
      <c r="L1289" s="11">
        <v>2</v>
      </c>
    </row>
    <row r="1290" spans="1:12">
      <c r="A1290" s="11" t="s">
        <v>2542</v>
      </c>
      <c r="D1290" s="11" t="s">
        <v>260</v>
      </c>
      <c r="E1290" s="19" t="s">
        <v>2792</v>
      </c>
      <c r="F1290" s="10">
        <v>42036</v>
      </c>
      <c r="G1290" s="10">
        <v>45323</v>
      </c>
      <c r="H1290" s="11">
        <v>10</v>
      </c>
      <c r="I1290" s="11" t="s">
        <v>337</v>
      </c>
      <c r="J1290" s="11" t="s">
        <v>338</v>
      </c>
      <c r="K1290" s="11" t="s">
        <v>4139</v>
      </c>
      <c r="L1290" s="11">
        <v>2</v>
      </c>
    </row>
    <row r="1291" spans="1:12">
      <c r="A1291" s="11" t="s">
        <v>2543</v>
      </c>
      <c r="D1291" s="11" t="s">
        <v>260</v>
      </c>
      <c r="E1291" s="19" t="s">
        <v>2793</v>
      </c>
      <c r="F1291" s="10">
        <v>42036</v>
      </c>
      <c r="G1291" s="10">
        <v>45323</v>
      </c>
      <c r="H1291" s="11">
        <v>10</v>
      </c>
      <c r="I1291" s="11" t="s">
        <v>337</v>
      </c>
      <c r="J1291" s="11" t="s">
        <v>338</v>
      </c>
      <c r="K1291" s="11" t="s">
        <v>4139</v>
      </c>
      <c r="L1291" s="11">
        <v>2</v>
      </c>
    </row>
    <row r="1292" spans="1:12">
      <c r="A1292" s="11" t="s">
        <v>2544</v>
      </c>
      <c r="D1292" s="11" t="s">
        <v>260</v>
      </c>
      <c r="E1292" s="19" t="s">
        <v>2794</v>
      </c>
      <c r="F1292" s="10">
        <v>42036</v>
      </c>
      <c r="G1292" s="10">
        <v>45323</v>
      </c>
      <c r="H1292" s="11">
        <v>10</v>
      </c>
      <c r="I1292" s="11" t="s">
        <v>337</v>
      </c>
      <c r="J1292" s="11" t="s">
        <v>338</v>
      </c>
      <c r="K1292" s="11" t="s">
        <v>4139</v>
      </c>
      <c r="L1292" s="11">
        <v>2</v>
      </c>
    </row>
    <row r="1293" spans="1:12">
      <c r="A1293" s="11" t="s">
        <v>2545</v>
      </c>
      <c r="D1293" s="11" t="s">
        <v>260</v>
      </c>
      <c r="E1293" s="19" t="s">
        <v>2795</v>
      </c>
      <c r="F1293" s="10">
        <v>42036</v>
      </c>
      <c r="G1293" s="10">
        <v>45323</v>
      </c>
      <c r="H1293" s="11">
        <v>10</v>
      </c>
      <c r="I1293" s="11" t="s">
        <v>337</v>
      </c>
      <c r="J1293" s="11" t="s">
        <v>338</v>
      </c>
      <c r="K1293" s="11" t="s">
        <v>4139</v>
      </c>
      <c r="L1293" s="11">
        <v>2</v>
      </c>
    </row>
    <row r="1294" spans="1:12">
      <c r="A1294" s="11" t="s">
        <v>2546</v>
      </c>
      <c r="D1294" s="11" t="s">
        <v>260</v>
      </c>
      <c r="E1294" s="19" t="s">
        <v>2796</v>
      </c>
      <c r="F1294" s="10">
        <v>42036</v>
      </c>
      <c r="G1294" s="10">
        <v>45323</v>
      </c>
      <c r="H1294" s="11">
        <v>10</v>
      </c>
      <c r="I1294" s="11" t="s">
        <v>337</v>
      </c>
      <c r="J1294" s="11" t="s">
        <v>338</v>
      </c>
      <c r="K1294" s="11" t="s">
        <v>4139</v>
      </c>
      <c r="L1294" s="11">
        <v>2</v>
      </c>
    </row>
    <row r="1295" spans="1:12">
      <c r="A1295" s="11" t="s">
        <v>2547</v>
      </c>
      <c r="D1295" s="11" t="s">
        <v>260</v>
      </c>
      <c r="E1295" s="19" t="s">
        <v>2797</v>
      </c>
      <c r="F1295" s="10">
        <v>42036</v>
      </c>
      <c r="G1295" s="10">
        <v>45323</v>
      </c>
      <c r="H1295" s="11">
        <v>10</v>
      </c>
      <c r="I1295" s="11" t="s">
        <v>337</v>
      </c>
      <c r="J1295" s="11" t="s">
        <v>338</v>
      </c>
      <c r="K1295" s="11" t="s">
        <v>4139</v>
      </c>
      <c r="L1295" s="11">
        <v>2</v>
      </c>
    </row>
    <row r="1296" spans="1:12">
      <c r="A1296" s="11" t="s">
        <v>2548</v>
      </c>
      <c r="D1296" s="11" t="s">
        <v>260</v>
      </c>
      <c r="E1296" s="19" t="s">
        <v>2798</v>
      </c>
      <c r="F1296" s="10">
        <v>42036</v>
      </c>
      <c r="G1296" s="10">
        <v>45323</v>
      </c>
      <c r="H1296" s="11">
        <v>10</v>
      </c>
      <c r="I1296" s="11" t="s">
        <v>337</v>
      </c>
      <c r="J1296" s="11" t="s">
        <v>338</v>
      </c>
      <c r="K1296" s="11" t="s">
        <v>4139</v>
      </c>
      <c r="L1296" s="11">
        <v>2</v>
      </c>
    </row>
    <row r="1297" spans="1:12">
      <c r="A1297" s="11" t="s">
        <v>2549</v>
      </c>
      <c r="D1297" s="11" t="s">
        <v>260</v>
      </c>
      <c r="E1297" s="19" t="s">
        <v>2799</v>
      </c>
      <c r="F1297" s="10">
        <v>42036</v>
      </c>
      <c r="G1297" s="10">
        <v>45323</v>
      </c>
      <c r="H1297" s="11">
        <v>10</v>
      </c>
      <c r="I1297" s="11" t="s">
        <v>337</v>
      </c>
      <c r="J1297" s="11" t="s">
        <v>338</v>
      </c>
      <c r="K1297" s="11" t="s">
        <v>4139</v>
      </c>
      <c r="L1297" s="11">
        <v>2</v>
      </c>
    </row>
    <row r="1298" spans="1:12">
      <c r="A1298" s="11" t="s">
        <v>2550</v>
      </c>
      <c r="D1298" s="11" t="s">
        <v>260</v>
      </c>
      <c r="E1298" s="19" t="s">
        <v>2800</v>
      </c>
      <c r="F1298" s="10">
        <v>42036</v>
      </c>
      <c r="G1298" s="10">
        <v>45323</v>
      </c>
      <c r="H1298" s="11">
        <v>10</v>
      </c>
      <c r="I1298" s="11" t="s">
        <v>337</v>
      </c>
      <c r="J1298" s="11" t="s">
        <v>338</v>
      </c>
      <c r="K1298" s="11" t="s">
        <v>4139</v>
      </c>
      <c r="L1298" s="11">
        <v>2</v>
      </c>
    </row>
    <row r="1299" spans="1:12">
      <c r="A1299" s="11" t="s">
        <v>2551</v>
      </c>
      <c r="D1299" s="11" t="s">
        <v>260</v>
      </c>
      <c r="E1299" s="19" t="s">
        <v>2801</v>
      </c>
      <c r="F1299" s="10">
        <v>42036</v>
      </c>
      <c r="G1299" s="10">
        <v>45323</v>
      </c>
      <c r="H1299" s="11">
        <v>10</v>
      </c>
      <c r="I1299" s="11" t="s">
        <v>337</v>
      </c>
      <c r="J1299" s="11" t="s">
        <v>338</v>
      </c>
      <c r="K1299" s="11" t="s">
        <v>4139</v>
      </c>
      <c r="L1299" s="11">
        <v>2</v>
      </c>
    </row>
    <row r="1300" spans="1:12">
      <c r="A1300" s="11" t="s">
        <v>2552</v>
      </c>
      <c r="D1300" s="11" t="s">
        <v>260</v>
      </c>
      <c r="E1300" s="19" t="s">
        <v>2802</v>
      </c>
      <c r="F1300" s="10">
        <v>42036</v>
      </c>
      <c r="G1300" s="10">
        <v>45323</v>
      </c>
      <c r="H1300" s="11">
        <v>10</v>
      </c>
      <c r="I1300" s="11" t="s">
        <v>337</v>
      </c>
      <c r="J1300" s="11" t="s">
        <v>338</v>
      </c>
      <c r="K1300" s="11" t="s">
        <v>4139</v>
      </c>
      <c r="L1300" s="11">
        <v>2</v>
      </c>
    </row>
    <row r="1301" spans="1:12">
      <c r="A1301" s="11" t="s">
        <v>2553</v>
      </c>
      <c r="D1301" s="11" t="s">
        <v>260</v>
      </c>
      <c r="E1301" s="19" t="s">
        <v>2803</v>
      </c>
      <c r="F1301" s="10">
        <v>42036</v>
      </c>
      <c r="G1301" s="10">
        <v>45323</v>
      </c>
      <c r="H1301" s="11">
        <v>10</v>
      </c>
      <c r="I1301" s="11" t="s">
        <v>337</v>
      </c>
      <c r="J1301" s="11" t="s">
        <v>338</v>
      </c>
      <c r="K1301" s="11" t="s">
        <v>4139</v>
      </c>
      <c r="L1301" s="11">
        <v>2</v>
      </c>
    </row>
    <row r="1302" spans="1:12">
      <c r="A1302" s="11" t="s">
        <v>2554</v>
      </c>
      <c r="D1302" s="11" t="s">
        <v>260</v>
      </c>
      <c r="E1302" s="19" t="s">
        <v>2804</v>
      </c>
      <c r="F1302" s="10">
        <v>42036</v>
      </c>
      <c r="G1302" s="10">
        <v>45323</v>
      </c>
      <c r="H1302" s="11">
        <v>10</v>
      </c>
      <c r="I1302" s="11" t="s">
        <v>337</v>
      </c>
      <c r="J1302" s="11" t="s">
        <v>338</v>
      </c>
      <c r="K1302" s="11" t="s">
        <v>4139</v>
      </c>
      <c r="L1302" s="11">
        <v>2</v>
      </c>
    </row>
    <row r="1303" spans="1:12">
      <c r="A1303" s="11" t="s">
        <v>2555</v>
      </c>
      <c r="D1303" s="11" t="s">
        <v>260</v>
      </c>
      <c r="E1303" s="19" t="s">
        <v>2805</v>
      </c>
      <c r="F1303" s="10">
        <v>42036</v>
      </c>
      <c r="G1303" s="10">
        <v>45323</v>
      </c>
      <c r="H1303" s="11">
        <v>10</v>
      </c>
      <c r="I1303" s="11" t="s">
        <v>337</v>
      </c>
      <c r="J1303" s="11" t="s">
        <v>338</v>
      </c>
      <c r="K1303" s="11" t="s">
        <v>4139</v>
      </c>
      <c r="L1303" s="11">
        <v>2</v>
      </c>
    </row>
    <row r="1304" spans="1:12">
      <c r="A1304" s="11" t="s">
        <v>2556</v>
      </c>
      <c r="D1304" s="11" t="s">
        <v>260</v>
      </c>
      <c r="E1304" s="19" t="s">
        <v>2806</v>
      </c>
      <c r="F1304" s="10">
        <v>42036</v>
      </c>
      <c r="G1304" s="10">
        <v>45323</v>
      </c>
      <c r="H1304" s="11">
        <v>10</v>
      </c>
      <c r="I1304" s="11" t="s">
        <v>337</v>
      </c>
      <c r="J1304" s="11" t="s">
        <v>338</v>
      </c>
      <c r="K1304" s="11" t="s">
        <v>4139</v>
      </c>
      <c r="L1304" s="11">
        <v>2</v>
      </c>
    </row>
    <row r="1305" spans="1:12">
      <c r="A1305" s="11" t="s">
        <v>2557</v>
      </c>
      <c r="D1305" s="11" t="s">
        <v>260</v>
      </c>
      <c r="E1305" s="19" t="s">
        <v>2807</v>
      </c>
      <c r="F1305" s="10">
        <v>42036</v>
      </c>
      <c r="G1305" s="10">
        <v>45323</v>
      </c>
      <c r="H1305" s="11">
        <v>10</v>
      </c>
      <c r="I1305" s="11" t="s">
        <v>337</v>
      </c>
      <c r="J1305" s="11" t="s">
        <v>338</v>
      </c>
      <c r="K1305" s="11" t="s">
        <v>4139</v>
      </c>
      <c r="L1305" s="11">
        <v>2</v>
      </c>
    </row>
    <row r="1306" spans="1:12">
      <c r="A1306" s="11" t="s">
        <v>2558</v>
      </c>
      <c r="D1306" s="11" t="s">
        <v>260</v>
      </c>
      <c r="E1306" s="19" t="s">
        <v>2808</v>
      </c>
      <c r="F1306" s="10">
        <v>42036</v>
      </c>
      <c r="G1306" s="10">
        <v>45323</v>
      </c>
      <c r="H1306" s="11">
        <v>10</v>
      </c>
      <c r="I1306" s="11" t="s">
        <v>337</v>
      </c>
      <c r="J1306" s="11" t="s">
        <v>338</v>
      </c>
      <c r="K1306" s="11" t="s">
        <v>4139</v>
      </c>
      <c r="L1306" s="11">
        <v>2</v>
      </c>
    </row>
    <row r="1307" spans="1:12">
      <c r="A1307" s="11" t="s">
        <v>2559</v>
      </c>
      <c r="D1307" s="11" t="s">
        <v>260</v>
      </c>
      <c r="E1307" s="19" t="s">
        <v>2809</v>
      </c>
      <c r="F1307" s="10">
        <v>42036</v>
      </c>
      <c r="G1307" s="10">
        <v>45323</v>
      </c>
      <c r="H1307" s="11">
        <v>10</v>
      </c>
      <c r="I1307" s="11" t="s">
        <v>337</v>
      </c>
      <c r="J1307" s="11" t="s">
        <v>338</v>
      </c>
      <c r="K1307" s="11" t="s">
        <v>4139</v>
      </c>
      <c r="L1307" s="11">
        <v>2</v>
      </c>
    </row>
    <row r="1308" spans="1:12">
      <c r="A1308" s="11" t="s">
        <v>2560</v>
      </c>
      <c r="D1308" s="11" t="s">
        <v>260</v>
      </c>
      <c r="E1308" s="19" t="s">
        <v>2810</v>
      </c>
      <c r="F1308" s="10">
        <v>42036</v>
      </c>
      <c r="G1308" s="10">
        <v>45323</v>
      </c>
      <c r="H1308" s="11">
        <v>10</v>
      </c>
      <c r="I1308" s="11" t="s">
        <v>337</v>
      </c>
      <c r="J1308" s="11" t="s">
        <v>338</v>
      </c>
      <c r="K1308" s="11" t="s">
        <v>4139</v>
      </c>
      <c r="L1308" s="11">
        <v>2</v>
      </c>
    </row>
    <row r="1309" spans="1:12">
      <c r="A1309" s="11" t="s">
        <v>2561</v>
      </c>
      <c r="D1309" s="11" t="s">
        <v>260</v>
      </c>
      <c r="E1309" s="19" t="s">
        <v>2811</v>
      </c>
      <c r="F1309" s="10">
        <v>42036</v>
      </c>
      <c r="G1309" s="10">
        <v>45323</v>
      </c>
      <c r="H1309" s="11">
        <v>10</v>
      </c>
      <c r="I1309" s="11" t="s">
        <v>337</v>
      </c>
      <c r="J1309" s="11" t="s">
        <v>338</v>
      </c>
      <c r="K1309" s="11" t="s">
        <v>4139</v>
      </c>
      <c r="L1309" s="11">
        <v>2</v>
      </c>
    </row>
    <row r="1310" spans="1:12">
      <c r="A1310" s="11" t="s">
        <v>2562</v>
      </c>
      <c r="D1310" s="11" t="s">
        <v>260</v>
      </c>
      <c r="E1310" s="19" t="s">
        <v>2812</v>
      </c>
      <c r="F1310" s="10">
        <v>42036</v>
      </c>
      <c r="G1310" s="10">
        <v>45323</v>
      </c>
      <c r="H1310" s="11">
        <v>10</v>
      </c>
      <c r="I1310" s="11" t="s">
        <v>337</v>
      </c>
      <c r="J1310" s="11" t="s">
        <v>338</v>
      </c>
      <c r="K1310" s="11" t="s">
        <v>4139</v>
      </c>
      <c r="L1310" s="11">
        <v>2</v>
      </c>
    </row>
    <row r="1311" spans="1:12">
      <c r="A1311" s="11" t="s">
        <v>2563</v>
      </c>
      <c r="D1311" s="11" t="s">
        <v>260</v>
      </c>
      <c r="E1311" s="19" t="s">
        <v>2813</v>
      </c>
      <c r="F1311" s="10">
        <v>42036</v>
      </c>
      <c r="G1311" s="10">
        <v>45323</v>
      </c>
      <c r="H1311" s="11">
        <v>10</v>
      </c>
      <c r="I1311" s="11" t="s">
        <v>337</v>
      </c>
      <c r="J1311" s="11" t="s">
        <v>338</v>
      </c>
      <c r="K1311" s="11" t="s">
        <v>4139</v>
      </c>
      <c r="L1311" s="11">
        <v>2</v>
      </c>
    </row>
    <row r="1312" spans="1:12">
      <c r="A1312" s="11" t="s">
        <v>2564</v>
      </c>
      <c r="D1312" s="11" t="s">
        <v>260</v>
      </c>
      <c r="E1312" s="19" t="s">
        <v>2814</v>
      </c>
      <c r="F1312" s="10">
        <v>42036</v>
      </c>
      <c r="G1312" s="10">
        <v>45323</v>
      </c>
      <c r="H1312" s="11">
        <v>10</v>
      </c>
      <c r="I1312" s="11" t="s">
        <v>337</v>
      </c>
      <c r="J1312" s="11" t="s">
        <v>338</v>
      </c>
      <c r="K1312" s="11" t="s">
        <v>4139</v>
      </c>
      <c r="L1312" s="11">
        <v>2</v>
      </c>
    </row>
    <row r="1313" spans="1:12">
      <c r="A1313" s="11" t="s">
        <v>2565</v>
      </c>
      <c r="D1313" s="11" t="s">
        <v>260</v>
      </c>
      <c r="E1313" s="19" t="s">
        <v>2815</v>
      </c>
      <c r="F1313" s="10">
        <v>42036</v>
      </c>
      <c r="G1313" s="10">
        <v>45323</v>
      </c>
      <c r="H1313" s="11">
        <v>10</v>
      </c>
      <c r="I1313" s="11" t="s">
        <v>337</v>
      </c>
      <c r="J1313" s="11" t="s">
        <v>338</v>
      </c>
      <c r="K1313" s="11" t="s">
        <v>4139</v>
      </c>
      <c r="L1313" s="11">
        <v>2</v>
      </c>
    </row>
    <row r="1314" spans="1:12">
      <c r="A1314" s="11" t="s">
        <v>2566</v>
      </c>
      <c r="D1314" s="11" t="s">
        <v>260</v>
      </c>
      <c r="E1314" s="19" t="s">
        <v>2816</v>
      </c>
      <c r="F1314" s="10">
        <v>42036</v>
      </c>
      <c r="G1314" s="10">
        <v>45323</v>
      </c>
      <c r="H1314" s="11">
        <v>10</v>
      </c>
      <c r="I1314" s="11" t="s">
        <v>337</v>
      </c>
      <c r="J1314" s="11" t="s">
        <v>338</v>
      </c>
      <c r="K1314" s="11" t="s">
        <v>4139</v>
      </c>
      <c r="L1314" s="11">
        <v>2</v>
      </c>
    </row>
    <row r="1315" spans="1:12">
      <c r="A1315" s="11" t="s">
        <v>2567</v>
      </c>
      <c r="D1315" s="11" t="s">
        <v>260</v>
      </c>
      <c r="E1315" s="19" t="s">
        <v>2817</v>
      </c>
      <c r="F1315" s="10">
        <v>42036</v>
      </c>
      <c r="G1315" s="10">
        <v>45323</v>
      </c>
      <c r="H1315" s="11">
        <v>10</v>
      </c>
      <c r="I1315" s="11" t="s">
        <v>337</v>
      </c>
      <c r="J1315" s="11" t="s">
        <v>338</v>
      </c>
      <c r="K1315" s="11" t="s">
        <v>4139</v>
      </c>
      <c r="L1315" s="11">
        <v>2</v>
      </c>
    </row>
    <row r="1316" spans="1:12">
      <c r="A1316" s="11" t="s">
        <v>2568</v>
      </c>
      <c r="D1316" s="11" t="s">
        <v>260</v>
      </c>
      <c r="E1316" s="19" t="s">
        <v>2818</v>
      </c>
      <c r="F1316" s="10">
        <v>42036</v>
      </c>
      <c r="G1316" s="10">
        <v>45323</v>
      </c>
      <c r="H1316" s="11">
        <v>10</v>
      </c>
      <c r="I1316" s="11" t="s">
        <v>337</v>
      </c>
      <c r="J1316" s="11" t="s">
        <v>338</v>
      </c>
      <c r="K1316" s="11" t="s">
        <v>4139</v>
      </c>
      <c r="L1316" s="11">
        <v>2</v>
      </c>
    </row>
    <row r="1317" spans="1:12">
      <c r="A1317" s="11" t="s">
        <v>2569</v>
      </c>
      <c r="D1317" s="11" t="s">
        <v>260</v>
      </c>
      <c r="E1317" s="19" t="s">
        <v>2819</v>
      </c>
      <c r="F1317" s="10">
        <v>42036</v>
      </c>
      <c r="G1317" s="10">
        <v>45323</v>
      </c>
      <c r="H1317" s="11">
        <v>10</v>
      </c>
      <c r="I1317" s="11" t="s">
        <v>337</v>
      </c>
      <c r="J1317" s="11" t="s">
        <v>338</v>
      </c>
      <c r="K1317" s="11" t="s">
        <v>4139</v>
      </c>
      <c r="L1317" s="11">
        <v>2</v>
      </c>
    </row>
    <row r="1318" spans="1:12">
      <c r="A1318" s="11" t="s">
        <v>2570</v>
      </c>
      <c r="D1318" s="11" t="s">
        <v>260</v>
      </c>
      <c r="E1318" s="19" t="s">
        <v>2820</v>
      </c>
      <c r="F1318" s="10">
        <v>42036</v>
      </c>
      <c r="G1318" s="10">
        <v>45323</v>
      </c>
      <c r="H1318" s="11">
        <v>10</v>
      </c>
      <c r="I1318" s="11" t="s">
        <v>337</v>
      </c>
      <c r="J1318" s="11" t="s">
        <v>338</v>
      </c>
      <c r="K1318" s="11" t="s">
        <v>4139</v>
      </c>
      <c r="L1318" s="11">
        <v>2</v>
      </c>
    </row>
    <row r="1319" spans="1:12">
      <c r="A1319" s="11" t="s">
        <v>2571</v>
      </c>
      <c r="D1319" s="11" t="s">
        <v>260</v>
      </c>
      <c r="E1319" s="19" t="s">
        <v>2821</v>
      </c>
      <c r="F1319" s="10">
        <v>42036</v>
      </c>
      <c r="G1319" s="10">
        <v>45323</v>
      </c>
      <c r="H1319" s="11">
        <v>10</v>
      </c>
      <c r="I1319" s="11" t="s">
        <v>337</v>
      </c>
      <c r="J1319" s="11" t="s">
        <v>338</v>
      </c>
      <c r="K1319" s="11" t="s">
        <v>4139</v>
      </c>
      <c r="L1319" s="11">
        <v>2</v>
      </c>
    </row>
    <row r="1320" spans="1:12">
      <c r="A1320" s="11" t="s">
        <v>2572</v>
      </c>
      <c r="D1320" s="11" t="s">
        <v>260</v>
      </c>
      <c r="E1320" s="19" t="s">
        <v>2822</v>
      </c>
      <c r="F1320" s="10">
        <v>42036</v>
      </c>
      <c r="G1320" s="10">
        <v>45323</v>
      </c>
      <c r="H1320" s="11">
        <v>10</v>
      </c>
      <c r="I1320" s="11" t="s">
        <v>337</v>
      </c>
      <c r="J1320" s="11" t="s">
        <v>338</v>
      </c>
      <c r="K1320" s="11" t="s">
        <v>4139</v>
      </c>
      <c r="L1320" s="11">
        <v>2</v>
      </c>
    </row>
    <row r="1321" spans="1:12">
      <c r="A1321" s="11" t="s">
        <v>2573</v>
      </c>
      <c r="D1321" s="11" t="s">
        <v>260</v>
      </c>
      <c r="E1321" s="19" t="s">
        <v>2823</v>
      </c>
      <c r="F1321" s="10">
        <v>42036</v>
      </c>
      <c r="G1321" s="10">
        <v>45323</v>
      </c>
      <c r="H1321" s="11">
        <v>10</v>
      </c>
      <c r="I1321" s="11" t="s">
        <v>337</v>
      </c>
      <c r="J1321" s="11" t="s">
        <v>338</v>
      </c>
      <c r="K1321" s="11" t="s">
        <v>4139</v>
      </c>
      <c r="L1321" s="11">
        <v>2</v>
      </c>
    </row>
    <row r="1322" spans="1:12">
      <c r="A1322" s="11" t="s">
        <v>2574</v>
      </c>
      <c r="D1322" s="11" t="s">
        <v>260</v>
      </c>
      <c r="E1322" s="19" t="s">
        <v>2824</v>
      </c>
      <c r="F1322" s="10">
        <v>42036</v>
      </c>
      <c r="G1322" s="10">
        <v>45323</v>
      </c>
      <c r="H1322" s="11">
        <v>10</v>
      </c>
      <c r="I1322" s="11" t="s">
        <v>337</v>
      </c>
      <c r="J1322" s="11" t="s">
        <v>338</v>
      </c>
      <c r="K1322" s="11" t="s">
        <v>4139</v>
      </c>
      <c r="L1322" s="11">
        <v>2</v>
      </c>
    </row>
    <row r="1323" spans="1:12">
      <c r="A1323" s="11" t="s">
        <v>2575</v>
      </c>
      <c r="D1323" s="11" t="s">
        <v>260</v>
      </c>
      <c r="E1323" s="19" t="s">
        <v>2825</v>
      </c>
      <c r="F1323" s="10">
        <v>42036</v>
      </c>
      <c r="G1323" s="10">
        <v>45323</v>
      </c>
      <c r="H1323" s="11">
        <v>10</v>
      </c>
      <c r="I1323" s="11" t="s">
        <v>337</v>
      </c>
      <c r="J1323" s="11" t="s">
        <v>338</v>
      </c>
      <c r="K1323" s="11" t="s">
        <v>4139</v>
      </c>
      <c r="L1323" s="11">
        <v>2</v>
      </c>
    </row>
    <row r="1324" spans="1:12">
      <c r="A1324" s="11" t="s">
        <v>2576</v>
      </c>
      <c r="D1324" s="11" t="s">
        <v>260</v>
      </c>
      <c r="E1324" s="19" t="s">
        <v>2826</v>
      </c>
      <c r="F1324" s="10">
        <v>42036</v>
      </c>
      <c r="G1324" s="10">
        <v>45323</v>
      </c>
      <c r="H1324" s="11">
        <v>10</v>
      </c>
      <c r="I1324" s="11" t="s">
        <v>337</v>
      </c>
      <c r="J1324" s="11" t="s">
        <v>338</v>
      </c>
      <c r="K1324" s="11" t="s">
        <v>4139</v>
      </c>
      <c r="L1324" s="11">
        <v>2</v>
      </c>
    </row>
    <row r="1325" spans="1:12">
      <c r="A1325" s="11" t="s">
        <v>2577</v>
      </c>
      <c r="D1325" s="11" t="s">
        <v>260</v>
      </c>
      <c r="E1325" s="19" t="s">
        <v>2827</v>
      </c>
      <c r="F1325" s="10">
        <v>42036</v>
      </c>
      <c r="G1325" s="10">
        <v>45323</v>
      </c>
      <c r="H1325" s="11">
        <v>10</v>
      </c>
      <c r="I1325" s="11" t="s">
        <v>337</v>
      </c>
      <c r="J1325" s="11" t="s">
        <v>338</v>
      </c>
      <c r="K1325" s="11" t="s">
        <v>4139</v>
      </c>
      <c r="L1325" s="11">
        <v>2</v>
      </c>
    </row>
    <row r="1326" spans="1:12">
      <c r="A1326" s="11" t="s">
        <v>2578</v>
      </c>
      <c r="D1326" s="11" t="s">
        <v>260</v>
      </c>
      <c r="E1326" s="19" t="s">
        <v>2828</v>
      </c>
      <c r="F1326" s="10">
        <v>42036</v>
      </c>
      <c r="G1326" s="10">
        <v>45323</v>
      </c>
      <c r="H1326" s="11">
        <v>10</v>
      </c>
      <c r="I1326" s="11" t="s">
        <v>337</v>
      </c>
      <c r="J1326" s="11" t="s">
        <v>338</v>
      </c>
      <c r="K1326" s="11" t="s">
        <v>4139</v>
      </c>
      <c r="L1326" s="11">
        <v>2</v>
      </c>
    </row>
    <row r="1327" spans="1:12">
      <c r="A1327" s="11" t="s">
        <v>2579</v>
      </c>
      <c r="D1327" s="11" t="s">
        <v>260</v>
      </c>
      <c r="E1327" s="19" t="s">
        <v>2829</v>
      </c>
      <c r="F1327" s="10">
        <v>42036</v>
      </c>
      <c r="G1327" s="10">
        <v>45323</v>
      </c>
      <c r="H1327" s="11">
        <v>10</v>
      </c>
      <c r="I1327" s="11" t="s">
        <v>337</v>
      </c>
      <c r="J1327" s="11" t="s">
        <v>338</v>
      </c>
      <c r="K1327" s="11" t="s">
        <v>4139</v>
      </c>
      <c r="L1327" s="11">
        <v>2</v>
      </c>
    </row>
    <row r="1328" spans="1:12">
      <c r="A1328" s="11" t="s">
        <v>2580</v>
      </c>
      <c r="D1328" s="11" t="s">
        <v>260</v>
      </c>
      <c r="E1328" s="19" t="s">
        <v>2830</v>
      </c>
      <c r="F1328" s="10">
        <v>42036</v>
      </c>
      <c r="G1328" s="10">
        <v>45323</v>
      </c>
      <c r="H1328" s="11">
        <v>10</v>
      </c>
      <c r="I1328" s="11" t="s">
        <v>337</v>
      </c>
      <c r="J1328" s="11" t="s">
        <v>338</v>
      </c>
      <c r="K1328" s="11" t="s">
        <v>4139</v>
      </c>
      <c r="L1328" s="11">
        <v>2</v>
      </c>
    </row>
    <row r="1329" spans="1:12">
      <c r="A1329" s="11" t="s">
        <v>2581</v>
      </c>
      <c r="D1329" s="11" t="s">
        <v>260</v>
      </c>
      <c r="E1329" s="19" t="s">
        <v>2831</v>
      </c>
      <c r="F1329" s="10">
        <v>42036</v>
      </c>
      <c r="G1329" s="10">
        <v>45323</v>
      </c>
      <c r="H1329" s="11">
        <v>10</v>
      </c>
      <c r="I1329" s="11" t="s">
        <v>337</v>
      </c>
      <c r="J1329" s="11" t="s">
        <v>338</v>
      </c>
      <c r="K1329" s="11" t="s">
        <v>4139</v>
      </c>
      <c r="L1329" s="11">
        <v>2</v>
      </c>
    </row>
    <row r="1330" spans="1:12">
      <c r="A1330" s="11" t="s">
        <v>2582</v>
      </c>
      <c r="D1330" s="11" t="s">
        <v>260</v>
      </c>
      <c r="E1330" s="19" t="s">
        <v>2832</v>
      </c>
      <c r="F1330" s="10">
        <v>42036</v>
      </c>
      <c r="G1330" s="10">
        <v>45323</v>
      </c>
      <c r="H1330" s="11">
        <v>10</v>
      </c>
      <c r="I1330" s="11" t="s">
        <v>337</v>
      </c>
      <c r="J1330" s="11" t="s">
        <v>338</v>
      </c>
      <c r="K1330" s="11" t="s">
        <v>4139</v>
      </c>
      <c r="L1330" s="11">
        <v>2</v>
      </c>
    </row>
    <row r="1331" spans="1:12">
      <c r="A1331" s="11" t="s">
        <v>2583</v>
      </c>
      <c r="D1331" s="11" t="s">
        <v>260</v>
      </c>
      <c r="E1331" s="19" t="s">
        <v>2833</v>
      </c>
      <c r="F1331" s="10">
        <v>42036</v>
      </c>
      <c r="G1331" s="10">
        <v>45323</v>
      </c>
      <c r="H1331" s="11">
        <v>10</v>
      </c>
      <c r="I1331" s="11" t="s">
        <v>337</v>
      </c>
      <c r="J1331" s="11" t="s">
        <v>338</v>
      </c>
      <c r="K1331" s="11" t="s">
        <v>4139</v>
      </c>
      <c r="L1331" s="11">
        <v>2</v>
      </c>
    </row>
    <row r="1332" spans="1:12">
      <c r="A1332" s="11" t="s">
        <v>2584</v>
      </c>
      <c r="D1332" s="11" t="s">
        <v>260</v>
      </c>
      <c r="E1332" s="19" t="s">
        <v>2834</v>
      </c>
      <c r="F1332" s="10">
        <v>42036</v>
      </c>
      <c r="G1332" s="10">
        <v>45323</v>
      </c>
      <c r="H1332" s="11">
        <v>10</v>
      </c>
      <c r="I1332" s="11" t="s">
        <v>337</v>
      </c>
      <c r="J1332" s="11" t="s">
        <v>338</v>
      </c>
      <c r="K1332" s="11" t="s">
        <v>4139</v>
      </c>
      <c r="L1332" s="11">
        <v>2</v>
      </c>
    </row>
    <row r="1333" spans="1:12">
      <c r="A1333" s="11" t="s">
        <v>2585</v>
      </c>
      <c r="D1333" s="11" t="s">
        <v>260</v>
      </c>
      <c r="E1333" s="19" t="s">
        <v>2835</v>
      </c>
      <c r="F1333" s="10">
        <v>42036</v>
      </c>
      <c r="G1333" s="10">
        <v>45323</v>
      </c>
      <c r="H1333" s="11">
        <v>10</v>
      </c>
      <c r="I1333" s="11" t="s">
        <v>337</v>
      </c>
      <c r="J1333" s="11" t="s">
        <v>338</v>
      </c>
      <c r="K1333" s="11" t="s">
        <v>4139</v>
      </c>
      <c r="L1333" s="11">
        <v>2</v>
      </c>
    </row>
    <row r="1334" spans="1:12">
      <c r="A1334" s="11" t="s">
        <v>2586</v>
      </c>
      <c r="D1334" s="11" t="s">
        <v>260</v>
      </c>
      <c r="E1334" s="19" t="s">
        <v>2836</v>
      </c>
      <c r="F1334" s="10">
        <v>42036</v>
      </c>
      <c r="G1334" s="10">
        <v>45323</v>
      </c>
      <c r="H1334" s="11">
        <v>10</v>
      </c>
      <c r="I1334" s="11" t="s">
        <v>337</v>
      </c>
      <c r="J1334" s="11" t="s">
        <v>338</v>
      </c>
      <c r="K1334" s="11" t="s">
        <v>4139</v>
      </c>
      <c r="L1334" s="11">
        <v>2</v>
      </c>
    </row>
    <row r="1335" spans="1:12">
      <c r="A1335" s="11" t="s">
        <v>2587</v>
      </c>
      <c r="D1335" s="11" t="s">
        <v>260</v>
      </c>
      <c r="E1335" s="19" t="s">
        <v>2837</v>
      </c>
      <c r="F1335" s="10">
        <v>42036</v>
      </c>
      <c r="G1335" s="10">
        <v>45323</v>
      </c>
      <c r="H1335" s="11">
        <v>10</v>
      </c>
      <c r="I1335" s="20" t="s">
        <v>259</v>
      </c>
      <c r="J1335" s="11" t="s">
        <v>261</v>
      </c>
      <c r="K1335" s="11" t="s">
        <v>4139</v>
      </c>
      <c r="L1335" s="11">
        <v>2</v>
      </c>
    </row>
    <row r="1336" spans="1:12">
      <c r="A1336" s="11" t="s">
        <v>2588</v>
      </c>
      <c r="D1336" s="11" t="s">
        <v>260</v>
      </c>
      <c r="E1336" s="19" t="s">
        <v>2838</v>
      </c>
      <c r="F1336" s="10">
        <v>42036</v>
      </c>
      <c r="G1336" s="10">
        <v>45323</v>
      </c>
      <c r="H1336" s="11">
        <v>10</v>
      </c>
      <c r="I1336" s="20" t="s">
        <v>259</v>
      </c>
      <c r="J1336" s="11" t="s">
        <v>261</v>
      </c>
      <c r="K1336" s="11" t="s">
        <v>4139</v>
      </c>
      <c r="L1336" s="11">
        <v>2</v>
      </c>
    </row>
    <row r="1337" spans="1:12">
      <c r="A1337" s="11" t="s">
        <v>2589</v>
      </c>
      <c r="D1337" s="11" t="s">
        <v>260</v>
      </c>
      <c r="E1337" s="19" t="s">
        <v>2839</v>
      </c>
      <c r="F1337" s="10">
        <v>42036</v>
      </c>
      <c r="G1337" s="10">
        <v>45323</v>
      </c>
      <c r="H1337" s="11">
        <v>10</v>
      </c>
      <c r="I1337" s="20" t="s">
        <v>259</v>
      </c>
      <c r="J1337" s="11" t="s">
        <v>261</v>
      </c>
      <c r="K1337" s="11" t="s">
        <v>4139</v>
      </c>
      <c r="L1337" s="11">
        <v>2</v>
      </c>
    </row>
    <row r="1338" spans="1:12">
      <c r="A1338" s="11" t="s">
        <v>2590</v>
      </c>
      <c r="D1338" s="11" t="s">
        <v>260</v>
      </c>
      <c r="E1338" s="19" t="s">
        <v>2840</v>
      </c>
      <c r="F1338" s="10">
        <v>42036</v>
      </c>
      <c r="G1338" s="10">
        <v>45323</v>
      </c>
      <c r="H1338" s="11">
        <v>10</v>
      </c>
      <c r="I1338" s="20" t="s">
        <v>259</v>
      </c>
      <c r="J1338" s="11" t="s">
        <v>261</v>
      </c>
      <c r="K1338" s="11" t="s">
        <v>4139</v>
      </c>
      <c r="L1338" s="11">
        <v>2</v>
      </c>
    </row>
    <row r="1339" spans="1:12">
      <c r="A1339" s="11" t="s">
        <v>2591</v>
      </c>
      <c r="D1339" s="11" t="s">
        <v>260</v>
      </c>
      <c r="E1339" s="19" t="s">
        <v>2841</v>
      </c>
      <c r="F1339" s="10">
        <v>42036</v>
      </c>
      <c r="G1339" s="10">
        <v>45323</v>
      </c>
      <c r="H1339" s="11">
        <v>10</v>
      </c>
      <c r="I1339" s="20" t="s">
        <v>259</v>
      </c>
      <c r="J1339" s="11" t="s">
        <v>261</v>
      </c>
      <c r="K1339" s="11" t="s">
        <v>4139</v>
      </c>
      <c r="L1339" s="11">
        <v>2</v>
      </c>
    </row>
    <row r="1340" spans="1:12">
      <c r="A1340" s="11" t="s">
        <v>2592</v>
      </c>
      <c r="D1340" s="11" t="s">
        <v>260</v>
      </c>
      <c r="E1340" s="19" t="s">
        <v>2842</v>
      </c>
      <c r="F1340" s="10">
        <v>42036</v>
      </c>
      <c r="G1340" s="10">
        <v>45323</v>
      </c>
      <c r="H1340" s="11">
        <v>10</v>
      </c>
      <c r="I1340" s="20" t="s">
        <v>259</v>
      </c>
      <c r="J1340" s="11" t="s">
        <v>261</v>
      </c>
      <c r="K1340" s="11" t="s">
        <v>4139</v>
      </c>
      <c r="L1340" s="11">
        <v>2</v>
      </c>
    </row>
    <row r="1341" spans="1:12">
      <c r="A1341" s="11" t="s">
        <v>2593</v>
      </c>
      <c r="D1341" s="11" t="s">
        <v>260</v>
      </c>
      <c r="E1341" s="19" t="s">
        <v>2843</v>
      </c>
      <c r="F1341" s="10">
        <v>42036</v>
      </c>
      <c r="G1341" s="10">
        <v>45323</v>
      </c>
      <c r="H1341" s="11">
        <v>10</v>
      </c>
      <c r="I1341" s="20" t="s">
        <v>259</v>
      </c>
      <c r="J1341" s="11" t="s">
        <v>261</v>
      </c>
      <c r="K1341" s="11" t="s">
        <v>4139</v>
      </c>
      <c r="L1341" s="11">
        <v>2</v>
      </c>
    </row>
    <row r="1342" spans="1:12">
      <c r="A1342" s="11" t="s">
        <v>2594</v>
      </c>
      <c r="D1342" s="11" t="s">
        <v>260</v>
      </c>
      <c r="E1342" s="19" t="s">
        <v>2844</v>
      </c>
      <c r="F1342" s="10">
        <v>42036</v>
      </c>
      <c r="G1342" s="10">
        <v>45323</v>
      </c>
      <c r="H1342" s="11">
        <v>10</v>
      </c>
      <c r="I1342" s="20" t="s">
        <v>259</v>
      </c>
      <c r="J1342" s="11" t="s">
        <v>261</v>
      </c>
      <c r="K1342" s="11" t="s">
        <v>4139</v>
      </c>
      <c r="L1342" s="11">
        <v>2</v>
      </c>
    </row>
    <row r="1343" spans="1:12">
      <c r="A1343" s="11" t="s">
        <v>2595</v>
      </c>
      <c r="D1343" s="11" t="s">
        <v>260</v>
      </c>
      <c r="E1343" s="19" t="s">
        <v>2845</v>
      </c>
      <c r="F1343" s="10">
        <v>42036</v>
      </c>
      <c r="G1343" s="10">
        <v>45323</v>
      </c>
      <c r="H1343" s="11">
        <v>10</v>
      </c>
      <c r="I1343" s="20" t="s">
        <v>259</v>
      </c>
      <c r="J1343" s="11" t="s">
        <v>261</v>
      </c>
      <c r="K1343" s="11" t="s">
        <v>4139</v>
      </c>
      <c r="L1343" s="11">
        <v>2</v>
      </c>
    </row>
    <row r="1344" spans="1:12">
      <c r="A1344" s="11" t="s">
        <v>2596</v>
      </c>
      <c r="D1344" s="11" t="s">
        <v>260</v>
      </c>
      <c r="E1344" s="19" t="s">
        <v>2846</v>
      </c>
      <c r="F1344" s="10">
        <v>42036</v>
      </c>
      <c r="G1344" s="10">
        <v>45323</v>
      </c>
      <c r="H1344" s="11">
        <v>10</v>
      </c>
      <c r="I1344" s="20" t="s">
        <v>259</v>
      </c>
      <c r="J1344" s="11" t="s">
        <v>261</v>
      </c>
      <c r="K1344" s="11" t="s">
        <v>4139</v>
      </c>
      <c r="L1344" s="11">
        <v>2</v>
      </c>
    </row>
    <row r="1345" spans="1:12">
      <c r="A1345" s="11" t="s">
        <v>2597</v>
      </c>
      <c r="D1345" s="11" t="s">
        <v>260</v>
      </c>
      <c r="E1345" s="19" t="s">
        <v>2847</v>
      </c>
      <c r="F1345" s="10">
        <v>42036</v>
      </c>
      <c r="G1345" s="10">
        <v>45323</v>
      </c>
      <c r="H1345" s="11">
        <v>10</v>
      </c>
      <c r="I1345" s="20" t="s">
        <v>259</v>
      </c>
      <c r="J1345" s="11" t="s">
        <v>261</v>
      </c>
      <c r="K1345" s="11" t="s">
        <v>4139</v>
      </c>
      <c r="L1345" s="11">
        <v>2</v>
      </c>
    </row>
    <row r="1346" spans="1:12">
      <c r="A1346" s="11" t="s">
        <v>2598</v>
      </c>
      <c r="D1346" s="11" t="s">
        <v>260</v>
      </c>
      <c r="E1346" s="19" t="s">
        <v>2848</v>
      </c>
      <c r="F1346" s="10">
        <v>42036</v>
      </c>
      <c r="G1346" s="10">
        <v>45323</v>
      </c>
      <c r="H1346" s="11">
        <v>10</v>
      </c>
      <c r="I1346" s="20" t="s">
        <v>259</v>
      </c>
      <c r="J1346" s="11" t="s">
        <v>261</v>
      </c>
      <c r="K1346" s="11" t="s">
        <v>4139</v>
      </c>
      <c r="L1346" s="11">
        <v>2</v>
      </c>
    </row>
    <row r="1347" spans="1:12">
      <c r="A1347" s="11" t="s">
        <v>2599</v>
      </c>
      <c r="D1347" s="11" t="s">
        <v>260</v>
      </c>
      <c r="E1347" s="19" t="s">
        <v>2849</v>
      </c>
      <c r="F1347" s="10">
        <v>42036</v>
      </c>
      <c r="G1347" s="10">
        <v>45323</v>
      </c>
      <c r="H1347" s="11">
        <v>10</v>
      </c>
      <c r="I1347" s="20" t="s">
        <v>259</v>
      </c>
      <c r="J1347" s="11" t="s">
        <v>261</v>
      </c>
      <c r="K1347" s="11" t="s">
        <v>4139</v>
      </c>
      <c r="L1347" s="11">
        <v>2</v>
      </c>
    </row>
    <row r="1348" spans="1:12">
      <c r="A1348" s="11" t="s">
        <v>2600</v>
      </c>
      <c r="D1348" s="11" t="s">
        <v>260</v>
      </c>
      <c r="E1348" s="19" t="s">
        <v>2850</v>
      </c>
      <c r="F1348" s="10">
        <v>42036</v>
      </c>
      <c r="G1348" s="10">
        <v>45323</v>
      </c>
      <c r="H1348" s="11">
        <v>10</v>
      </c>
      <c r="I1348" s="20" t="s">
        <v>259</v>
      </c>
      <c r="J1348" s="11" t="s">
        <v>261</v>
      </c>
      <c r="K1348" s="11" t="s">
        <v>4139</v>
      </c>
      <c r="L1348" s="11">
        <v>2</v>
      </c>
    </row>
    <row r="1349" spans="1:12">
      <c r="A1349" s="11" t="s">
        <v>2601</v>
      </c>
      <c r="D1349" s="11" t="s">
        <v>260</v>
      </c>
      <c r="E1349" s="19" t="s">
        <v>2851</v>
      </c>
      <c r="F1349" s="10">
        <v>42036</v>
      </c>
      <c r="G1349" s="10">
        <v>45323</v>
      </c>
      <c r="H1349" s="11">
        <v>10</v>
      </c>
      <c r="I1349" s="20" t="s">
        <v>259</v>
      </c>
      <c r="J1349" s="11" t="s">
        <v>261</v>
      </c>
      <c r="K1349" s="11" t="s">
        <v>4139</v>
      </c>
      <c r="L1349" s="11">
        <v>2</v>
      </c>
    </row>
    <row r="1350" spans="1:12">
      <c r="A1350" s="11" t="s">
        <v>2602</v>
      </c>
      <c r="D1350" s="11" t="s">
        <v>260</v>
      </c>
      <c r="E1350" s="19" t="s">
        <v>2852</v>
      </c>
      <c r="F1350" s="10">
        <v>42036</v>
      </c>
      <c r="G1350" s="10">
        <v>45323</v>
      </c>
      <c r="H1350" s="11">
        <v>10</v>
      </c>
      <c r="I1350" s="20" t="s">
        <v>259</v>
      </c>
      <c r="J1350" s="11" t="s">
        <v>261</v>
      </c>
      <c r="K1350" s="11" t="s">
        <v>4139</v>
      </c>
      <c r="L1350" s="11">
        <v>2</v>
      </c>
    </row>
    <row r="1351" spans="1:12">
      <c r="A1351" s="11" t="s">
        <v>2603</v>
      </c>
      <c r="D1351" s="11" t="s">
        <v>260</v>
      </c>
      <c r="E1351" s="19" t="s">
        <v>2853</v>
      </c>
      <c r="F1351" s="10">
        <v>42036</v>
      </c>
      <c r="G1351" s="10">
        <v>45323</v>
      </c>
      <c r="H1351" s="11">
        <v>10</v>
      </c>
      <c r="I1351" s="20" t="s">
        <v>259</v>
      </c>
      <c r="J1351" s="11" t="s">
        <v>261</v>
      </c>
      <c r="K1351" s="11" t="s">
        <v>4139</v>
      </c>
      <c r="L1351" s="11">
        <v>2</v>
      </c>
    </row>
    <row r="1352" spans="1:12">
      <c r="A1352" s="11" t="s">
        <v>2604</v>
      </c>
      <c r="D1352" s="11" t="s">
        <v>260</v>
      </c>
      <c r="E1352" s="19" t="s">
        <v>2854</v>
      </c>
      <c r="F1352" s="10">
        <v>42036</v>
      </c>
      <c r="G1352" s="10">
        <v>45323</v>
      </c>
      <c r="H1352" s="11">
        <v>10</v>
      </c>
      <c r="I1352" s="20" t="s">
        <v>259</v>
      </c>
      <c r="J1352" s="11" t="s">
        <v>261</v>
      </c>
      <c r="K1352" s="11" t="s">
        <v>4139</v>
      </c>
      <c r="L1352" s="11">
        <v>2</v>
      </c>
    </row>
    <row r="1353" spans="1:12">
      <c r="A1353" s="11" t="s">
        <v>2605</v>
      </c>
      <c r="D1353" s="11" t="s">
        <v>260</v>
      </c>
      <c r="E1353" s="19" t="s">
        <v>2855</v>
      </c>
      <c r="F1353" s="10">
        <v>42036</v>
      </c>
      <c r="G1353" s="10">
        <v>45323</v>
      </c>
      <c r="H1353" s="11">
        <v>10</v>
      </c>
      <c r="I1353" s="20" t="s">
        <v>259</v>
      </c>
      <c r="J1353" s="11" t="s">
        <v>261</v>
      </c>
      <c r="K1353" s="11" t="s">
        <v>4139</v>
      </c>
      <c r="L1353" s="11">
        <v>2</v>
      </c>
    </row>
    <row r="1354" spans="1:12">
      <c r="A1354" s="11" t="s">
        <v>2606</v>
      </c>
      <c r="D1354" s="11" t="s">
        <v>260</v>
      </c>
      <c r="E1354" s="19" t="s">
        <v>2856</v>
      </c>
      <c r="F1354" s="10">
        <v>42036</v>
      </c>
      <c r="G1354" s="10">
        <v>45323</v>
      </c>
      <c r="H1354" s="11">
        <v>10</v>
      </c>
      <c r="I1354" s="20" t="s">
        <v>259</v>
      </c>
      <c r="J1354" s="11" t="s">
        <v>261</v>
      </c>
      <c r="K1354" s="11" t="s">
        <v>4139</v>
      </c>
      <c r="L1354" s="11">
        <v>2</v>
      </c>
    </row>
    <row r="1355" spans="1:12">
      <c r="A1355" s="11" t="s">
        <v>2607</v>
      </c>
      <c r="D1355" s="11" t="s">
        <v>260</v>
      </c>
      <c r="E1355" s="19" t="s">
        <v>2857</v>
      </c>
      <c r="F1355" s="10">
        <v>42036</v>
      </c>
      <c r="G1355" s="10">
        <v>45323</v>
      </c>
      <c r="H1355" s="11">
        <v>10</v>
      </c>
      <c r="I1355" s="20" t="s">
        <v>259</v>
      </c>
      <c r="J1355" s="11" t="s">
        <v>261</v>
      </c>
      <c r="K1355" s="11" t="s">
        <v>4139</v>
      </c>
      <c r="L1355" s="11">
        <v>2</v>
      </c>
    </row>
    <row r="1356" spans="1:12">
      <c r="A1356" s="11" t="s">
        <v>2608</v>
      </c>
      <c r="D1356" s="11" t="s">
        <v>260</v>
      </c>
      <c r="E1356" s="19" t="s">
        <v>2858</v>
      </c>
      <c r="F1356" s="10">
        <v>42036</v>
      </c>
      <c r="G1356" s="10">
        <v>45323</v>
      </c>
      <c r="H1356" s="11">
        <v>10</v>
      </c>
      <c r="I1356" s="20" t="s">
        <v>259</v>
      </c>
      <c r="J1356" s="11" t="s">
        <v>261</v>
      </c>
      <c r="K1356" s="11" t="s">
        <v>4139</v>
      </c>
      <c r="L1356" s="11">
        <v>2</v>
      </c>
    </row>
    <row r="1357" spans="1:12">
      <c r="A1357" s="11" t="s">
        <v>2609</v>
      </c>
      <c r="D1357" s="11" t="s">
        <v>260</v>
      </c>
      <c r="E1357" s="19" t="s">
        <v>2859</v>
      </c>
      <c r="F1357" s="10">
        <v>42036</v>
      </c>
      <c r="G1357" s="10">
        <v>45323</v>
      </c>
      <c r="H1357" s="11">
        <v>10</v>
      </c>
      <c r="I1357" s="20" t="s">
        <v>259</v>
      </c>
      <c r="J1357" s="11" t="s">
        <v>261</v>
      </c>
      <c r="K1357" s="11" t="s">
        <v>4139</v>
      </c>
      <c r="L1357" s="11">
        <v>2</v>
      </c>
    </row>
    <row r="1358" spans="1:12">
      <c r="A1358" s="11" t="s">
        <v>2610</v>
      </c>
      <c r="D1358" s="11" t="s">
        <v>260</v>
      </c>
      <c r="E1358" s="19" t="s">
        <v>2860</v>
      </c>
      <c r="F1358" s="10">
        <v>42036</v>
      </c>
      <c r="G1358" s="10">
        <v>45323</v>
      </c>
      <c r="H1358" s="11">
        <v>10</v>
      </c>
      <c r="I1358" s="20" t="s">
        <v>259</v>
      </c>
      <c r="J1358" s="11" t="s">
        <v>261</v>
      </c>
      <c r="K1358" s="11" t="s">
        <v>4139</v>
      </c>
      <c r="L1358" s="11">
        <v>2</v>
      </c>
    </row>
    <row r="1359" spans="1:12">
      <c r="A1359" s="11" t="s">
        <v>2611</v>
      </c>
      <c r="D1359" s="11" t="s">
        <v>260</v>
      </c>
      <c r="E1359" s="19" t="s">
        <v>2861</v>
      </c>
      <c r="F1359" s="10">
        <v>42036</v>
      </c>
      <c r="G1359" s="10">
        <v>45323</v>
      </c>
      <c r="H1359" s="11">
        <v>10</v>
      </c>
      <c r="I1359" s="20" t="s">
        <v>259</v>
      </c>
      <c r="J1359" s="11" t="s">
        <v>261</v>
      </c>
      <c r="K1359" s="11" t="s">
        <v>4139</v>
      </c>
      <c r="L1359" s="11">
        <v>2</v>
      </c>
    </row>
    <row r="1360" spans="1:12">
      <c r="A1360" s="11" t="s">
        <v>2612</v>
      </c>
      <c r="D1360" s="11" t="s">
        <v>260</v>
      </c>
      <c r="E1360" s="19" t="s">
        <v>2862</v>
      </c>
      <c r="F1360" s="10">
        <v>42036</v>
      </c>
      <c r="G1360" s="10">
        <v>45323</v>
      </c>
      <c r="H1360" s="11">
        <v>10</v>
      </c>
      <c r="I1360" s="20" t="s">
        <v>259</v>
      </c>
      <c r="J1360" s="11" t="s">
        <v>261</v>
      </c>
      <c r="K1360" s="11" t="s">
        <v>4139</v>
      </c>
      <c r="L1360" s="11">
        <v>2</v>
      </c>
    </row>
    <row r="1361" spans="1:12">
      <c r="A1361" s="11" t="s">
        <v>2613</v>
      </c>
      <c r="D1361" s="11" t="s">
        <v>260</v>
      </c>
      <c r="E1361" s="19" t="s">
        <v>2863</v>
      </c>
      <c r="F1361" s="10">
        <v>42036</v>
      </c>
      <c r="G1361" s="10">
        <v>45323</v>
      </c>
      <c r="H1361" s="11">
        <v>10</v>
      </c>
      <c r="I1361" s="20" t="s">
        <v>259</v>
      </c>
      <c r="J1361" s="11" t="s">
        <v>261</v>
      </c>
      <c r="K1361" s="11" t="s">
        <v>4139</v>
      </c>
      <c r="L1361" s="11">
        <v>2</v>
      </c>
    </row>
    <row r="1362" spans="1:12">
      <c r="A1362" s="11" t="s">
        <v>2614</v>
      </c>
      <c r="D1362" s="11" t="s">
        <v>260</v>
      </c>
      <c r="E1362" s="19" t="s">
        <v>2864</v>
      </c>
      <c r="F1362" s="10">
        <v>42036</v>
      </c>
      <c r="G1362" s="10">
        <v>45323</v>
      </c>
      <c r="H1362" s="11">
        <v>10</v>
      </c>
      <c r="I1362" s="20" t="s">
        <v>259</v>
      </c>
      <c r="J1362" s="11" t="s">
        <v>261</v>
      </c>
      <c r="K1362" s="11" t="s">
        <v>4139</v>
      </c>
      <c r="L1362" s="11">
        <v>2</v>
      </c>
    </row>
    <row r="1363" spans="1:12">
      <c r="A1363" s="11" t="s">
        <v>2615</v>
      </c>
      <c r="D1363" s="11" t="s">
        <v>260</v>
      </c>
      <c r="E1363" s="19" t="s">
        <v>2865</v>
      </c>
      <c r="F1363" s="10">
        <v>42036</v>
      </c>
      <c r="G1363" s="10">
        <v>45323</v>
      </c>
      <c r="H1363" s="11">
        <v>10</v>
      </c>
      <c r="I1363" s="20" t="s">
        <v>259</v>
      </c>
      <c r="J1363" s="11" t="s">
        <v>261</v>
      </c>
      <c r="K1363" s="11" t="s">
        <v>4139</v>
      </c>
      <c r="L1363" s="11">
        <v>2</v>
      </c>
    </row>
    <row r="1364" spans="1:12">
      <c r="A1364" s="11" t="s">
        <v>2616</v>
      </c>
      <c r="D1364" s="11" t="s">
        <v>260</v>
      </c>
      <c r="E1364" s="19" t="s">
        <v>2866</v>
      </c>
      <c r="F1364" s="10">
        <v>42036</v>
      </c>
      <c r="G1364" s="10">
        <v>45323</v>
      </c>
      <c r="H1364" s="11">
        <v>10</v>
      </c>
      <c r="I1364" s="20" t="s">
        <v>259</v>
      </c>
      <c r="J1364" s="11" t="s">
        <v>261</v>
      </c>
      <c r="K1364" s="11" t="s">
        <v>4139</v>
      </c>
      <c r="L1364" s="11">
        <v>2</v>
      </c>
    </row>
    <row r="1365" spans="1:12">
      <c r="A1365" s="11" t="s">
        <v>2617</v>
      </c>
      <c r="D1365" s="11" t="s">
        <v>260</v>
      </c>
      <c r="E1365" s="19" t="s">
        <v>2867</v>
      </c>
      <c r="F1365" s="10">
        <v>42036</v>
      </c>
      <c r="G1365" s="10">
        <v>45323</v>
      </c>
      <c r="H1365" s="11">
        <v>10</v>
      </c>
      <c r="I1365" s="20" t="s">
        <v>259</v>
      </c>
      <c r="J1365" s="11" t="s">
        <v>261</v>
      </c>
      <c r="K1365" s="11" t="s">
        <v>4139</v>
      </c>
      <c r="L1365" s="11">
        <v>2</v>
      </c>
    </row>
    <row r="1366" spans="1:12">
      <c r="A1366" s="11" t="s">
        <v>2618</v>
      </c>
      <c r="D1366" s="11" t="s">
        <v>260</v>
      </c>
      <c r="E1366" s="19" t="s">
        <v>2868</v>
      </c>
      <c r="F1366" s="10">
        <v>42036</v>
      </c>
      <c r="G1366" s="10">
        <v>45323</v>
      </c>
      <c r="H1366" s="11">
        <v>10</v>
      </c>
      <c r="I1366" s="20" t="s">
        <v>259</v>
      </c>
      <c r="J1366" s="11" t="s">
        <v>261</v>
      </c>
      <c r="K1366" s="11" t="s">
        <v>4139</v>
      </c>
      <c r="L1366" s="11">
        <v>2</v>
      </c>
    </row>
    <row r="1367" spans="1:12">
      <c r="A1367" s="11" t="s">
        <v>2619</v>
      </c>
      <c r="D1367" s="11" t="s">
        <v>260</v>
      </c>
      <c r="E1367" s="19" t="s">
        <v>2869</v>
      </c>
      <c r="F1367" s="10">
        <v>42036</v>
      </c>
      <c r="G1367" s="10">
        <v>45323</v>
      </c>
      <c r="H1367" s="11">
        <v>10</v>
      </c>
      <c r="I1367" s="20" t="s">
        <v>259</v>
      </c>
      <c r="J1367" s="11" t="s">
        <v>261</v>
      </c>
      <c r="K1367" s="11" t="s">
        <v>4139</v>
      </c>
      <c r="L1367" s="11">
        <v>2</v>
      </c>
    </row>
    <row r="1368" spans="1:12">
      <c r="A1368" s="11" t="s">
        <v>2620</v>
      </c>
      <c r="D1368" s="11" t="s">
        <v>260</v>
      </c>
      <c r="E1368" s="19" t="s">
        <v>2870</v>
      </c>
      <c r="F1368" s="10">
        <v>42036</v>
      </c>
      <c r="G1368" s="10">
        <v>45323</v>
      </c>
      <c r="H1368" s="11">
        <v>10</v>
      </c>
      <c r="I1368" s="20" t="s">
        <v>259</v>
      </c>
      <c r="J1368" s="11" t="s">
        <v>261</v>
      </c>
      <c r="K1368" s="11" t="s">
        <v>4139</v>
      </c>
      <c r="L1368" s="11">
        <v>2</v>
      </c>
    </row>
    <row r="1369" spans="1:12">
      <c r="A1369" s="11" t="s">
        <v>2621</v>
      </c>
      <c r="D1369" s="11" t="s">
        <v>260</v>
      </c>
      <c r="E1369" s="19" t="s">
        <v>2871</v>
      </c>
      <c r="F1369" s="10">
        <v>42036</v>
      </c>
      <c r="G1369" s="10">
        <v>45323</v>
      </c>
      <c r="H1369" s="11">
        <v>10</v>
      </c>
      <c r="I1369" s="20" t="s">
        <v>259</v>
      </c>
      <c r="J1369" s="11" t="s">
        <v>261</v>
      </c>
      <c r="K1369" s="11" t="s">
        <v>4139</v>
      </c>
      <c r="L1369" s="11">
        <v>2</v>
      </c>
    </row>
    <row r="1370" spans="1:12">
      <c r="A1370" s="11" t="s">
        <v>2622</v>
      </c>
      <c r="D1370" s="11" t="s">
        <v>260</v>
      </c>
      <c r="E1370" s="19" t="s">
        <v>2872</v>
      </c>
      <c r="F1370" s="10">
        <v>42036</v>
      </c>
      <c r="G1370" s="10">
        <v>45323</v>
      </c>
      <c r="H1370" s="11">
        <v>10</v>
      </c>
      <c r="I1370" s="20" t="s">
        <v>259</v>
      </c>
      <c r="J1370" s="11" t="s">
        <v>261</v>
      </c>
      <c r="K1370" s="11" t="s">
        <v>4139</v>
      </c>
      <c r="L1370" s="11">
        <v>2</v>
      </c>
    </row>
    <row r="1371" spans="1:12">
      <c r="A1371" s="11" t="s">
        <v>2623</v>
      </c>
      <c r="D1371" s="11" t="s">
        <v>260</v>
      </c>
      <c r="E1371" s="19" t="s">
        <v>2873</v>
      </c>
      <c r="F1371" s="10">
        <v>42036</v>
      </c>
      <c r="G1371" s="10">
        <v>45323</v>
      </c>
      <c r="H1371" s="11">
        <v>10</v>
      </c>
      <c r="I1371" s="20" t="s">
        <v>259</v>
      </c>
      <c r="J1371" s="11" t="s">
        <v>261</v>
      </c>
      <c r="K1371" s="11" t="s">
        <v>4139</v>
      </c>
      <c r="L1371" s="11">
        <v>2</v>
      </c>
    </row>
    <row r="1372" spans="1:12">
      <c r="A1372" s="11" t="s">
        <v>2624</v>
      </c>
      <c r="D1372" s="11" t="s">
        <v>260</v>
      </c>
      <c r="E1372" s="19" t="s">
        <v>2874</v>
      </c>
      <c r="F1372" s="10">
        <v>42036</v>
      </c>
      <c r="G1372" s="10">
        <v>45323</v>
      </c>
      <c r="H1372" s="11">
        <v>10</v>
      </c>
      <c r="I1372" s="20" t="s">
        <v>259</v>
      </c>
      <c r="J1372" s="11" t="s">
        <v>261</v>
      </c>
      <c r="K1372" s="11" t="s">
        <v>4139</v>
      </c>
      <c r="L1372" s="11">
        <v>2</v>
      </c>
    </row>
    <row r="1373" spans="1:12">
      <c r="A1373" s="11" t="s">
        <v>2625</v>
      </c>
      <c r="D1373" s="11" t="s">
        <v>260</v>
      </c>
      <c r="E1373" s="19" t="s">
        <v>2875</v>
      </c>
      <c r="F1373" s="10">
        <v>42036</v>
      </c>
      <c r="G1373" s="10">
        <v>45323</v>
      </c>
      <c r="H1373" s="11">
        <v>10</v>
      </c>
      <c r="I1373" s="20" t="s">
        <v>259</v>
      </c>
      <c r="J1373" s="11" t="s">
        <v>261</v>
      </c>
      <c r="K1373" s="11" t="s">
        <v>4139</v>
      </c>
      <c r="L1373" s="11">
        <v>2</v>
      </c>
    </row>
    <row r="1374" spans="1:12">
      <c r="A1374" s="11" t="s">
        <v>2626</v>
      </c>
      <c r="D1374" s="11" t="s">
        <v>260</v>
      </c>
      <c r="E1374" s="19" t="s">
        <v>2876</v>
      </c>
      <c r="F1374" s="10">
        <v>42036</v>
      </c>
      <c r="G1374" s="10">
        <v>45323</v>
      </c>
      <c r="H1374" s="11">
        <v>10</v>
      </c>
      <c r="I1374" s="20" t="s">
        <v>259</v>
      </c>
      <c r="J1374" s="11" t="s">
        <v>261</v>
      </c>
      <c r="K1374" s="11" t="s">
        <v>4139</v>
      </c>
      <c r="L1374" s="11">
        <v>2</v>
      </c>
    </row>
    <row r="1375" spans="1:12">
      <c r="A1375" s="11" t="s">
        <v>2627</v>
      </c>
      <c r="D1375" s="11" t="s">
        <v>260</v>
      </c>
      <c r="E1375" s="19" t="s">
        <v>2877</v>
      </c>
      <c r="F1375" s="10">
        <v>42036</v>
      </c>
      <c r="G1375" s="10">
        <v>45323</v>
      </c>
      <c r="H1375" s="11">
        <v>10</v>
      </c>
      <c r="I1375" s="20" t="s">
        <v>259</v>
      </c>
      <c r="J1375" s="11" t="s">
        <v>261</v>
      </c>
      <c r="K1375" s="11" t="s">
        <v>4139</v>
      </c>
      <c r="L1375" s="11">
        <v>2</v>
      </c>
    </row>
    <row r="1376" spans="1:12">
      <c r="A1376" s="11" t="s">
        <v>2628</v>
      </c>
      <c r="D1376" s="11" t="s">
        <v>260</v>
      </c>
      <c r="E1376" s="19" t="s">
        <v>2878</v>
      </c>
      <c r="F1376" s="10">
        <v>42036</v>
      </c>
      <c r="G1376" s="10">
        <v>45323</v>
      </c>
      <c r="H1376" s="11">
        <v>10</v>
      </c>
      <c r="I1376" s="20" t="s">
        <v>259</v>
      </c>
      <c r="J1376" s="11" t="s">
        <v>261</v>
      </c>
      <c r="K1376" s="11" t="s">
        <v>4139</v>
      </c>
      <c r="L1376" s="11">
        <v>2</v>
      </c>
    </row>
    <row r="1377" spans="1:12">
      <c r="A1377" s="11" t="s">
        <v>2629</v>
      </c>
      <c r="D1377" s="11" t="s">
        <v>260</v>
      </c>
      <c r="E1377" s="19" t="s">
        <v>2879</v>
      </c>
      <c r="F1377" s="10">
        <v>42036</v>
      </c>
      <c r="G1377" s="10">
        <v>45323</v>
      </c>
      <c r="H1377" s="11">
        <v>10</v>
      </c>
      <c r="I1377" s="20" t="s">
        <v>259</v>
      </c>
      <c r="J1377" s="11" t="s">
        <v>261</v>
      </c>
      <c r="K1377" s="11" t="s">
        <v>4139</v>
      </c>
      <c r="L1377" s="11">
        <v>2</v>
      </c>
    </row>
    <row r="1378" spans="1:12">
      <c r="A1378" s="11" t="s">
        <v>2630</v>
      </c>
      <c r="D1378" s="11" t="s">
        <v>260</v>
      </c>
      <c r="E1378" s="19" t="s">
        <v>2880</v>
      </c>
      <c r="F1378" s="10">
        <v>42036</v>
      </c>
      <c r="G1378" s="10">
        <v>45323</v>
      </c>
      <c r="H1378" s="11">
        <v>10</v>
      </c>
      <c r="I1378" s="20" t="s">
        <v>259</v>
      </c>
      <c r="J1378" s="11" t="s">
        <v>261</v>
      </c>
      <c r="K1378" s="11" t="s">
        <v>4139</v>
      </c>
      <c r="L1378" s="11">
        <v>2</v>
      </c>
    </row>
    <row r="1379" spans="1:12">
      <c r="A1379" s="11" t="s">
        <v>2631</v>
      </c>
      <c r="D1379" s="11" t="s">
        <v>260</v>
      </c>
      <c r="E1379" s="19" t="s">
        <v>2881</v>
      </c>
      <c r="F1379" s="10">
        <v>42036</v>
      </c>
      <c r="G1379" s="10">
        <v>45323</v>
      </c>
      <c r="H1379" s="11">
        <v>10</v>
      </c>
      <c r="I1379" s="20" t="s">
        <v>259</v>
      </c>
      <c r="J1379" s="11" t="s">
        <v>261</v>
      </c>
      <c r="K1379" s="11" t="s">
        <v>4139</v>
      </c>
      <c r="L1379" s="11">
        <v>2</v>
      </c>
    </row>
    <row r="1380" spans="1:12">
      <c r="A1380" s="11" t="s">
        <v>2632</v>
      </c>
      <c r="D1380" s="11" t="s">
        <v>260</v>
      </c>
      <c r="E1380" s="19" t="s">
        <v>2882</v>
      </c>
      <c r="F1380" s="10">
        <v>42036</v>
      </c>
      <c r="G1380" s="10">
        <v>45323</v>
      </c>
      <c r="H1380" s="11">
        <v>10</v>
      </c>
      <c r="I1380" s="20" t="s">
        <v>259</v>
      </c>
      <c r="J1380" s="11" t="s">
        <v>261</v>
      </c>
      <c r="K1380" s="11" t="s">
        <v>4139</v>
      </c>
      <c r="L1380" s="11">
        <v>2</v>
      </c>
    </row>
    <row r="1381" spans="1:12">
      <c r="A1381" s="11" t="s">
        <v>2633</v>
      </c>
      <c r="D1381" s="11" t="s">
        <v>260</v>
      </c>
      <c r="E1381" s="19" t="s">
        <v>2883</v>
      </c>
      <c r="F1381" s="10">
        <v>42036</v>
      </c>
      <c r="G1381" s="10">
        <v>45323</v>
      </c>
      <c r="H1381" s="11">
        <v>10</v>
      </c>
      <c r="I1381" s="20" t="s">
        <v>259</v>
      </c>
      <c r="J1381" s="11" t="s">
        <v>261</v>
      </c>
      <c r="K1381" s="11" t="s">
        <v>4139</v>
      </c>
      <c r="L1381" s="11">
        <v>2</v>
      </c>
    </row>
    <row r="1382" spans="1:12">
      <c r="A1382" s="11" t="s">
        <v>2634</v>
      </c>
      <c r="D1382" s="11" t="s">
        <v>260</v>
      </c>
      <c r="E1382" s="19" t="s">
        <v>2884</v>
      </c>
      <c r="F1382" s="10">
        <v>42036</v>
      </c>
      <c r="G1382" s="10">
        <v>45323</v>
      </c>
      <c r="H1382" s="11">
        <v>10</v>
      </c>
      <c r="I1382" s="20" t="s">
        <v>259</v>
      </c>
      <c r="J1382" s="11" t="s">
        <v>261</v>
      </c>
      <c r="K1382" s="11" t="s">
        <v>4139</v>
      </c>
      <c r="L1382" s="11">
        <v>2</v>
      </c>
    </row>
    <row r="1383" spans="1:12">
      <c r="A1383" s="11" t="s">
        <v>2635</v>
      </c>
      <c r="D1383" s="11" t="s">
        <v>260</v>
      </c>
      <c r="E1383" s="19" t="s">
        <v>2885</v>
      </c>
      <c r="F1383" s="10">
        <v>42036</v>
      </c>
      <c r="G1383" s="10">
        <v>45323</v>
      </c>
      <c r="H1383" s="11">
        <v>10</v>
      </c>
      <c r="I1383" s="20" t="s">
        <v>259</v>
      </c>
      <c r="J1383" s="11" t="s">
        <v>261</v>
      </c>
      <c r="K1383" s="11" t="s">
        <v>4139</v>
      </c>
      <c r="L1383" s="11">
        <v>2</v>
      </c>
    </row>
    <row r="1384" spans="1:12">
      <c r="A1384" s="11" t="s">
        <v>2636</v>
      </c>
      <c r="D1384" s="11" t="s">
        <v>260</v>
      </c>
      <c r="E1384" s="19" t="s">
        <v>2886</v>
      </c>
      <c r="F1384" s="10">
        <v>42036</v>
      </c>
      <c r="G1384" s="10">
        <v>45323</v>
      </c>
      <c r="H1384" s="11">
        <v>10</v>
      </c>
      <c r="I1384" s="20" t="s">
        <v>259</v>
      </c>
      <c r="J1384" s="11" t="s">
        <v>261</v>
      </c>
      <c r="K1384" s="11" t="s">
        <v>4139</v>
      </c>
      <c r="L1384" s="11">
        <v>2</v>
      </c>
    </row>
    <row r="1385" spans="1:12">
      <c r="A1385" s="11" t="s">
        <v>2637</v>
      </c>
      <c r="D1385" s="11" t="s">
        <v>260</v>
      </c>
      <c r="E1385" s="19" t="s">
        <v>2887</v>
      </c>
      <c r="F1385" s="10">
        <v>42036</v>
      </c>
      <c r="G1385" s="10">
        <v>45323</v>
      </c>
      <c r="H1385" s="11">
        <v>10</v>
      </c>
      <c r="I1385" s="20" t="s">
        <v>259</v>
      </c>
      <c r="J1385" s="11" t="s">
        <v>261</v>
      </c>
      <c r="K1385" s="11" t="s">
        <v>4139</v>
      </c>
      <c r="L1385" s="11">
        <v>2</v>
      </c>
    </row>
    <row r="1386" spans="1:12">
      <c r="A1386" s="11" t="s">
        <v>2638</v>
      </c>
      <c r="D1386" s="11" t="s">
        <v>260</v>
      </c>
      <c r="E1386" s="19" t="s">
        <v>2888</v>
      </c>
      <c r="F1386" s="10">
        <v>42036</v>
      </c>
      <c r="G1386" s="10">
        <v>45323</v>
      </c>
      <c r="H1386" s="11">
        <v>10</v>
      </c>
      <c r="I1386" s="20" t="s">
        <v>259</v>
      </c>
      <c r="J1386" s="11" t="s">
        <v>261</v>
      </c>
      <c r="K1386" s="11" t="s">
        <v>4139</v>
      </c>
      <c r="L1386" s="11">
        <v>2</v>
      </c>
    </row>
    <row r="1387" spans="1:12">
      <c r="A1387" s="11" t="s">
        <v>2639</v>
      </c>
      <c r="D1387" s="11" t="s">
        <v>260</v>
      </c>
      <c r="E1387" s="19" t="s">
        <v>2889</v>
      </c>
      <c r="F1387" s="10">
        <v>42036</v>
      </c>
      <c r="G1387" s="10">
        <v>45323</v>
      </c>
      <c r="H1387" s="11">
        <v>10</v>
      </c>
      <c r="I1387" s="20" t="s">
        <v>259</v>
      </c>
      <c r="J1387" s="11" t="s">
        <v>261</v>
      </c>
      <c r="K1387" s="11" t="s">
        <v>4139</v>
      </c>
      <c r="L1387" s="11">
        <v>2</v>
      </c>
    </row>
    <row r="1388" spans="1:12">
      <c r="A1388" s="11" t="s">
        <v>2640</v>
      </c>
      <c r="D1388" s="11" t="s">
        <v>260</v>
      </c>
      <c r="E1388" s="19" t="s">
        <v>2890</v>
      </c>
      <c r="F1388" s="10">
        <v>42036</v>
      </c>
      <c r="G1388" s="10">
        <v>45323</v>
      </c>
      <c r="H1388" s="11">
        <v>10</v>
      </c>
      <c r="I1388" s="20" t="s">
        <v>259</v>
      </c>
      <c r="J1388" s="11" t="s">
        <v>261</v>
      </c>
      <c r="K1388" s="11" t="s">
        <v>4139</v>
      </c>
      <c r="L1388" s="11">
        <v>2</v>
      </c>
    </row>
    <row r="1389" spans="1:12">
      <c r="A1389" s="11" t="s">
        <v>2641</v>
      </c>
      <c r="D1389" s="11" t="s">
        <v>260</v>
      </c>
      <c r="E1389" s="19" t="s">
        <v>2891</v>
      </c>
      <c r="F1389" s="10">
        <v>42036</v>
      </c>
      <c r="G1389" s="10">
        <v>45323</v>
      </c>
      <c r="H1389" s="11">
        <v>10</v>
      </c>
      <c r="I1389" s="20" t="s">
        <v>259</v>
      </c>
      <c r="J1389" s="11" t="s">
        <v>261</v>
      </c>
      <c r="K1389" s="11" t="s">
        <v>4139</v>
      </c>
      <c r="L1389" s="11">
        <v>2</v>
      </c>
    </row>
    <row r="1390" spans="1:12">
      <c r="A1390" s="11" t="s">
        <v>2642</v>
      </c>
      <c r="D1390" s="11" t="s">
        <v>260</v>
      </c>
      <c r="E1390" s="19" t="s">
        <v>2892</v>
      </c>
      <c r="F1390" s="10">
        <v>42036</v>
      </c>
      <c r="G1390" s="10">
        <v>45323</v>
      </c>
      <c r="H1390" s="11">
        <v>10</v>
      </c>
      <c r="I1390" s="20" t="s">
        <v>259</v>
      </c>
      <c r="J1390" s="11" t="s">
        <v>261</v>
      </c>
      <c r="K1390" s="11" t="s">
        <v>4139</v>
      </c>
      <c r="L1390" s="11">
        <v>2</v>
      </c>
    </row>
    <row r="1391" spans="1:12">
      <c r="A1391" s="11" t="s">
        <v>2643</v>
      </c>
      <c r="D1391" s="11" t="s">
        <v>260</v>
      </c>
      <c r="E1391" s="19" t="s">
        <v>2893</v>
      </c>
      <c r="F1391" s="10">
        <v>42036</v>
      </c>
      <c r="G1391" s="10">
        <v>45323</v>
      </c>
      <c r="H1391" s="11">
        <v>10</v>
      </c>
      <c r="I1391" s="20" t="s">
        <v>259</v>
      </c>
      <c r="J1391" s="11" t="s">
        <v>261</v>
      </c>
      <c r="K1391" s="11" t="s">
        <v>4139</v>
      </c>
      <c r="L1391" s="11">
        <v>2</v>
      </c>
    </row>
    <row r="1392" spans="1:12">
      <c r="A1392" s="11" t="s">
        <v>2644</v>
      </c>
      <c r="D1392" s="11" t="s">
        <v>260</v>
      </c>
      <c r="E1392" s="19" t="s">
        <v>2894</v>
      </c>
      <c r="F1392" s="10">
        <v>42036</v>
      </c>
      <c r="G1392" s="10">
        <v>45323</v>
      </c>
      <c r="H1392" s="11">
        <v>10</v>
      </c>
      <c r="I1392" s="20" t="s">
        <v>259</v>
      </c>
      <c r="J1392" s="11" t="s">
        <v>261</v>
      </c>
      <c r="K1392" s="11" t="s">
        <v>4139</v>
      </c>
      <c r="L1392" s="11">
        <v>2</v>
      </c>
    </row>
    <row r="1393" spans="1:12">
      <c r="A1393" s="11" t="s">
        <v>2645</v>
      </c>
      <c r="D1393" s="11" t="s">
        <v>260</v>
      </c>
      <c r="E1393" s="19" t="s">
        <v>2895</v>
      </c>
      <c r="F1393" s="10">
        <v>42036</v>
      </c>
      <c r="G1393" s="10">
        <v>45323</v>
      </c>
      <c r="H1393" s="11">
        <v>10</v>
      </c>
      <c r="I1393" s="20" t="s">
        <v>259</v>
      </c>
      <c r="J1393" s="11" t="s">
        <v>261</v>
      </c>
      <c r="K1393" s="11" t="s">
        <v>4139</v>
      </c>
      <c r="L1393" s="11">
        <v>2</v>
      </c>
    </row>
    <row r="1394" spans="1:12">
      <c r="A1394" s="11" t="s">
        <v>2646</v>
      </c>
      <c r="D1394" s="11" t="s">
        <v>260</v>
      </c>
      <c r="E1394" s="19" t="s">
        <v>2896</v>
      </c>
      <c r="F1394" s="10">
        <v>42036</v>
      </c>
      <c r="G1394" s="10">
        <v>45323</v>
      </c>
      <c r="H1394" s="11">
        <v>10</v>
      </c>
      <c r="I1394" s="20" t="s">
        <v>259</v>
      </c>
      <c r="J1394" s="11" t="s">
        <v>261</v>
      </c>
      <c r="K1394" s="11" t="s">
        <v>4139</v>
      </c>
      <c r="L1394" s="11">
        <v>2</v>
      </c>
    </row>
    <row r="1395" spans="1:12">
      <c r="A1395" s="11" t="s">
        <v>2647</v>
      </c>
      <c r="D1395" s="11" t="s">
        <v>260</v>
      </c>
      <c r="E1395" s="19" t="s">
        <v>2897</v>
      </c>
      <c r="F1395" s="10">
        <v>42036</v>
      </c>
      <c r="G1395" s="10">
        <v>45323</v>
      </c>
      <c r="H1395" s="11">
        <v>10</v>
      </c>
      <c r="I1395" s="20" t="s">
        <v>259</v>
      </c>
      <c r="J1395" s="11" t="s">
        <v>261</v>
      </c>
      <c r="K1395" s="11" t="s">
        <v>4139</v>
      </c>
      <c r="L1395" s="11">
        <v>2</v>
      </c>
    </row>
    <row r="1396" spans="1:12">
      <c r="A1396" s="11" t="s">
        <v>2648</v>
      </c>
      <c r="D1396" s="11" t="s">
        <v>260</v>
      </c>
      <c r="E1396" s="19" t="s">
        <v>2898</v>
      </c>
      <c r="F1396" s="10">
        <v>42036</v>
      </c>
      <c r="G1396" s="10">
        <v>45323</v>
      </c>
      <c r="H1396" s="11">
        <v>10</v>
      </c>
      <c r="I1396" s="20" t="s">
        <v>259</v>
      </c>
      <c r="J1396" s="11" t="s">
        <v>261</v>
      </c>
      <c r="K1396" s="11" t="s">
        <v>4139</v>
      </c>
      <c r="L1396" s="11">
        <v>2</v>
      </c>
    </row>
    <row r="1397" spans="1:12">
      <c r="A1397" s="11" t="s">
        <v>2649</v>
      </c>
      <c r="D1397" s="11" t="s">
        <v>260</v>
      </c>
      <c r="E1397" s="19" t="s">
        <v>2899</v>
      </c>
      <c r="F1397" s="10">
        <v>42036</v>
      </c>
      <c r="G1397" s="10">
        <v>45323</v>
      </c>
      <c r="H1397" s="11">
        <v>10</v>
      </c>
      <c r="I1397" s="20" t="s">
        <v>259</v>
      </c>
      <c r="J1397" s="11" t="s">
        <v>261</v>
      </c>
      <c r="K1397" s="11" t="s">
        <v>4139</v>
      </c>
      <c r="L1397" s="11">
        <v>2</v>
      </c>
    </row>
    <row r="1398" spans="1:12">
      <c r="A1398" s="11" t="s">
        <v>2650</v>
      </c>
      <c r="D1398" s="11" t="s">
        <v>260</v>
      </c>
      <c r="E1398" s="19" t="s">
        <v>2900</v>
      </c>
      <c r="F1398" s="10">
        <v>42036</v>
      </c>
      <c r="G1398" s="10">
        <v>45323</v>
      </c>
      <c r="H1398" s="11">
        <v>10</v>
      </c>
      <c r="I1398" s="20" t="s">
        <v>259</v>
      </c>
      <c r="J1398" s="11" t="s">
        <v>261</v>
      </c>
      <c r="K1398" s="11" t="s">
        <v>4139</v>
      </c>
      <c r="L1398" s="11">
        <v>2</v>
      </c>
    </row>
    <row r="1399" spans="1:12">
      <c r="A1399" s="11" t="s">
        <v>2651</v>
      </c>
      <c r="D1399" s="11" t="s">
        <v>260</v>
      </c>
      <c r="E1399" s="19" t="s">
        <v>2901</v>
      </c>
      <c r="F1399" s="10">
        <v>42036</v>
      </c>
      <c r="G1399" s="10">
        <v>45323</v>
      </c>
      <c r="H1399" s="11">
        <v>10</v>
      </c>
      <c r="I1399" s="20" t="s">
        <v>259</v>
      </c>
      <c r="J1399" s="11" t="s">
        <v>261</v>
      </c>
      <c r="K1399" s="11" t="s">
        <v>4139</v>
      </c>
      <c r="L1399" s="11">
        <v>2</v>
      </c>
    </row>
    <row r="1400" spans="1:12">
      <c r="A1400" s="11" t="s">
        <v>2652</v>
      </c>
      <c r="D1400" s="11" t="s">
        <v>260</v>
      </c>
      <c r="E1400" s="19" t="s">
        <v>2902</v>
      </c>
      <c r="F1400" s="10">
        <v>42036</v>
      </c>
      <c r="G1400" s="10">
        <v>45323</v>
      </c>
      <c r="H1400" s="11">
        <v>10</v>
      </c>
      <c r="I1400" s="20" t="s">
        <v>259</v>
      </c>
      <c r="J1400" s="11" t="s">
        <v>261</v>
      </c>
      <c r="K1400" s="11" t="s">
        <v>4139</v>
      </c>
      <c r="L1400" s="11">
        <v>2</v>
      </c>
    </row>
    <row r="1401" spans="1:12">
      <c r="A1401" s="11" t="s">
        <v>2653</v>
      </c>
      <c r="D1401" s="11" t="s">
        <v>260</v>
      </c>
      <c r="E1401" s="19" t="s">
        <v>2903</v>
      </c>
      <c r="F1401" s="10">
        <v>42036</v>
      </c>
      <c r="G1401" s="10">
        <v>45323</v>
      </c>
      <c r="H1401" s="11">
        <v>10</v>
      </c>
      <c r="I1401" s="20" t="s">
        <v>259</v>
      </c>
      <c r="J1401" s="11" t="s">
        <v>261</v>
      </c>
      <c r="K1401" s="11" t="s">
        <v>4139</v>
      </c>
      <c r="L1401" s="11">
        <v>2</v>
      </c>
    </row>
    <row r="1402" spans="1:12">
      <c r="A1402" s="11" t="s">
        <v>2654</v>
      </c>
      <c r="D1402" s="11" t="s">
        <v>260</v>
      </c>
      <c r="E1402" s="19" t="s">
        <v>2904</v>
      </c>
      <c r="F1402" s="10">
        <v>42036</v>
      </c>
      <c r="G1402" s="10">
        <v>45323</v>
      </c>
      <c r="H1402" s="11">
        <v>10</v>
      </c>
      <c r="I1402" s="20" t="s">
        <v>259</v>
      </c>
      <c r="J1402" s="11" t="s">
        <v>261</v>
      </c>
      <c r="K1402" s="11" t="s">
        <v>4139</v>
      </c>
      <c r="L1402" s="11">
        <v>2</v>
      </c>
    </row>
    <row r="1403" spans="1:12">
      <c r="A1403" s="11" t="s">
        <v>2655</v>
      </c>
      <c r="D1403" s="11" t="s">
        <v>260</v>
      </c>
      <c r="E1403" s="19" t="s">
        <v>2905</v>
      </c>
      <c r="F1403" s="10">
        <v>42036</v>
      </c>
      <c r="G1403" s="10">
        <v>45323</v>
      </c>
      <c r="H1403" s="11">
        <v>10</v>
      </c>
      <c r="I1403" s="20" t="s">
        <v>259</v>
      </c>
      <c r="J1403" s="11" t="s">
        <v>261</v>
      </c>
      <c r="K1403" s="11" t="s">
        <v>4139</v>
      </c>
      <c r="L1403" s="11">
        <v>2</v>
      </c>
    </row>
    <row r="1404" spans="1:12">
      <c r="A1404" s="11" t="s">
        <v>2656</v>
      </c>
      <c r="D1404" s="11" t="s">
        <v>260</v>
      </c>
      <c r="E1404" s="19" t="s">
        <v>2906</v>
      </c>
      <c r="F1404" s="10">
        <v>42036</v>
      </c>
      <c r="G1404" s="10">
        <v>45323</v>
      </c>
      <c r="H1404" s="11">
        <v>10</v>
      </c>
      <c r="I1404" s="20" t="s">
        <v>259</v>
      </c>
      <c r="J1404" s="11" t="s">
        <v>261</v>
      </c>
      <c r="K1404" s="11" t="s">
        <v>4139</v>
      </c>
      <c r="L1404" s="11">
        <v>2</v>
      </c>
    </row>
    <row r="1405" spans="1:12">
      <c r="A1405" s="11" t="s">
        <v>2657</v>
      </c>
      <c r="D1405" s="11" t="s">
        <v>260</v>
      </c>
      <c r="E1405" s="19" t="s">
        <v>2907</v>
      </c>
      <c r="F1405" s="10">
        <v>42036</v>
      </c>
      <c r="G1405" s="10">
        <v>45323</v>
      </c>
      <c r="H1405" s="11">
        <v>10</v>
      </c>
      <c r="I1405" s="20" t="s">
        <v>259</v>
      </c>
      <c r="J1405" s="11" t="s">
        <v>261</v>
      </c>
      <c r="K1405" s="11" t="s">
        <v>4139</v>
      </c>
      <c r="L1405" s="11">
        <v>2</v>
      </c>
    </row>
    <row r="1406" spans="1:12">
      <c r="A1406" s="11" t="s">
        <v>2658</v>
      </c>
      <c r="D1406" s="11" t="s">
        <v>260</v>
      </c>
      <c r="E1406" s="19" t="s">
        <v>2908</v>
      </c>
      <c r="F1406" s="10">
        <v>42036</v>
      </c>
      <c r="G1406" s="10">
        <v>45323</v>
      </c>
      <c r="H1406" s="11">
        <v>10</v>
      </c>
      <c r="I1406" s="20" t="s">
        <v>259</v>
      </c>
      <c r="J1406" s="11" t="s">
        <v>261</v>
      </c>
      <c r="K1406" s="11" t="s">
        <v>4139</v>
      </c>
      <c r="L1406" s="11">
        <v>2</v>
      </c>
    </row>
    <row r="1407" spans="1:12">
      <c r="A1407" s="11" t="s">
        <v>2659</v>
      </c>
      <c r="D1407" s="11" t="s">
        <v>260</v>
      </c>
      <c r="E1407" s="19" t="s">
        <v>2909</v>
      </c>
      <c r="F1407" s="10">
        <v>42036</v>
      </c>
      <c r="G1407" s="10">
        <v>45323</v>
      </c>
      <c r="H1407" s="11">
        <v>10</v>
      </c>
      <c r="I1407" s="20" t="s">
        <v>259</v>
      </c>
      <c r="J1407" s="11" t="s">
        <v>261</v>
      </c>
      <c r="K1407" s="11" t="s">
        <v>4139</v>
      </c>
      <c r="L1407" s="11">
        <v>2</v>
      </c>
    </row>
    <row r="1408" spans="1:12">
      <c r="A1408" s="11" t="s">
        <v>2660</v>
      </c>
      <c r="D1408" s="11" t="s">
        <v>260</v>
      </c>
      <c r="E1408" s="19" t="s">
        <v>2910</v>
      </c>
      <c r="F1408" s="10">
        <v>42036</v>
      </c>
      <c r="G1408" s="10">
        <v>45323</v>
      </c>
      <c r="H1408" s="11">
        <v>10</v>
      </c>
      <c r="I1408" s="20" t="s">
        <v>259</v>
      </c>
      <c r="J1408" s="11" t="s">
        <v>261</v>
      </c>
      <c r="K1408" s="11" t="s">
        <v>4139</v>
      </c>
      <c r="L1408" s="11">
        <v>2</v>
      </c>
    </row>
    <row r="1409" spans="1:12">
      <c r="A1409" s="11" t="s">
        <v>2661</v>
      </c>
      <c r="D1409" s="11" t="s">
        <v>260</v>
      </c>
      <c r="E1409" s="19" t="s">
        <v>2911</v>
      </c>
      <c r="F1409" s="10">
        <v>42036</v>
      </c>
      <c r="G1409" s="10">
        <v>45323</v>
      </c>
      <c r="H1409" s="11">
        <v>10</v>
      </c>
      <c r="I1409" s="20" t="s">
        <v>259</v>
      </c>
      <c r="J1409" s="11" t="s">
        <v>261</v>
      </c>
      <c r="K1409" s="11" t="s">
        <v>4139</v>
      </c>
      <c r="L1409" s="11">
        <v>2</v>
      </c>
    </row>
    <row r="1410" spans="1:12">
      <c r="A1410" s="11" t="s">
        <v>2662</v>
      </c>
      <c r="D1410" s="11" t="s">
        <v>260</v>
      </c>
      <c r="E1410" s="19" t="s">
        <v>2912</v>
      </c>
      <c r="F1410" s="10">
        <v>42036</v>
      </c>
      <c r="G1410" s="10">
        <v>45323</v>
      </c>
      <c r="H1410" s="11">
        <v>10</v>
      </c>
      <c r="I1410" s="11" t="s">
        <v>337</v>
      </c>
      <c r="J1410" s="11" t="s">
        <v>338</v>
      </c>
      <c r="K1410" s="11" t="s">
        <v>4139</v>
      </c>
      <c r="L1410" s="11">
        <v>2</v>
      </c>
    </row>
    <row r="1411" spans="1:12">
      <c r="A1411" s="11" t="s">
        <v>2663</v>
      </c>
      <c r="D1411" s="11" t="s">
        <v>260</v>
      </c>
      <c r="E1411" s="19" t="s">
        <v>2913</v>
      </c>
      <c r="F1411" s="10">
        <v>42036</v>
      </c>
      <c r="G1411" s="10">
        <v>45323</v>
      </c>
      <c r="H1411" s="11">
        <v>10</v>
      </c>
      <c r="I1411" s="11" t="s">
        <v>337</v>
      </c>
      <c r="J1411" s="11" t="s">
        <v>338</v>
      </c>
      <c r="K1411" s="11" t="s">
        <v>4139</v>
      </c>
      <c r="L1411" s="11">
        <v>2</v>
      </c>
    </row>
    <row r="1412" spans="1:12">
      <c r="A1412" s="11" t="s">
        <v>2664</v>
      </c>
      <c r="D1412" s="11" t="s">
        <v>260</v>
      </c>
      <c r="E1412" s="19" t="s">
        <v>2914</v>
      </c>
      <c r="F1412" s="10">
        <v>42036</v>
      </c>
      <c r="G1412" s="10">
        <v>45323</v>
      </c>
      <c r="H1412" s="11">
        <v>10</v>
      </c>
      <c r="I1412" s="11" t="s">
        <v>337</v>
      </c>
      <c r="J1412" s="11" t="s">
        <v>338</v>
      </c>
      <c r="K1412" s="11" t="s">
        <v>4139</v>
      </c>
      <c r="L1412" s="11">
        <v>2</v>
      </c>
    </row>
    <row r="1413" spans="1:12">
      <c r="A1413" s="11" t="s">
        <v>2665</v>
      </c>
      <c r="D1413" s="11" t="s">
        <v>260</v>
      </c>
      <c r="E1413" s="19" t="s">
        <v>2915</v>
      </c>
      <c r="F1413" s="10">
        <v>42036</v>
      </c>
      <c r="G1413" s="10">
        <v>45323</v>
      </c>
      <c r="H1413" s="11">
        <v>10</v>
      </c>
      <c r="I1413" s="11" t="s">
        <v>337</v>
      </c>
      <c r="J1413" s="11" t="s">
        <v>338</v>
      </c>
      <c r="K1413" s="11" t="s">
        <v>4139</v>
      </c>
      <c r="L1413" s="11">
        <v>2</v>
      </c>
    </row>
    <row r="1414" spans="1:12">
      <c r="A1414" s="11" t="s">
        <v>2666</v>
      </c>
      <c r="D1414" s="11" t="s">
        <v>260</v>
      </c>
      <c r="E1414" s="19" t="s">
        <v>2916</v>
      </c>
      <c r="F1414" s="10">
        <v>42036</v>
      </c>
      <c r="G1414" s="10">
        <v>45323</v>
      </c>
      <c r="H1414" s="11">
        <v>10</v>
      </c>
      <c r="I1414" s="11" t="s">
        <v>337</v>
      </c>
      <c r="J1414" s="11" t="s">
        <v>338</v>
      </c>
      <c r="K1414" s="11" t="s">
        <v>4139</v>
      </c>
      <c r="L1414" s="11">
        <v>2</v>
      </c>
    </row>
    <row r="1415" spans="1:12">
      <c r="A1415" s="11" t="s">
        <v>2667</v>
      </c>
      <c r="D1415" s="11" t="s">
        <v>260</v>
      </c>
      <c r="E1415" s="19" t="s">
        <v>2917</v>
      </c>
      <c r="F1415" s="10">
        <v>42036</v>
      </c>
      <c r="G1415" s="10">
        <v>45323</v>
      </c>
      <c r="H1415" s="11">
        <v>10</v>
      </c>
      <c r="I1415" s="11" t="s">
        <v>337</v>
      </c>
      <c r="J1415" s="11" t="s">
        <v>338</v>
      </c>
      <c r="K1415" s="11" t="s">
        <v>4139</v>
      </c>
      <c r="L1415" s="11">
        <v>2</v>
      </c>
    </row>
    <row r="1416" spans="1:12">
      <c r="A1416" s="11" t="s">
        <v>2668</v>
      </c>
      <c r="D1416" s="11" t="s">
        <v>260</v>
      </c>
      <c r="E1416" s="19" t="s">
        <v>2918</v>
      </c>
      <c r="F1416" s="10">
        <v>42036</v>
      </c>
      <c r="G1416" s="10">
        <v>45323</v>
      </c>
      <c r="H1416" s="11">
        <v>10</v>
      </c>
      <c r="I1416" s="11" t="s">
        <v>337</v>
      </c>
      <c r="J1416" s="11" t="s">
        <v>338</v>
      </c>
      <c r="K1416" s="11" t="s">
        <v>4139</v>
      </c>
      <c r="L1416" s="11">
        <v>2</v>
      </c>
    </row>
    <row r="1417" spans="1:12">
      <c r="A1417" s="11" t="s">
        <v>2669</v>
      </c>
      <c r="D1417" s="11" t="s">
        <v>260</v>
      </c>
      <c r="E1417" s="19" t="s">
        <v>2919</v>
      </c>
      <c r="F1417" s="10">
        <v>42036</v>
      </c>
      <c r="G1417" s="10">
        <v>45323</v>
      </c>
      <c r="H1417" s="11">
        <v>10</v>
      </c>
      <c r="I1417" s="11" t="s">
        <v>337</v>
      </c>
      <c r="J1417" s="11" t="s">
        <v>338</v>
      </c>
      <c r="K1417" s="11" t="s">
        <v>4139</v>
      </c>
      <c r="L1417" s="11">
        <v>2</v>
      </c>
    </row>
    <row r="1418" spans="1:12">
      <c r="A1418" s="11" t="s">
        <v>2670</v>
      </c>
      <c r="D1418" s="11" t="s">
        <v>260</v>
      </c>
      <c r="E1418" s="19" t="s">
        <v>2920</v>
      </c>
      <c r="F1418" s="10">
        <v>42036</v>
      </c>
      <c r="G1418" s="10">
        <v>45323</v>
      </c>
      <c r="H1418" s="11">
        <v>10</v>
      </c>
      <c r="I1418" s="11" t="s">
        <v>337</v>
      </c>
      <c r="J1418" s="11" t="s">
        <v>338</v>
      </c>
      <c r="K1418" s="11" t="s">
        <v>4139</v>
      </c>
      <c r="L1418" s="11">
        <v>2</v>
      </c>
    </row>
    <row r="1419" spans="1:12">
      <c r="A1419" s="11" t="s">
        <v>2671</v>
      </c>
      <c r="D1419" s="11" t="s">
        <v>260</v>
      </c>
      <c r="E1419" s="19" t="s">
        <v>2921</v>
      </c>
      <c r="F1419" s="10">
        <v>42036</v>
      </c>
      <c r="G1419" s="10">
        <v>45323</v>
      </c>
      <c r="H1419" s="11">
        <v>10</v>
      </c>
      <c r="I1419" s="11" t="s">
        <v>337</v>
      </c>
      <c r="J1419" s="11" t="s">
        <v>338</v>
      </c>
      <c r="K1419" s="11" t="s">
        <v>4139</v>
      </c>
      <c r="L1419" s="11">
        <v>2</v>
      </c>
    </row>
    <row r="1420" spans="1:12">
      <c r="A1420" s="11" t="s">
        <v>2672</v>
      </c>
      <c r="D1420" s="11" t="s">
        <v>260</v>
      </c>
      <c r="E1420" s="19" t="s">
        <v>2922</v>
      </c>
      <c r="F1420" s="10">
        <v>42036</v>
      </c>
      <c r="G1420" s="10">
        <v>45323</v>
      </c>
      <c r="H1420" s="11">
        <v>10</v>
      </c>
      <c r="I1420" s="11" t="s">
        <v>337</v>
      </c>
      <c r="J1420" s="11" t="s">
        <v>338</v>
      </c>
      <c r="K1420" s="11" t="s">
        <v>4139</v>
      </c>
      <c r="L1420" s="11">
        <v>2</v>
      </c>
    </row>
    <row r="1421" spans="1:12">
      <c r="A1421" s="11" t="s">
        <v>2673</v>
      </c>
      <c r="D1421" s="11" t="s">
        <v>260</v>
      </c>
      <c r="E1421" s="19" t="s">
        <v>2923</v>
      </c>
      <c r="F1421" s="10">
        <v>42036</v>
      </c>
      <c r="G1421" s="10">
        <v>45323</v>
      </c>
      <c r="H1421" s="11">
        <v>10</v>
      </c>
      <c r="I1421" s="11" t="s">
        <v>337</v>
      </c>
      <c r="J1421" s="11" t="s">
        <v>338</v>
      </c>
      <c r="K1421" s="11" t="s">
        <v>4139</v>
      </c>
      <c r="L1421" s="11">
        <v>2</v>
      </c>
    </row>
    <row r="1422" spans="1:12">
      <c r="A1422" s="11" t="s">
        <v>2674</v>
      </c>
      <c r="D1422" s="11" t="s">
        <v>260</v>
      </c>
      <c r="E1422" s="19" t="s">
        <v>2924</v>
      </c>
      <c r="F1422" s="10">
        <v>42036</v>
      </c>
      <c r="G1422" s="10">
        <v>45323</v>
      </c>
      <c r="H1422" s="11">
        <v>10</v>
      </c>
      <c r="I1422" s="11" t="s">
        <v>337</v>
      </c>
      <c r="J1422" s="11" t="s">
        <v>338</v>
      </c>
      <c r="K1422" s="11" t="s">
        <v>4139</v>
      </c>
      <c r="L1422" s="11">
        <v>2</v>
      </c>
    </row>
    <row r="1423" spans="1:12">
      <c r="A1423" s="11" t="s">
        <v>2675</v>
      </c>
      <c r="D1423" s="11" t="s">
        <v>260</v>
      </c>
      <c r="E1423" s="19" t="s">
        <v>2925</v>
      </c>
      <c r="F1423" s="10">
        <v>42036</v>
      </c>
      <c r="G1423" s="10">
        <v>45323</v>
      </c>
      <c r="H1423" s="11">
        <v>10</v>
      </c>
      <c r="I1423" s="11" t="s">
        <v>337</v>
      </c>
      <c r="J1423" s="11" t="s">
        <v>338</v>
      </c>
      <c r="K1423" s="11" t="s">
        <v>4139</v>
      </c>
      <c r="L1423" s="11">
        <v>2</v>
      </c>
    </row>
    <row r="1424" spans="1:12">
      <c r="A1424" s="11" t="s">
        <v>2676</v>
      </c>
      <c r="D1424" s="11" t="s">
        <v>260</v>
      </c>
      <c r="E1424" s="19" t="s">
        <v>2926</v>
      </c>
      <c r="F1424" s="10">
        <v>42036</v>
      </c>
      <c r="G1424" s="10">
        <v>45323</v>
      </c>
      <c r="H1424" s="11">
        <v>10</v>
      </c>
      <c r="I1424" s="11" t="s">
        <v>337</v>
      </c>
      <c r="J1424" s="11" t="s">
        <v>338</v>
      </c>
      <c r="K1424" s="11" t="s">
        <v>4139</v>
      </c>
      <c r="L1424" s="11">
        <v>2</v>
      </c>
    </row>
    <row r="1425" spans="1:12">
      <c r="A1425" s="11" t="s">
        <v>2677</v>
      </c>
      <c r="D1425" s="11" t="s">
        <v>260</v>
      </c>
      <c r="E1425" s="19" t="s">
        <v>2927</v>
      </c>
      <c r="F1425" s="10">
        <v>42036</v>
      </c>
      <c r="G1425" s="10">
        <v>45323</v>
      </c>
      <c r="H1425" s="11">
        <v>10</v>
      </c>
      <c r="I1425" s="11" t="s">
        <v>337</v>
      </c>
      <c r="J1425" s="11" t="s">
        <v>338</v>
      </c>
      <c r="K1425" s="11" t="s">
        <v>4139</v>
      </c>
      <c r="L1425" s="11">
        <v>2</v>
      </c>
    </row>
    <row r="1426" spans="1:12">
      <c r="A1426" s="11" t="s">
        <v>2678</v>
      </c>
      <c r="D1426" s="11" t="s">
        <v>260</v>
      </c>
      <c r="E1426" s="19" t="s">
        <v>2928</v>
      </c>
      <c r="F1426" s="10">
        <v>42036</v>
      </c>
      <c r="G1426" s="10">
        <v>45323</v>
      </c>
      <c r="H1426" s="11">
        <v>10</v>
      </c>
      <c r="I1426" s="11" t="s">
        <v>337</v>
      </c>
      <c r="J1426" s="11" t="s">
        <v>338</v>
      </c>
      <c r="K1426" s="11" t="s">
        <v>4139</v>
      </c>
      <c r="L1426" s="11">
        <v>2</v>
      </c>
    </row>
    <row r="1427" spans="1:12">
      <c r="A1427" s="11" t="s">
        <v>2679</v>
      </c>
      <c r="D1427" s="11" t="s">
        <v>260</v>
      </c>
      <c r="E1427" s="19" t="s">
        <v>2929</v>
      </c>
      <c r="F1427" s="10">
        <v>42036</v>
      </c>
      <c r="G1427" s="10">
        <v>45323</v>
      </c>
      <c r="H1427" s="11">
        <v>10</v>
      </c>
      <c r="I1427" s="11" t="s">
        <v>337</v>
      </c>
      <c r="J1427" s="11" t="s">
        <v>338</v>
      </c>
      <c r="K1427" s="11" t="s">
        <v>4139</v>
      </c>
      <c r="L1427" s="11">
        <v>2</v>
      </c>
    </row>
    <row r="1428" spans="1:12">
      <c r="A1428" s="11" t="s">
        <v>2680</v>
      </c>
      <c r="D1428" s="11" t="s">
        <v>260</v>
      </c>
      <c r="E1428" s="19" t="s">
        <v>2930</v>
      </c>
      <c r="F1428" s="10">
        <v>42036</v>
      </c>
      <c r="G1428" s="10">
        <v>45323</v>
      </c>
      <c r="H1428" s="11">
        <v>10</v>
      </c>
      <c r="I1428" s="11" t="s">
        <v>337</v>
      </c>
      <c r="J1428" s="11" t="s">
        <v>338</v>
      </c>
      <c r="K1428" s="11" t="s">
        <v>4139</v>
      </c>
      <c r="L1428" s="11">
        <v>2</v>
      </c>
    </row>
    <row r="1429" spans="1:12">
      <c r="A1429" s="11" t="s">
        <v>2681</v>
      </c>
      <c r="D1429" s="11" t="s">
        <v>260</v>
      </c>
      <c r="E1429" s="19" t="s">
        <v>2931</v>
      </c>
      <c r="F1429" s="10">
        <v>42036</v>
      </c>
      <c r="G1429" s="10">
        <v>45323</v>
      </c>
      <c r="H1429" s="11">
        <v>10</v>
      </c>
      <c r="I1429" s="11" t="s">
        <v>337</v>
      </c>
      <c r="J1429" s="11" t="s">
        <v>338</v>
      </c>
      <c r="K1429" s="11" t="s">
        <v>4139</v>
      </c>
      <c r="L1429" s="11">
        <v>2</v>
      </c>
    </row>
    <row r="1430" spans="1:12">
      <c r="A1430" s="11" t="s">
        <v>2682</v>
      </c>
      <c r="D1430" s="11" t="s">
        <v>260</v>
      </c>
      <c r="E1430" s="19" t="s">
        <v>2932</v>
      </c>
      <c r="F1430" s="10">
        <v>42036</v>
      </c>
      <c r="G1430" s="10">
        <v>45323</v>
      </c>
      <c r="H1430" s="11">
        <v>10</v>
      </c>
      <c r="I1430" s="11" t="s">
        <v>337</v>
      </c>
      <c r="J1430" s="11" t="s">
        <v>338</v>
      </c>
      <c r="K1430" s="11" t="s">
        <v>4139</v>
      </c>
      <c r="L1430" s="11">
        <v>2</v>
      </c>
    </row>
    <row r="1431" spans="1:12">
      <c r="A1431" s="11" t="s">
        <v>2683</v>
      </c>
      <c r="D1431" s="11" t="s">
        <v>260</v>
      </c>
      <c r="E1431" s="19" t="s">
        <v>2933</v>
      </c>
      <c r="F1431" s="10">
        <v>42036</v>
      </c>
      <c r="G1431" s="10">
        <v>45323</v>
      </c>
      <c r="H1431" s="11">
        <v>10</v>
      </c>
      <c r="I1431" s="11" t="s">
        <v>337</v>
      </c>
      <c r="J1431" s="11" t="s">
        <v>338</v>
      </c>
      <c r="K1431" s="11" t="s">
        <v>4139</v>
      </c>
      <c r="L1431" s="11">
        <v>2</v>
      </c>
    </row>
    <row r="1432" spans="1:12">
      <c r="A1432" s="11" t="s">
        <v>2684</v>
      </c>
      <c r="D1432" s="11" t="s">
        <v>260</v>
      </c>
      <c r="E1432" s="19" t="s">
        <v>2934</v>
      </c>
      <c r="F1432" s="10">
        <v>42036</v>
      </c>
      <c r="G1432" s="10">
        <v>45323</v>
      </c>
      <c r="H1432" s="11">
        <v>10</v>
      </c>
      <c r="I1432" s="11" t="s">
        <v>337</v>
      </c>
      <c r="J1432" s="11" t="s">
        <v>338</v>
      </c>
      <c r="K1432" s="11" t="s">
        <v>4139</v>
      </c>
      <c r="L1432" s="11">
        <v>2</v>
      </c>
    </row>
    <row r="1433" spans="1:12">
      <c r="A1433" s="11" t="s">
        <v>2685</v>
      </c>
      <c r="D1433" s="11" t="s">
        <v>260</v>
      </c>
      <c r="E1433" s="19" t="s">
        <v>2935</v>
      </c>
      <c r="F1433" s="10">
        <v>42036</v>
      </c>
      <c r="G1433" s="10">
        <v>45323</v>
      </c>
      <c r="H1433" s="11">
        <v>10</v>
      </c>
      <c r="I1433" s="11" t="s">
        <v>337</v>
      </c>
      <c r="J1433" s="11" t="s">
        <v>338</v>
      </c>
      <c r="K1433" s="11" t="s">
        <v>4139</v>
      </c>
      <c r="L1433" s="11">
        <v>2</v>
      </c>
    </row>
    <row r="1434" spans="1:12">
      <c r="A1434" s="11" t="s">
        <v>2686</v>
      </c>
      <c r="D1434" s="11" t="s">
        <v>260</v>
      </c>
      <c r="E1434" s="19" t="s">
        <v>2936</v>
      </c>
      <c r="F1434" s="10">
        <v>42036</v>
      </c>
      <c r="G1434" s="10">
        <v>45323</v>
      </c>
      <c r="H1434" s="11">
        <v>10</v>
      </c>
      <c r="I1434" s="11" t="s">
        <v>337</v>
      </c>
      <c r="J1434" s="11" t="s">
        <v>338</v>
      </c>
      <c r="K1434" s="11" t="s">
        <v>4139</v>
      </c>
      <c r="L1434" s="11">
        <v>2</v>
      </c>
    </row>
    <row r="1435" spans="1:12">
      <c r="A1435" s="11" t="s">
        <v>2687</v>
      </c>
      <c r="D1435" s="11" t="s">
        <v>260</v>
      </c>
      <c r="E1435" s="19" t="s">
        <v>2937</v>
      </c>
      <c r="F1435" s="10">
        <v>42036</v>
      </c>
      <c r="G1435" s="10">
        <v>45323</v>
      </c>
      <c r="H1435" s="11">
        <v>10</v>
      </c>
      <c r="I1435" s="11" t="s">
        <v>337</v>
      </c>
      <c r="J1435" s="11" t="s">
        <v>338</v>
      </c>
      <c r="K1435" s="11" t="s">
        <v>4139</v>
      </c>
      <c r="L1435" s="11">
        <v>2</v>
      </c>
    </row>
    <row r="1436" spans="1:12">
      <c r="A1436" s="11" t="s">
        <v>2688</v>
      </c>
      <c r="D1436" s="11" t="s">
        <v>260</v>
      </c>
      <c r="E1436" s="19" t="s">
        <v>2938</v>
      </c>
      <c r="F1436" s="10">
        <v>42036</v>
      </c>
      <c r="G1436" s="10">
        <v>45323</v>
      </c>
      <c r="H1436" s="11">
        <v>10</v>
      </c>
      <c r="I1436" s="11" t="s">
        <v>337</v>
      </c>
      <c r="J1436" s="11" t="s">
        <v>338</v>
      </c>
      <c r="K1436" s="11" t="s">
        <v>4139</v>
      </c>
      <c r="L1436" s="11">
        <v>2</v>
      </c>
    </row>
    <row r="1437" spans="1:12">
      <c r="A1437" s="11" t="s">
        <v>2689</v>
      </c>
      <c r="D1437" s="11" t="s">
        <v>260</v>
      </c>
      <c r="E1437" s="19" t="s">
        <v>2939</v>
      </c>
      <c r="F1437" s="10">
        <v>42036</v>
      </c>
      <c r="G1437" s="10">
        <v>45323</v>
      </c>
      <c r="H1437" s="11">
        <v>10</v>
      </c>
      <c r="I1437" s="11" t="s">
        <v>337</v>
      </c>
      <c r="J1437" s="11" t="s">
        <v>338</v>
      </c>
      <c r="K1437" s="11" t="s">
        <v>4139</v>
      </c>
      <c r="L1437" s="11">
        <v>2</v>
      </c>
    </row>
    <row r="1438" spans="1:12">
      <c r="A1438" s="11" t="s">
        <v>2690</v>
      </c>
      <c r="D1438" s="11" t="s">
        <v>260</v>
      </c>
      <c r="E1438" s="19" t="s">
        <v>2940</v>
      </c>
      <c r="F1438" s="10">
        <v>42036</v>
      </c>
      <c r="G1438" s="10">
        <v>45323</v>
      </c>
      <c r="H1438" s="11">
        <v>10</v>
      </c>
      <c r="I1438" s="11" t="s">
        <v>337</v>
      </c>
      <c r="J1438" s="11" t="s">
        <v>338</v>
      </c>
      <c r="K1438" s="11" t="s">
        <v>4139</v>
      </c>
      <c r="L1438" s="11">
        <v>2</v>
      </c>
    </row>
    <row r="1439" spans="1:12">
      <c r="A1439" s="11" t="s">
        <v>2691</v>
      </c>
      <c r="D1439" s="11" t="s">
        <v>260</v>
      </c>
      <c r="E1439" s="19" t="s">
        <v>2941</v>
      </c>
      <c r="F1439" s="10">
        <v>42036</v>
      </c>
      <c r="G1439" s="10">
        <v>45323</v>
      </c>
      <c r="H1439" s="11">
        <v>10</v>
      </c>
      <c r="I1439" s="11" t="s">
        <v>337</v>
      </c>
      <c r="J1439" s="11" t="s">
        <v>338</v>
      </c>
      <c r="K1439" s="11" t="s">
        <v>4139</v>
      </c>
      <c r="L1439" s="11">
        <v>2</v>
      </c>
    </row>
    <row r="1440" spans="1:12">
      <c r="A1440" s="11" t="s">
        <v>2692</v>
      </c>
      <c r="D1440" s="11" t="s">
        <v>260</v>
      </c>
      <c r="E1440" s="19" t="s">
        <v>2942</v>
      </c>
      <c r="F1440" s="10">
        <v>42036</v>
      </c>
      <c r="G1440" s="10">
        <v>45323</v>
      </c>
      <c r="H1440" s="11">
        <v>10</v>
      </c>
      <c r="I1440" s="11" t="s">
        <v>337</v>
      </c>
      <c r="J1440" s="11" t="s">
        <v>338</v>
      </c>
      <c r="K1440" s="11" t="s">
        <v>4139</v>
      </c>
      <c r="L1440" s="11">
        <v>2</v>
      </c>
    </row>
    <row r="1441" spans="1:12">
      <c r="A1441" s="11" t="s">
        <v>2693</v>
      </c>
      <c r="D1441" s="11" t="s">
        <v>260</v>
      </c>
      <c r="E1441" s="19" t="s">
        <v>2943</v>
      </c>
      <c r="F1441" s="10">
        <v>42036</v>
      </c>
      <c r="G1441" s="10">
        <v>45323</v>
      </c>
      <c r="H1441" s="11">
        <v>10</v>
      </c>
      <c r="I1441" s="11" t="s">
        <v>337</v>
      </c>
      <c r="J1441" s="11" t="s">
        <v>338</v>
      </c>
      <c r="K1441" s="11" t="s">
        <v>4139</v>
      </c>
      <c r="L1441" s="11">
        <v>2</v>
      </c>
    </row>
    <row r="1442" spans="1:12">
      <c r="A1442" s="11" t="s">
        <v>2694</v>
      </c>
      <c r="D1442" s="11" t="s">
        <v>260</v>
      </c>
      <c r="E1442" s="19" t="s">
        <v>2944</v>
      </c>
      <c r="F1442" s="10">
        <v>42036</v>
      </c>
      <c r="G1442" s="10">
        <v>45323</v>
      </c>
      <c r="H1442" s="11">
        <v>10</v>
      </c>
      <c r="I1442" s="11" t="s">
        <v>337</v>
      </c>
      <c r="J1442" s="11" t="s">
        <v>338</v>
      </c>
      <c r="K1442" s="11" t="s">
        <v>4139</v>
      </c>
      <c r="L1442" s="11">
        <v>2</v>
      </c>
    </row>
    <row r="1443" spans="1:12">
      <c r="A1443" s="11" t="s">
        <v>2695</v>
      </c>
      <c r="D1443" s="11" t="s">
        <v>260</v>
      </c>
      <c r="E1443" s="19" t="s">
        <v>2945</v>
      </c>
      <c r="F1443" s="10">
        <v>42036</v>
      </c>
      <c r="G1443" s="10">
        <v>45323</v>
      </c>
      <c r="H1443" s="11">
        <v>10</v>
      </c>
      <c r="I1443" s="11" t="s">
        <v>337</v>
      </c>
      <c r="J1443" s="11" t="s">
        <v>338</v>
      </c>
      <c r="K1443" s="11" t="s">
        <v>4139</v>
      </c>
      <c r="L1443" s="11">
        <v>2</v>
      </c>
    </row>
    <row r="1444" spans="1:12">
      <c r="A1444" s="11" t="s">
        <v>2696</v>
      </c>
      <c r="D1444" s="11" t="s">
        <v>260</v>
      </c>
      <c r="E1444" s="19" t="s">
        <v>2946</v>
      </c>
      <c r="F1444" s="10">
        <v>42036</v>
      </c>
      <c r="G1444" s="10">
        <v>45323</v>
      </c>
      <c r="H1444" s="11">
        <v>10</v>
      </c>
      <c r="I1444" s="11" t="s">
        <v>337</v>
      </c>
      <c r="J1444" s="11" t="s">
        <v>338</v>
      </c>
      <c r="K1444" s="11" t="s">
        <v>4139</v>
      </c>
      <c r="L1444" s="11">
        <v>2</v>
      </c>
    </row>
    <row r="1445" spans="1:12">
      <c r="A1445" s="11" t="s">
        <v>2697</v>
      </c>
      <c r="D1445" s="11" t="s">
        <v>260</v>
      </c>
      <c r="E1445" s="19" t="s">
        <v>2947</v>
      </c>
      <c r="F1445" s="10">
        <v>42036</v>
      </c>
      <c r="G1445" s="10">
        <v>45323</v>
      </c>
      <c r="H1445" s="11">
        <v>10</v>
      </c>
      <c r="I1445" s="11" t="s">
        <v>337</v>
      </c>
      <c r="J1445" s="11" t="s">
        <v>338</v>
      </c>
      <c r="K1445" s="11" t="s">
        <v>4139</v>
      </c>
      <c r="L1445" s="11">
        <v>2</v>
      </c>
    </row>
    <row r="1446" spans="1:12">
      <c r="A1446" s="11" t="s">
        <v>2698</v>
      </c>
      <c r="D1446" s="11" t="s">
        <v>260</v>
      </c>
      <c r="E1446" s="19" t="s">
        <v>2948</v>
      </c>
      <c r="F1446" s="10">
        <v>42036</v>
      </c>
      <c r="G1446" s="10">
        <v>45323</v>
      </c>
      <c r="H1446" s="11">
        <v>10</v>
      </c>
      <c r="I1446" s="11" t="s">
        <v>337</v>
      </c>
      <c r="J1446" s="11" t="s">
        <v>338</v>
      </c>
      <c r="K1446" s="11" t="s">
        <v>4139</v>
      </c>
      <c r="L1446" s="11">
        <v>2</v>
      </c>
    </row>
    <row r="1447" spans="1:12">
      <c r="A1447" s="11" t="s">
        <v>2699</v>
      </c>
      <c r="D1447" s="11" t="s">
        <v>260</v>
      </c>
      <c r="E1447" s="19" t="s">
        <v>2949</v>
      </c>
      <c r="F1447" s="10">
        <v>42036</v>
      </c>
      <c r="G1447" s="10">
        <v>45323</v>
      </c>
      <c r="H1447" s="11">
        <v>10</v>
      </c>
      <c r="I1447" s="11" t="s">
        <v>337</v>
      </c>
      <c r="J1447" s="11" t="s">
        <v>338</v>
      </c>
      <c r="K1447" s="11" t="s">
        <v>4139</v>
      </c>
      <c r="L1447" s="11">
        <v>2</v>
      </c>
    </row>
    <row r="1448" spans="1:12">
      <c r="A1448" s="11" t="s">
        <v>2700</v>
      </c>
      <c r="D1448" s="11" t="s">
        <v>260</v>
      </c>
      <c r="E1448" s="19" t="s">
        <v>2950</v>
      </c>
      <c r="F1448" s="10">
        <v>42036</v>
      </c>
      <c r="G1448" s="10">
        <v>45323</v>
      </c>
      <c r="H1448" s="11">
        <v>10</v>
      </c>
      <c r="I1448" s="11" t="s">
        <v>337</v>
      </c>
      <c r="J1448" s="11" t="s">
        <v>338</v>
      </c>
      <c r="K1448" s="11" t="s">
        <v>4139</v>
      </c>
      <c r="L1448" s="11">
        <v>2</v>
      </c>
    </row>
    <row r="1449" spans="1:12">
      <c r="A1449" s="11" t="s">
        <v>2701</v>
      </c>
      <c r="D1449" s="11" t="s">
        <v>260</v>
      </c>
      <c r="E1449" s="19" t="s">
        <v>2951</v>
      </c>
      <c r="F1449" s="10">
        <v>42036</v>
      </c>
      <c r="G1449" s="10">
        <v>45323</v>
      </c>
      <c r="H1449" s="11">
        <v>10</v>
      </c>
      <c r="I1449" s="11" t="s">
        <v>337</v>
      </c>
      <c r="J1449" s="11" t="s">
        <v>338</v>
      </c>
      <c r="K1449" s="11" t="s">
        <v>4139</v>
      </c>
      <c r="L1449" s="11">
        <v>2</v>
      </c>
    </row>
    <row r="1450" spans="1:12">
      <c r="A1450" s="11" t="s">
        <v>2702</v>
      </c>
      <c r="D1450" s="11" t="s">
        <v>260</v>
      </c>
      <c r="E1450" s="19" t="s">
        <v>2952</v>
      </c>
      <c r="F1450" s="10">
        <v>42036</v>
      </c>
      <c r="G1450" s="10">
        <v>45323</v>
      </c>
      <c r="H1450" s="11">
        <v>10</v>
      </c>
      <c r="I1450" s="11" t="s">
        <v>337</v>
      </c>
      <c r="J1450" s="11" t="s">
        <v>338</v>
      </c>
      <c r="K1450" s="11" t="s">
        <v>4139</v>
      </c>
      <c r="L1450" s="11">
        <v>2</v>
      </c>
    </row>
    <row r="1451" spans="1:12">
      <c r="A1451" s="11" t="s">
        <v>2703</v>
      </c>
      <c r="D1451" s="11" t="s">
        <v>260</v>
      </c>
      <c r="E1451" s="19" t="s">
        <v>2953</v>
      </c>
      <c r="F1451" s="10">
        <v>42036</v>
      </c>
      <c r="G1451" s="10">
        <v>45323</v>
      </c>
      <c r="H1451" s="11">
        <v>10</v>
      </c>
      <c r="I1451" s="11" t="s">
        <v>337</v>
      </c>
      <c r="J1451" s="11" t="s">
        <v>338</v>
      </c>
      <c r="K1451" s="11" t="s">
        <v>4139</v>
      </c>
      <c r="L1451" s="11">
        <v>2</v>
      </c>
    </row>
    <row r="1452" spans="1:12">
      <c r="A1452" s="11" t="s">
        <v>2704</v>
      </c>
      <c r="D1452" s="11" t="s">
        <v>260</v>
      </c>
      <c r="E1452" s="19" t="s">
        <v>2954</v>
      </c>
      <c r="F1452" s="10">
        <v>42036</v>
      </c>
      <c r="G1452" s="10">
        <v>45323</v>
      </c>
      <c r="H1452" s="11">
        <v>10</v>
      </c>
      <c r="I1452" s="11" t="s">
        <v>337</v>
      </c>
      <c r="J1452" s="11" t="s">
        <v>338</v>
      </c>
      <c r="K1452" s="11" t="s">
        <v>4139</v>
      </c>
      <c r="L1452" s="11">
        <v>2</v>
      </c>
    </row>
    <row r="1453" spans="1:12">
      <c r="A1453" s="11" t="s">
        <v>2705</v>
      </c>
      <c r="D1453" s="11" t="s">
        <v>260</v>
      </c>
      <c r="E1453" s="19" t="s">
        <v>2955</v>
      </c>
      <c r="F1453" s="10">
        <v>42036</v>
      </c>
      <c r="G1453" s="10">
        <v>45323</v>
      </c>
      <c r="H1453" s="11">
        <v>10</v>
      </c>
      <c r="I1453" s="11" t="s">
        <v>337</v>
      </c>
      <c r="J1453" s="11" t="s">
        <v>338</v>
      </c>
      <c r="K1453" s="11" t="s">
        <v>4139</v>
      </c>
      <c r="L1453" s="11">
        <v>2</v>
      </c>
    </row>
    <row r="1454" spans="1:12">
      <c r="A1454" s="11" t="s">
        <v>2706</v>
      </c>
      <c r="D1454" s="11" t="s">
        <v>260</v>
      </c>
      <c r="E1454" s="19" t="s">
        <v>2956</v>
      </c>
      <c r="F1454" s="10">
        <v>42036</v>
      </c>
      <c r="G1454" s="10">
        <v>45323</v>
      </c>
      <c r="H1454" s="11">
        <v>10</v>
      </c>
      <c r="I1454" s="11" t="s">
        <v>337</v>
      </c>
      <c r="J1454" s="11" t="s">
        <v>338</v>
      </c>
      <c r="K1454" s="11" t="s">
        <v>4139</v>
      </c>
      <c r="L1454" s="11">
        <v>2</v>
      </c>
    </row>
    <row r="1455" spans="1:12">
      <c r="A1455" s="11" t="s">
        <v>2707</v>
      </c>
      <c r="D1455" s="11" t="s">
        <v>260</v>
      </c>
      <c r="E1455" s="19" t="s">
        <v>2957</v>
      </c>
      <c r="F1455" s="10">
        <v>42036</v>
      </c>
      <c r="G1455" s="10">
        <v>45323</v>
      </c>
      <c r="H1455" s="11">
        <v>10</v>
      </c>
      <c r="I1455" s="11" t="s">
        <v>337</v>
      </c>
      <c r="J1455" s="11" t="s">
        <v>338</v>
      </c>
      <c r="K1455" s="11" t="s">
        <v>4139</v>
      </c>
      <c r="L1455" s="11">
        <v>2</v>
      </c>
    </row>
    <row r="1456" spans="1:12">
      <c r="A1456" s="11" t="s">
        <v>2708</v>
      </c>
      <c r="D1456" s="11" t="s">
        <v>260</v>
      </c>
      <c r="E1456" s="19" t="s">
        <v>2958</v>
      </c>
      <c r="F1456" s="10">
        <v>42036</v>
      </c>
      <c r="G1456" s="10">
        <v>45323</v>
      </c>
      <c r="H1456" s="11">
        <v>10</v>
      </c>
      <c r="I1456" s="11" t="s">
        <v>337</v>
      </c>
      <c r="J1456" s="11" t="s">
        <v>338</v>
      </c>
      <c r="K1456" s="11" t="s">
        <v>4139</v>
      </c>
      <c r="L1456" s="11">
        <v>2</v>
      </c>
    </row>
    <row r="1457" spans="1:12">
      <c r="A1457" s="11" t="s">
        <v>2709</v>
      </c>
      <c r="D1457" s="11" t="s">
        <v>260</v>
      </c>
      <c r="E1457" s="19" t="s">
        <v>2959</v>
      </c>
      <c r="F1457" s="10">
        <v>42036</v>
      </c>
      <c r="G1457" s="10">
        <v>45323</v>
      </c>
      <c r="H1457" s="11">
        <v>10</v>
      </c>
      <c r="I1457" s="11" t="s">
        <v>337</v>
      </c>
      <c r="J1457" s="11" t="s">
        <v>338</v>
      </c>
      <c r="K1457" s="11" t="s">
        <v>4139</v>
      </c>
      <c r="L1457" s="11">
        <v>2</v>
      </c>
    </row>
    <row r="1458" spans="1:12">
      <c r="A1458" s="11" t="s">
        <v>2710</v>
      </c>
      <c r="D1458" s="11" t="s">
        <v>260</v>
      </c>
      <c r="E1458" s="19" t="s">
        <v>2960</v>
      </c>
      <c r="F1458" s="10">
        <v>42036</v>
      </c>
      <c r="G1458" s="10">
        <v>45323</v>
      </c>
      <c r="H1458" s="11">
        <v>10</v>
      </c>
      <c r="I1458" s="11" t="s">
        <v>337</v>
      </c>
      <c r="J1458" s="11" t="s">
        <v>338</v>
      </c>
      <c r="K1458" s="11" t="s">
        <v>4139</v>
      </c>
      <c r="L1458" s="11">
        <v>2</v>
      </c>
    </row>
    <row r="1459" spans="1:12">
      <c r="A1459" s="11" t="s">
        <v>2711</v>
      </c>
      <c r="D1459" s="11" t="s">
        <v>260</v>
      </c>
      <c r="E1459" s="19" t="s">
        <v>2961</v>
      </c>
      <c r="F1459" s="10">
        <v>42036</v>
      </c>
      <c r="G1459" s="10">
        <v>45323</v>
      </c>
      <c r="H1459" s="11">
        <v>10</v>
      </c>
      <c r="I1459" s="11" t="s">
        <v>337</v>
      </c>
      <c r="J1459" s="11" t="s">
        <v>338</v>
      </c>
      <c r="K1459" s="11" t="s">
        <v>4139</v>
      </c>
      <c r="L1459" s="11">
        <v>2</v>
      </c>
    </row>
    <row r="1460" spans="1:12">
      <c r="A1460" s="11" t="s">
        <v>2712</v>
      </c>
      <c r="D1460" s="11" t="s">
        <v>260</v>
      </c>
      <c r="E1460" s="19" t="s">
        <v>2962</v>
      </c>
      <c r="F1460" s="10">
        <v>42036</v>
      </c>
      <c r="G1460" s="10">
        <v>45323</v>
      </c>
      <c r="H1460" s="11">
        <v>10</v>
      </c>
      <c r="I1460" s="11" t="s">
        <v>337</v>
      </c>
      <c r="J1460" s="11" t="s">
        <v>338</v>
      </c>
      <c r="K1460" s="11" t="s">
        <v>4139</v>
      </c>
      <c r="L1460" s="11">
        <v>2</v>
      </c>
    </row>
    <row r="1461" spans="1:12">
      <c r="A1461" s="11" t="s">
        <v>2713</v>
      </c>
      <c r="D1461" s="11" t="s">
        <v>260</v>
      </c>
      <c r="E1461" s="19" t="s">
        <v>2963</v>
      </c>
      <c r="F1461" s="10">
        <v>42036</v>
      </c>
      <c r="G1461" s="10">
        <v>45323</v>
      </c>
      <c r="H1461" s="11">
        <v>10</v>
      </c>
      <c r="I1461" s="11" t="s">
        <v>337</v>
      </c>
      <c r="J1461" s="11" t="s">
        <v>338</v>
      </c>
      <c r="K1461" s="11" t="s">
        <v>4139</v>
      </c>
      <c r="L1461" s="11">
        <v>2</v>
      </c>
    </row>
    <row r="1462" spans="1:12">
      <c r="A1462" s="11" t="s">
        <v>2714</v>
      </c>
      <c r="D1462" s="11" t="s">
        <v>260</v>
      </c>
      <c r="E1462" s="19" t="s">
        <v>2964</v>
      </c>
      <c r="F1462" s="10">
        <v>42036</v>
      </c>
      <c r="G1462" s="10">
        <v>45323</v>
      </c>
      <c r="H1462" s="11">
        <v>10</v>
      </c>
      <c r="I1462" s="11" t="s">
        <v>337</v>
      </c>
      <c r="J1462" s="11" t="s">
        <v>338</v>
      </c>
      <c r="K1462" s="11" t="s">
        <v>4139</v>
      </c>
      <c r="L1462" s="11">
        <v>2</v>
      </c>
    </row>
    <row r="1463" spans="1:12">
      <c r="A1463" s="11" t="s">
        <v>2715</v>
      </c>
      <c r="D1463" s="11" t="s">
        <v>260</v>
      </c>
      <c r="E1463" s="19" t="s">
        <v>2965</v>
      </c>
      <c r="F1463" s="10">
        <v>42036</v>
      </c>
      <c r="G1463" s="10">
        <v>45323</v>
      </c>
      <c r="H1463" s="11">
        <v>10</v>
      </c>
      <c r="I1463" s="11" t="s">
        <v>337</v>
      </c>
      <c r="J1463" s="11" t="s">
        <v>338</v>
      </c>
      <c r="K1463" s="11" t="s">
        <v>4139</v>
      </c>
      <c r="L1463" s="11">
        <v>2</v>
      </c>
    </row>
    <row r="1464" spans="1:12">
      <c r="A1464" s="11" t="s">
        <v>2716</v>
      </c>
      <c r="D1464" s="11" t="s">
        <v>260</v>
      </c>
      <c r="E1464" s="19" t="s">
        <v>2966</v>
      </c>
      <c r="F1464" s="10">
        <v>42036</v>
      </c>
      <c r="G1464" s="10">
        <v>45323</v>
      </c>
      <c r="H1464" s="11">
        <v>10</v>
      </c>
      <c r="I1464" s="11" t="s">
        <v>337</v>
      </c>
      <c r="J1464" s="11" t="s">
        <v>338</v>
      </c>
      <c r="K1464" s="11" t="s">
        <v>4139</v>
      </c>
      <c r="L1464" s="11">
        <v>2</v>
      </c>
    </row>
    <row r="1465" spans="1:12">
      <c r="A1465" s="11" t="s">
        <v>2717</v>
      </c>
      <c r="D1465" s="11" t="s">
        <v>260</v>
      </c>
      <c r="E1465" s="19" t="s">
        <v>2967</v>
      </c>
      <c r="F1465" s="10">
        <v>42036</v>
      </c>
      <c r="G1465" s="10">
        <v>45323</v>
      </c>
      <c r="H1465" s="11">
        <v>10</v>
      </c>
      <c r="I1465" s="11" t="s">
        <v>337</v>
      </c>
      <c r="J1465" s="11" t="s">
        <v>338</v>
      </c>
      <c r="K1465" s="11" t="s">
        <v>4139</v>
      </c>
      <c r="L1465" s="11">
        <v>2</v>
      </c>
    </row>
    <row r="1466" spans="1:12">
      <c r="A1466" s="11" t="s">
        <v>2718</v>
      </c>
      <c r="D1466" s="11" t="s">
        <v>260</v>
      </c>
      <c r="E1466" s="19" t="s">
        <v>2968</v>
      </c>
      <c r="F1466" s="10">
        <v>42036</v>
      </c>
      <c r="G1466" s="10">
        <v>45323</v>
      </c>
      <c r="H1466" s="11">
        <v>10</v>
      </c>
      <c r="I1466" s="11" t="s">
        <v>337</v>
      </c>
      <c r="J1466" s="11" t="s">
        <v>338</v>
      </c>
      <c r="K1466" s="11" t="s">
        <v>4139</v>
      </c>
      <c r="L1466" s="11">
        <v>2</v>
      </c>
    </row>
    <row r="1467" spans="1:12">
      <c r="A1467" s="11" t="s">
        <v>2719</v>
      </c>
      <c r="D1467" s="11" t="s">
        <v>260</v>
      </c>
      <c r="E1467" s="19" t="s">
        <v>2969</v>
      </c>
      <c r="F1467" s="10">
        <v>42036</v>
      </c>
      <c r="G1467" s="10">
        <v>45323</v>
      </c>
      <c r="H1467" s="11">
        <v>10</v>
      </c>
      <c r="I1467" s="11" t="s">
        <v>337</v>
      </c>
      <c r="J1467" s="11" t="s">
        <v>338</v>
      </c>
      <c r="K1467" s="11" t="s">
        <v>4139</v>
      </c>
      <c r="L1467" s="11">
        <v>2</v>
      </c>
    </row>
    <row r="1468" spans="1:12">
      <c r="A1468" s="11" t="s">
        <v>2720</v>
      </c>
      <c r="D1468" s="11" t="s">
        <v>260</v>
      </c>
      <c r="E1468" s="19" t="s">
        <v>2970</v>
      </c>
      <c r="F1468" s="10">
        <v>42036</v>
      </c>
      <c r="G1468" s="10">
        <v>45323</v>
      </c>
      <c r="H1468" s="11">
        <v>10</v>
      </c>
      <c r="I1468" s="11" t="s">
        <v>337</v>
      </c>
      <c r="J1468" s="11" t="s">
        <v>338</v>
      </c>
      <c r="K1468" s="11" t="s">
        <v>4139</v>
      </c>
      <c r="L1468" s="11">
        <v>2</v>
      </c>
    </row>
    <row r="1469" spans="1:12">
      <c r="A1469" s="11" t="s">
        <v>2721</v>
      </c>
      <c r="D1469" s="11" t="s">
        <v>260</v>
      </c>
      <c r="E1469" s="19" t="s">
        <v>2971</v>
      </c>
      <c r="F1469" s="10">
        <v>42036</v>
      </c>
      <c r="G1469" s="10">
        <v>45323</v>
      </c>
      <c r="H1469" s="11">
        <v>10</v>
      </c>
      <c r="I1469" s="11" t="s">
        <v>337</v>
      </c>
      <c r="J1469" s="11" t="s">
        <v>338</v>
      </c>
      <c r="K1469" s="11" t="s">
        <v>4139</v>
      </c>
      <c r="L1469" s="11">
        <v>2</v>
      </c>
    </row>
    <row r="1470" spans="1:12">
      <c r="A1470" s="11" t="s">
        <v>2722</v>
      </c>
      <c r="D1470" s="11" t="s">
        <v>260</v>
      </c>
      <c r="E1470" s="19" t="s">
        <v>2972</v>
      </c>
      <c r="F1470" s="10">
        <v>42036</v>
      </c>
      <c r="G1470" s="10">
        <v>45323</v>
      </c>
      <c r="H1470" s="11">
        <v>10</v>
      </c>
      <c r="I1470" s="11" t="s">
        <v>337</v>
      </c>
      <c r="J1470" s="11" t="s">
        <v>338</v>
      </c>
      <c r="K1470" s="11" t="s">
        <v>4139</v>
      </c>
      <c r="L1470" s="11">
        <v>2</v>
      </c>
    </row>
    <row r="1471" spans="1:12">
      <c r="A1471" s="11" t="s">
        <v>2723</v>
      </c>
      <c r="D1471" s="11" t="s">
        <v>260</v>
      </c>
      <c r="E1471" s="19" t="s">
        <v>2973</v>
      </c>
      <c r="F1471" s="10">
        <v>42036</v>
      </c>
      <c r="G1471" s="10">
        <v>45323</v>
      </c>
      <c r="H1471" s="11">
        <v>10</v>
      </c>
      <c r="I1471" s="11" t="s">
        <v>337</v>
      </c>
      <c r="J1471" s="11" t="s">
        <v>338</v>
      </c>
      <c r="K1471" s="11" t="s">
        <v>4139</v>
      </c>
      <c r="L1471" s="11">
        <v>2</v>
      </c>
    </row>
    <row r="1472" spans="1:12">
      <c r="A1472" s="11" t="s">
        <v>2724</v>
      </c>
      <c r="D1472" s="11" t="s">
        <v>260</v>
      </c>
      <c r="E1472" s="19" t="s">
        <v>2974</v>
      </c>
      <c r="F1472" s="10">
        <v>42036</v>
      </c>
      <c r="G1472" s="10">
        <v>45323</v>
      </c>
      <c r="H1472" s="11">
        <v>10</v>
      </c>
      <c r="I1472" s="11" t="s">
        <v>337</v>
      </c>
      <c r="J1472" s="11" t="s">
        <v>338</v>
      </c>
      <c r="K1472" s="11" t="s">
        <v>4139</v>
      </c>
      <c r="L1472" s="11">
        <v>2</v>
      </c>
    </row>
    <row r="1473" spans="1:12">
      <c r="A1473" s="11" t="s">
        <v>2725</v>
      </c>
      <c r="D1473" s="11" t="s">
        <v>260</v>
      </c>
      <c r="E1473" s="19" t="s">
        <v>2975</v>
      </c>
      <c r="F1473" s="10">
        <v>42036</v>
      </c>
      <c r="G1473" s="10">
        <v>45323</v>
      </c>
      <c r="H1473" s="11">
        <v>10</v>
      </c>
      <c r="I1473" s="11" t="s">
        <v>337</v>
      </c>
      <c r="J1473" s="11" t="s">
        <v>338</v>
      </c>
      <c r="K1473" s="11" t="s">
        <v>4139</v>
      </c>
      <c r="L1473" s="11">
        <v>2</v>
      </c>
    </row>
    <row r="1474" spans="1:12">
      <c r="A1474" s="11" t="s">
        <v>2726</v>
      </c>
      <c r="D1474" s="11" t="s">
        <v>260</v>
      </c>
      <c r="E1474" s="19" t="s">
        <v>2976</v>
      </c>
      <c r="F1474" s="10">
        <v>42036</v>
      </c>
      <c r="G1474" s="10">
        <v>45323</v>
      </c>
      <c r="H1474" s="11">
        <v>10</v>
      </c>
      <c r="I1474" s="11" t="s">
        <v>337</v>
      </c>
      <c r="J1474" s="11" t="s">
        <v>338</v>
      </c>
      <c r="K1474" s="11" t="s">
        <v>4139</v>
      </c>
      <c r="L1474" s="11">
        <v>2</v>
      </c>
    </row>
    <row r="1475" spans="1:12">
      <c r="A1475" s="11" t="s">
        <v>2727</v>
      </c>
      <c r="D1475" s="11" t="s">
        <v>260</v>
      </c>
      <c r="E1475" s="19" t="s">
        <v>2977</v>
      </c>
      <c r="F1475" s="10">
        <v>42036</v>
      </c>
      <c r="G1475" s="10">
        <v>45323</v>
      </c>
      <c r="H1475" s="11">
        <v>10</v>
      </c>
      <c r="I1475" s="11" t="s">
        <v>337</v>
      </c>
      <c r="J1475" s="11" t="s">
        <v>338</v>
      </c>
      <c r="K1475" s="11" t="s">
        <v>4139</v>
      </c>
      <c r="L1475" s="11">
        <v>2</v>
      </c>
    </row>
    <row r="1476" spans="1:12">
      <c r="A1476" s="11" t="s">
        <v>2728</v>
      </c>
      <c r="D1476" s="11" t="s">
        <v>260</v>
      </c>
      <c r="E1476" s="19" t="s">
        <v>2978</v>
      </c>
      <c r="F1476" s="10">
        <v>42036</v>
      </c>
      <c r="G1476" s="10">
        <v>45323</v>
      </c>
      <c r="H1476" s="11">
        <v>10</v>
      </c>
      <c r="I1476" s="11" t="s">
        <v>337</v>
      </c>
      <c r="J1476" s="11" t="s">
        <v>338</v>
      </c>
      <c r="K1476" s="11" t="s">
        <v>4139</v>
      </c>
      <c r="L1476" s="11">
        <v>2</v>
      </c>
    </row>
    <row r="1477" spans="1:12">
      <c r="A1477" s="11" t="s">
        <v>2729</v>
      </c>
      <c r="D1477" s="11" t="s">
        <v>260</v>
      </c>
      <c r="E1477" s="19" t="s">
        <v>2979</v>
      </c>
      <c r="F1477" s="10">
        <v>42036</v>
      </c>
      <c r="G1477" s="10">
        <v>45323</v>
      </c>
      <c r="H1477" s="11">
        <v>10</v>
      </c>
      <c r="I1477" s="11" t="s">
        <v>337</v>
      </c>
      <c r="J1477" s="11" t="s">
        <v>338</v>
      </c>
      <c r="K1477" s="11" t="s">
        <v>4139</v>
      </c>
      <c r="L1477" s="11">
        <v>2</v>
      </c>
    </row>
    <row r="1478" spans="1:12">
      <c r="A1478" s="11" t="s">
        <v>2730</v>
      </c>
      <c r="D1478" s="11" t="s">
        <v>260</v>
      </c>
      <c r="E1478" s="19" t="s">
        <v>2980</v>
      </c>
      <c r="F1478" s="10">
        <v>42036</v>
      </c>
      <c r="G1478" s="10">
        <v>45323</v>
      </c>
      <c r="H1478" s="11">
        <v>10</v>
      </c>
      <c r="I1478" s="11" t="s">
        <v>337</v>
      </c>
      <c r="J1478" s="11" t="s">
        <v>338</v>
      </c>
      <c r="K1478" s="11" t="s">
        <v>4139</v>
      </c>
      <c r="L1478" s="11">
        <v>2</v>
      </c>
    </row>
    <row r="1479" spans="1:12">
      <c r="A1479" s="11" t="s">
        <v>2731</v>
      </c>
      <c r="D1479" s="11" t="s">
        <v>260</v>
      </c>
      <c r="E1479" s="19" t="s">
        <v>2981</v>
      </c>
      <c r="F1479" s="10">
        <v>42036</v>
      </c>
      <c r="G1479" s="10">
        <v>45323</v>
      </c>
      <c r="H1479" s="11">
        <v>10</v>
      </c>
      <c r="I1479" s="11" t="s">
        <v>337</v>
      </c>
      <c r="J1479" s="11" t="s">
        <v>338</v>
      </c>
      <c r="K1479" s="11" t="s">
        <v>4139</v>
      </c>
      <c r="L1479" s="11">
        <v>2</v>
      </c>
    </row>
    <row r="1480" spans="1:12">
      <c r="A1480" s="11" t="s">
        <v>2732</v>
      </c>
      <c r="D1480" s="11" t="s">
        <v>260</v>
      </c>
      <c r="E1480" s="19" t="s">
        <v>2982</v>
      </c>
      <c r="F1480" s="10">
        <v>42036</v>
      </c>
      <c r="G1480" s="10">
        <v>45323</v>
      </c>
      <c r="H1480" s="11">
        <v>10</v>
      </c>
      <c r="I1480" s="11" t="s">
        <v>337</v>
      </c>
      <c r="J1480" s="11" t="s">
        <v>338</v>
      </c>
      <c r="K1480" s="11" t="s">
        <v>4139</v>
      </c>
      <c r="L1480" s="11">
        <v>2</v>
      </c>
    </row>
    <row r="1481" spans="1:12">
      <c r="A1481" s="11" t="s">
        <v>2733</v>
      </c>
      <c r="D1481" s="11" t="s">
        <v>260</v>
      </c>
      <c r="E1481" s="19" t="s">
        <v>2983</v>
      </c>
      <c r="F1481" s="10">
        <v>42036</v>
      </c>
      <c r="G1481" s="10">
        <v>45323</v>
      </c>
      <c r="H1481" s="11">
        <v>10</v>
      </c>
      <c r="I1481" s="11" t="s">
        <v>337</v>
      </c>
      <c r="J1481" s="11" t="s">
        <v>338</v>
      </c>
      <c r="K1481" s="11" t="s">
        <v>4139</v>
      </c>
      <c r="L1481" s="11">
        <v>2</v>
      </c>
    </row>
    <row r="1482" spans="1:12">
      <c r="A1482" s="11" t="s">
        <v>2734</v>
      </c>
      <c r="D1482" s="11" t="s">
        <v>260</v>
      </c>
      <c r="E1482" s="19" t="s">
        <v>2984</v>
      </c>
      <c r="F1482" s="10">
        <v>42036</v>
      </c>
      <c r="G1482" s="10">
        <v>45323</v>
      </c>
      <c r="H1482" s="11">
        <v>10</v>
      </c>
      <c r="I1482" s="20" t="s">
        <v>259</v>
      </c>
      <c r="J1482" s="11" t="s">
        <v>261</v>
      </c>
      <c r="K1482" s="11" t="s">
        <v>4139</v>
      </c>
      <c r="L1482" s="11">
        <v>2</v>
      </c>
    </row>
    <row r="1483" spans="1:12">
      <c r="A1483" s="11" t="s">
        <v>2735</v>
      </c>
      <c r="D1483" s="11" t="s">
        <v>260</v>
      </c>
      <c r="E1483" s="19" t="s">
        <v>2985</v>
      </c>
      <c r="F1483" s="10">
        <v>42036</v>
      </c>
      <c r="G1483" s="10">
        <v>45323</v>
      </c>
      <c r="H1483" s="11">
        <v>10</v>
      </c>
      <c r="I1483" s="20" t="s">
        <v>259</v>
      </c>
      <c r="J1483" s="11" t="s">
        <v>261</v>
      </c>
      <c r="K1483" s="11" t="s">
        <v>4139</v>
      </c>
      <c r="L1483" s="11">
        <v>2</v>
      </c>
    </row>
    <row r="1484" spans="1:12">
      <c r="A1484" s="11" t="s">
        <v>2736</v>
      </c>
      <c r="D1484" s="11" t="s">
        <v>260</v>
      </c>
      <c r="E1484" s="19" t="s">
        <v>2986</v>
      </c>
      <c r="F1484" s="10">
        <v>42036</v>
      </c>
      <c r="G1484" s="10">
        <v>45323</v>
      </c>
      <c r="H1484" s="11">
        <v>10</v>
      </c>
      <c r="I1484" s="20" t="s">
        <v>259</v>
      </c>
      <c r="J1484" s="11" t="s">
        <v>261</v>
      </c>
      <c r="K1484" s="11" t="s">
        <v>4139</v>
      </c>
      <c r="L1484" s="11">
        <v>2</v>
      </c>
    </row>
    <row r="1485" spans="1:12">
      <c r="A1485" s="11" t="s">
        <v>2737</v>
      </c>
      <c r="D1485" s="11" t="s">
        <v>260</v>
      </c>
      <c r="E1485" s="19" t="s">
        <v>2987</v>
      </c>
      <c r="F1485" s="10">
        <v>42036</v>
      </c>
      <c r="G1485" s="10">
        <v>45323</v>
      </c>
      <c r="H1485" s="11">
        <v>10</v>
      </c>
      <c r="I1485" s="20" t="s">
        <v>259</v>
      </c>
      <c r="J1485" s="11" t="s">
        <v>261</v>
      </c>
      <c r="K1485" s="11" t="s">
        <v>4139</v>
      </c>
      <c r="L1485" s="11">
        <v>2</v>
      </c>
    </row>
    <row r="1486" spans="1:12">
      <c r="A1486" s="11" t="s">
        <v>2738</v>
      </c>
      <c r="D1486" s="11" t="s">
        <v>260</v>
      </c>
      <c r="E1486" s="19" t="s">
        <v>2988</v>
      </c>
      <c r="F1486" s="10">
        <v>42036</v>
      </c>
      <c r="G1486" s="10">
        <v>45323</v>
      </c>
      <c r="H1486" s="11">
        <v>10</v>
      </c>
      <c r="I1486" s="20" t="s">
        <v>259</v>
      </c>
      <c r="J1486" s="11" t="s">
        <v>261</v>
      </c>
      <c r="K1486" s="11" t="s">
        <v>4139</v>
      </c>
      <c r="L1486" s="11">
        <v>2</v>
      </c>
    </row>
    <row r="1487" spans="1:12">
      <c r="A1487" s="11" t="s">
        <v>2739</v>
      </c>
      <c r="D1487" s="11" t="s">
        <v>260</v>
      </c>
      <c r="E1487" s="19" t="s">
        <v>2989</v>
      </c>
      <c r="F1487" s="10">
        <v>42036</v>
      </c>
      <c r="G1487" s="10">
        <v>45323</v>
      </c>
      <c r="H1487" s="11">
        <v>10</v>
      </c>
      <c r="I1487" s="20" t="s">
        <v>259</v>
      </c>
      <c r="J1487" s="11" t="s">
        <v>261</v>
      </c>
      <c r="K1487" s="11" t="s">
        <v>4139</v>
      </c>
      <c r="L1487" s="11">
        <v>2</v>
      </c>
    </row>
    <row r="1488" spans="1:12">
      <c r="A1488" s="11" t="s">
        <v>2740</v>
      </c>
      <c r="D1488" s="11" t="s">
        <v>260</v>
      </c>
      <c r="E1488" s="19" t="s">
        <v>2990</v>
      </c>
      <c r="F1488" s="10">
        <v>42036</v>
      </c>
      <c r="G1488" s="10">
        <v>45323</v>
      </c>
      <c r="H1488" s="11">
        <v>10</v>
      </c>
      <c r="I1488" s="20" t="s">
        <v>259</v>
      </c>
      <c r="J1488" s="11" t="s">
        <v>261</v>
      </c>
      <c r="K1488" s="11" t="s">
        <v>4139</v>
      </c>
      <c r="L1488" s="11">
        <v>2</v>
      </c>
    </row>
    <row r="1489" spans="1:12">
      <c r="A1489" s="11" t="s">
        <v>2741</v>
      </c>
      <c r="D1489" s="11" t="s">
        <v>260</v>
      </c>
      <c r="E1489" s="19" t="s">
        <v>2991</v>
      </c>
      <c r="F1489" s="10">
        <v>42036</v>
      </c>
      <c r="G1489" s="10">
        <v>45323</v>
      </c>
      <c r="H1489" s="11">
        <v>10</v>
      </c>
      <c r="I1489" s="20" t="s">
        <v>259</v>
      </c>
      <c r="J1489" s="11" t="s">
        <v>261</v>
      </c>
      <c r="K1489" s="11" t="s">
        <v>4139</v>
      </c>
      <c r="L1489" s="11">
        <v>2</v>
      </c>
    </row>
    <row r="1490" spans="1:12">
      <c r="A1490" s="11" t="s">
        <v>2742</v>
      </c>
      <c r="D1490" s="11" t="s">
        <v>260</v>
      </c>
      <c r="E1490" s="19" t="s">
        <v>2992</v>
      </c>
      <c r="F1490" s="10">
        <v>42036</v>
      </c>
      <c r="G1490" s="10">
        <v>45323</v>
      </c>
      <c r="H1490" s="11">
        <v>10</v>
      </c>
      <c r="I1490" s="20" t="s">
        <v>259</v>
      </c>
      <c r="J1490" s="11" t="s">
        <v>261</v>
      </c>
      <c r="K1490" s="11" t="s">
        <v>4139</v>
      </c>
      <c r="L1490" s="11">
        <v>2</v>
      </c>
    </row>
    <row r="1491" spans="1:12">
      <c r="A1491" s="11" t="s">
        <v>2743</v>
      </c>
      <c r="D1491" s="11" t="s">
        <v>260</v>
      </c>
      <c r="E1491" s="19" t="s">
        <v>2993</v>
      </c>
      <c r="F1491" s="10">
        <v>42036</v>
      </c>
      <c r="G1491" s="10">
        <v>45323</v>
      </c>
      <c r="H1491" s="11">
        <v>10</v>
      </c>
      <c r="I1491" s="20" t="s">
        <v>259</v>
      </c>
      <c r="J1491" s="11" t="s">
        <v>261</v>
      </c>
      <c r="K1491" s="11" t="s">
        <v>4139</v>
      </c>
      <c r="L1491" s="11">
        <v>2</v>
      </c>
    </row>
    <row r="1492" spans="1:12">
      <c r="A1492" s="11" t="s">
        <v>2744</v>
      </c>
      <c r="D1492" s="11" t="s">
        <v>260</v>
      </c>
      <c r="E1492" s="19" t="s">
        <v>2994</v>
      </c>
      <c r="F1492" s="10">
        <v>42036</v>
      </c>
      <c r="G1492" s="10">
        <v>45323</v>
      </c>
      <c r="H1492" s="11">
        <v>10</v>
      </c>
      <c r="I1492" s="20" t="s">
        <v>259</v>
      </c>
      <c r="J1492" s="11" t="s">
        <v>261</v>
      </c>
      <c r="K1492" s="11" t="s">
        <v>4139</v>
      </c>
      <c r="L1492" s="11">
        <v>2</v>
      </c>
    </row>
    <row r="1493" spans="1:12">
      <c r="A1493" s="11" t="s">
        <v>2745</v>
      </c>
      <c r="D1493" s="11" t="s">
        <v>260</v>
      </c>
      <c r="E1493" s="19" t="s">
        <v>2995</v>
      </c>
      <c r="F1493" s="10">
        <v>42036</v>
      </c>
      <c r="G1493" s="10">
        <v>45323</v>
      </c>
      <c r="H1493" s="11">
        <v>10</v>
      </c>
      <c r="I1493" s="20" t="s">
        <v>259</v>
      </c>
      <c r="J1493" s="11" t="s">
        <v>261</v>
      </c>
      <c r="K1493" s="11" t="s">
        <v>4139</v>
      </c>
      <c r="L1493" s="11">
        <v>2</v>
      </c>
    </row>
    <row r="1494" spans="1:12">
      <c r="A1494" s="11" t="s">
        <v>2746</v>
      </c>
      <c r="D1494" s="11" t="s">
        <v>260</v>
      </c>
      <c r="E1494" s="19" t="s">
        <v>2996</v>
      </c>
      <c r="F1494" s="10">
        <v>42036</v>
      </c>
      <c r="G1494" s="10">
        <v>45323</v>
      </c>
      <c r="H1494" s="11">
        <v>10</v>
      </c>
      <c r="I1494" s="20" t="s">
        <v>259</v>
      </c>
      <c r="J1494" s="11" t="s">
        <v>261</v>
      </c>
      <c r="K1494" s="11" t="s">
        <v>4139</v>
      </c>
      <c r="L1494" s="11">
        <v>2</v>
      </c>
    </row>
    <row r="1495" spans="1:12">
      <c r="A1495" s="11" t="s">
        <v>2747</v>
      </c>
      <c r="D1495" s="11" t="s">
        <v>260</v>
      </c>
      <c r="E1495" s="19" t="s">
        <v>2997</v>
      </c>
      <c r="F1495" s="10">
        <v>42036</v>
      </c>
      <c r="G1495" s="10">
        <v>45323</v>
      </c>
      <c r="H1495" s="11">
        <v>10</v>
      </c>
      <c r="I1495" s="20" t="s">
        <v>259</v>
      </c>
      <c r="J1495" s="11" t="s">
        <v>261</v>
      </c>
      <c r="K1495" s="11" t="s">
        <v>4139</v>
      </c>
      <c r="L1495" s="11">
        <v>2</v>
      </c>
    </row>
    <row r="1496" spans="1:12">
      <c r="A1496" s="11" t="s">
        <v>2748</v>
      </c>
      <c r="D1496" s="11" t="s">
        <v>260</v>
      </c>
      <c r="E1496" s="19" t="s">
        <v>2998</v>
      </c>
      <c r="F1496" s="10">
        <v>42036</v>
      </c>
      <c r="G1496" s="10">
        <v>45323</v>
      </c>
      <c r="H1496" s="11">
        <v>10</v>
      </c>
      <c r="I1496" s="20" t="s">
        <v>259</v>
      </c>
      <c r="J1496" s="11" t="s">
        <v>261</v>
      </c>
      <c r="K1496" s="11" t="s">
        <v>4139</v>
      </c>
      <c r="L1496" s="11">
        <v>2</v>
      </c>
    </row>
    <row r="1497" spans="1:12">
      <c r="A1497" s="11" t="s">
        <v>2749</v>
      </c>
      <c r="D1497" s="11" t="s">
        <v>260</v>
      </c>
      <c r="E1497" s="19" t="s">
        <v>2999</v>
      </c>
      <c r="F1497" s="10">
        <v>42036</v>
      </c>
      <c r="G1497" s="10">
        <v>45323</v>
      </c>
      <c r="H1497" s="11">
        <v>10</v>
      </c>
      <c r="I1497" s="20" t="s">
        <v>259</v>
      </c>
      <c r="J1497" s="11" t="s">
        <v>261</v>
      </c>
      <c r="K1497" s="11" t="s">
        <v>4139</v>
      </c>
      <c r="L1497" s="11">
        <v>2</v>
      </c>
    </row>
    <row r="1498" spans="1:12">
      <c r="A1498" s="11" t="s">
        <v>2750</v>
      </c>
      <c r="D1498" s="11" t="s">
        <v>260</v>
      </c>
      <c r="E1498" s="19" t="s">
        <v>3000</v>
      </c>
      <c r="F1498" s="10">
        <v>42036</v>
      </c>
      <c r="G1498" s="10">
        <v>45323</v>
      </c>
      <c r="H1498" s="11">
        <v>10</v>
      </c>
      <c r="I1498" s="20" t="s">
        <v>259</v>
      </c>
      <c r="J1498" s="11" t="s">
        <v>261</v>
      </c>
      <c r="K1498" s="11" t="s">
        <v>4139</v>
      </c>
      <c r="L1498" s="11">
        <v>2</v>
      </c>
    </row>
    <row r="1499" spans="1:12">
      <c r="A1499" s="11" t="s">
        <v>2751</v>
      </c>
      <c r="D1499" s="11" t="s">
        <v>260</v>
      </c>
      <c r="E1499" s="19" t="s">
        <v>3001</v>
      </c>
      <c r="F1499" s="10">
        <v>42036</v>
      </c>
      <c r="G1499" s="10">
        <v>45323</v>
      </c>
      <c r="H1499" s="11">
        <v>10</v>
      </c>
      <c r="I1499" s="20" t="s">
        <v>259</v>
      </c>
      <c r="J1499" s="11" t="s">
        <v>261</v>
      </c>
      <c r="K1499" s="11" t="s">
        <v>4139</v>
      </c>
      <c r="L1499" s="11">
        <v>2</v>
      </c>
    </row>
    <row r="1500" spans="1:12">
      <c r="A1500" s="11" t="s">
        <v>2752</v>
      </c>
      <c r="D1500" s="11" t="s">
        <v>260</v>
      </c>
      <c r="E1500" s="19" t="s">
        <v>3002</v>
      </c>
      <c r="F1500" s="10">
        <v>42036</v>
      </c>
      <c r="G1500" s="10">
        <v>45323</v>
      </c>
      <c r="H1500" s="11">
        <v>10</v>
      </c>
      <c r="I1500" s="20" t="s">
        <v>259</v>
      </c>
      <c r="J1500" s="11" t="s">
        <v>261</v>
      </c>
      <c r="K1500" s="11" t="s">
        <v>4139</v>
      </c>
      <c r="L1500" s="11">
        <v>2</v>
      </c>
    </row>
    <row r="1501" spans="1:12">
      <c r="A1501" s="11" t="s">
        <v>2753</v>
      </c>
      <c r="D1501" s="11" t="s">
        <v>260</v>
      </c>
      <c r="E1501" s="19" t="s">
        <v>3003</v>
      </c>
      <c r="F1501" s="10">
        <v>42036</v>
      </c>
      <c r="G1501" s="10">
        <v>45323</v>
      </c>
      <c r="H1501" s="11">
        <v>10</v>
      </c>
      <c r="I1501" s="20" t="s">
        <v>259</v>
      </c>
      <c r="J1501" s="11" t="s">
        <v>261</v>
      </c>
      <c r="K1501" s="11" t="s">
        <v>4139</v>
      </c>
      <c r="L1501" s="11">
        <v>2</v>
      </c>
    </row>
    <row r="1502" spans="1:12">
      <c r="A1502" s="11" t="s">
        <v>2754</v>
      </c>
      <c r="D1502" s="11" t="s">
        <v>260</v>
      </c>
      <c r="E1502" s="19" t="s">
        <v>3004</v>
      </c>
      <c r="F1502" s="10">
        <v>42036</v>
      </c>
      <c r="G1502" s="10">
        <v>45323</v>
      </c>
      <c r="H1502" s="11">
        <v>10</v>
      </c>
      <c r="I1502" s="20" t="s">
        <v>259</v>
      </c>
      <c r="J1502" s="11" t="s">
        <v>261</v>
      </c>
      <c r="K1502" s="11" t="s">
        <v>4139</v>
      </c>
      <c r="L1502" s="11">
        <v>2</v>
      </c>
    </row>
    <row r="1503" spans="1:12">
      <c r="A1503" s="11" t="s">
        <v>2755</v>
      </c>
      <c r="D1503" s="11" t="s">
        <v>260</v>
      </c>
      <c r="E1503" s="19" t="s">
        <v>3005</v>
      </c>
      <c r="F1503" s="10">
        <v>42036</v>
      </c>
      <c r="G1503" s="10">
        <v>45323</v>
      </c>
      <c r="H1503" s="11">
        <v>10</v>
      </c>
      <c r="I1503" s="20" t="s">
        <v>259</v>
      </c>
      <c r="J1503" s="11" t="s">
        <v>261</v>
      </c>
      <c r="K1503" s="11" t="s">
        <v>4139</v>
      </c>
      <c r="L1503" s="11">
        <v>2</v>
      </c>
    </row>
    <row r="1504" spans="1:12">
      <c r="A1504" s="11" t="s">
        <v>2756</v>
      </c>
      <c r="D1504" s="11" t="s">
        <v>260</v>
      </c>
      <c r="E1504" s="19" t="s">
        <v>3006</v>
      </c>
      <c r="F1504" s="10">
        <v>42036</v>
      </c>
      <c r="G1504" s="10">
        <v>45323</v>
      </c>
      <c r="H1504" s="11">
        <v>10</v>
      </c>
      <c r="I1504" s="20" t="s">
        <v>259</v>
      </c>
      <c r="J1504" s="11" t="s">
        <v>261</v>
      </c>
      <c r="K1504" s="11" t="s">
        <v>4139</v>
      </c>
      <c r="L1504" s="11">
        <v>2</v>
      </c>
    </row>
    <row r="1505" spans="1:12">
      <c r="A1505" s="11" t="s">
        <v>2757</v>
      </c>
      <c r="D1505" s="11" t="s">
        <v>260</v>
      </c>
      <c r="E1505" s="19" t="s">
        <v>3007</v>
      </c>
      <c r="F1505" s="10">
        <v>42036</v>
      </c>
      <c r="G1505" s="10">
        <v>45323</v>
      </c>
      <c r="H1505" s="11">
        <v>10</v>
      </c>
      <c r="I1505" s="20" t="s">
        <v>259</v>
      </c>
      <c r="J1505" s="11" t="s">
        <v>261</v>
      </c>
      <c r="K1505" s="11" t="s">
        <v>4139</v>
      </c>
      <c r="L1505" s="11">
        <v>2</v>
      </c>
    </row>
    <row r="1506" spans="1:12">
      <c r="A1506" s="11" t="s">
        <v>2758</v>
      </c>
      <c r="D1506" s="11" t="s">
        <v>260</v>
      </c>
      <c r="E1506" s="19" t="s">
        <v>3008</v>
      </c>
      <c r="F1506" s="10">
        <v>42036</v>
      </c>
      <c r="G1506" s="10">
        <v>45323</v>
      </c>
      <c r="H1506" s="11">
        <v>10</v>
      </c>
      <c r="I1506" s="20" t="s">
        <v>259</v>
      </c>
      <c r="J1506" s="11" t="s">
        <v>261</v>
      </c>
      <c r="K1506" s="11" t="s">
        <v>4139</v>
      </c>
      <c r="L1506" s="11">
        <v>2</v>
      </c>
    </row>
    <row r="1507" spans="1:12">
      <c r="A1507" s="11" t="s">
        <v>2759</v>
      </c>
      <c r="D1507" s="11" t="s">
        <v>260</v>
      </c>
      <c r="E1507" s="19" t="s">
        <v>3009</v>
      </c>
      <c r="F1507" s="10">
        <v>42036</v>
      </c>
      <c r="G1507" s="10">
        <v>45323</v>
      </c>
      <c r="H1507" s="11">
        <v>10</v>
      </c>
      <c r="I1507" s="20" t="s">
        <v>259</v>
      </c>
      <c r="J1507" s="11" t="s">
        <v>261</v>
      </c>
      <c r="K1507" s="11" t="s">
        <v>4139</v>
      </c>
      <c r="L1507" s="11">
        <v>2</v>
      </c>
    </row>
    <row r="1508" spans="1:12">
      <c r="A1508" s="11" t="s">
        <v>2760</v>
      </c>
      <c r="D1508" s="11" t="s">
        <v>260</v>
      </c>
      <c r="E1508" s="19" t="s">
        <v>3010</v>
      </c>
      <c r="F1508" s="10">
        <v>42036</v>
      </c>
      <c r="G1508" s="10">
        <v>45323</v>
      </c>
      <c r="H1508" s="11">
        <v>10</v>
      </c>
      <c r="I1508" s="20" t="s">
        <v>259</v>
      </c>
      <c r="J1508" s="11" t="s">
        <v>261</v>
      </c>
      <c r="K1508" s="11" t="s">
        <v>4139</v>
      </c>
      <c r="L1508" s="11">
        <v>2</v>
      </c>
    </row>
    <row r="1509" spans="1:12">
      <c r="A1509" s="11" t="s">
        <v>2761</v>
      </c>
      <c r="D1509" s="11" t="s">
        <v>260</v>
      </c>
      <c r="E1509" s="19" t="s">
        <v>3011</v>
      </c>
      <c r="F1509" s="10">
        <v>42036</v>
      </c>
      <c r="G1509" s="10">
        <v>45323</v>
      </c>
      <c r="H1509" s="11">
        <v>10</v>
      </c>
      <c r="I1509" s="20" t="s">
        <v>259</v>
      </c>
      <c r="J1509" s="11" t="s">
        <v>261</v>
      </c>
      <c r="K1509" s="11" t="s">
        <v>4139</v>
      </c>
      <c r="L1509" s="11">
        <v>2</v>
      </c>
    </row>
    <row r="1510" spans="1:12">
      <c r="A1510" s="11" t="s">
        <v>2762</v>
      </c>
      <c r="D1510" s="11" t="s">
        <v>260</v>
      </c>
      <c r="E1510" s="19" t="s">
        <v>3012</v>
      </c>
      <c r="F1510" s="10">
        <v>42036</v>
      </c>
      <c r="G1510" s="10">
        <v>45323</v>
      </c>
      <c r="H1510" s="11">
        <v>10</v>
      </c>
      <c r="I1510" s="20" t="s">
        <v>259</v>
      </c>
      <c r="J1510" s="11" t="s">
        <v>261</v>
      </c>
      <c r="K1510" s="11" t="s">
        <v>4139</v>
      </c>
      <c r="L1510" s="11">
        <v>2</v>
      </c>
    </row>
    <row r="1511" spans="1:12">
      <c r="A1511" s="11" t="s">
        <v>2763</v>
      </c>
      <c r="D1511" s="11" t="s">
        <v>260</v>
      </c>
      <c r="E1511" s="19" t="s">
        <v>3013</v>
      </c>
      <c r="F1511" s="10">
        <v>42036</v>
      </c>
      <c r="G1511" s="10">
        <v>45323</v>
      </c>
      <c r="H1511" s="11">
        <v>10</v>
      </c>
      <c r="I1511" s="20" t="s">
        <v>259</v>
      </c>
      <c r="J1511" s="11" t="s">
        <v>261</v>
      </c>
      <c r="K1511" s="11" t="s">
        <v>4139</v>
      </c>
      <c r="L1511" s="11">
        <v>2</v>
      </c>
    </row>
    <row r="1512" spans="1:12">
      <c r="A1512" s="11" t="s">
        <v>3014</v>
      </c>
      <c r="D1512" s="11" t="s">
        <v>260</v>
      </c>
      <c r="E1512" s="19" t="s">
        <v>3264</v>
      </c>
      <c r="F1512" s="10">
        <v>42036</v>
      </c>
      <c r="G1512" s="10">
        <v>45323</v>
      </c>
      <c r="H1512" s="11">
        <v>10</v>
      </c>
      <c r="I1512" s="20" t="s">
        <v>259</v>
      </c>
      <c r="J1512" s="11" t="s">
        <v>261</v>
      </c>
      <c r="K1512" s="11" t="s">
        <v>4139</v>
      </c>
      <c r="L1512" s="11">
        <v>2</v>
      </c>
    </row>
    <row r="1513" spans="1:12">
      <c r="A1513" s="11" t="s">
        <v>3015</v>
      </c>
      <c r="D1513" s="11" t="s">
        <v>260</v>
      </c>
      <c r="E1513" s="19" t="s">
        <v>3265</v>
      </c>
      <c r="F1513" s="10">
        <v>42036</v>
      </c>
      <c r="G1513" s="10">
        <v>45323</v>
      </c>
      <c r="H1513" s="11">
        <v>10</v>
      </c>
      <c r="I1513" s="20" t="s">
        <v>259</v>
      </c>
      <c r="J1513" s="11" t="s">
        <v>261</v>
      </c>
      <c r="K1513" s="11" t="s">
        <v>4139</v>
      </c>
      <c r="L1513" s="11">
        <v>2</v>
      </c>
    </row>
    <row r="1514" spans="1:12">
      <c r="A1514" s="11" t="s">
        <v>3016</v>
      </c>
      <c r="D1514" s="11" t="s">
        <v>260</v>
      </c>
      <c r="E1514" s="19" t="s">
        <v>3266</v>
      </c>
      <c r="F1514" s="10">
        <v>42036</v>
      </c>
      <c r="G1514" s="10">
        <v>45323</v>
      </c>
      <c r="H1514" s="11">
        <v>10</v>
      </c>
      <c r="I1514" s="20" t="s">
        <v>259</v>
      </c>
      <c r="J1514" s="11" t="s">
        <v>261</v>
      </c>
      <c r="K1514" s="11" t="s">
        <v>4139</v>
      </c>
      <c r="L1514" s="11">
        <v>2</v>
      </c>
    </row>
    <row r="1515" spans="1:12">
      <c r="A1515" s="11" t="s">
        <v>3017</v>
      </c>
      <c r="D1515" s="11" t="s">
        <v>260</v>
      </c>
      <c r="E1515" s="19" t="s">
        <v>3267</v>
      </c>
      <c r="F1515" s="10">
        <v>42036</v>
      </c>
      <c r="G1515" s="10">
        <v>45323</v>
      </c>
      <c r="H1515" s="11">
        <v>10</v>
      </c>
      <c r="I1515" s="20" t="s">
        <v>259</v>
      </c>
      <c r="J1515" s="11" t="s">
        <v>261</v>
      </c>
      <c r="K1515" s="11" t="s">
        <v>4139</v>
      </c>
      <c r="L1515" s="11">
        <v>2</v>
      </c>
    </row>
    <row r="1516" spans="1:12">
      <c r="A1516" s="11" t="s">
        <v>3018</v>
      </c>
      <c r="D1516" s="11" t="s">
        <v>260</v>
      </c>
      <c r="E1516" s="19" t="s">
        <v>3268</v>
      </c>
      <c r="F1516" s="10">
        <v>42036</v>
      </c>
      <c r="G1516" s="10">
        <v>45323</v>
      </c>
      <c r="H1516" s="11">
        <v>10</v>
      </c>
      <c r="I1516" s="20" t="s">
        <v>259</v>
      </c>
      <c r="J1516" s="11" t="s">
        <v>261</v>
      </c>
      <c r="K1516" s="11" t="s">
        <v>4139</v>
      </c>
      <c r="L1516" s="11">
        <v>2</v>
      </c>
    </row>
    <row r="1517" spans="1:12">
      <c r="A1517" s="11" t="s">
        <v>3019</v>
      </c>
      <c r="D1517" s="11" t="s">
        <v>260</v>
      </c>
      <c r="E1517" s="19" t="s">
        <v>3269</v>
      </c>
      <c r="F1517" s="10">
        <v>42036</v>
      </c>
      <c r="G1517" s="10">
        <v>45323</v>
      </c>
      <c r="H1517" s="11">
        <v>10</v>
      </c>
      <c r="I1517" s="20" t="s">
        <v>259</v>
      </c>
      <c r="J1517" s="11" t="s">
        <v>261</v>
      </c>
      <c r="K1517" s="11" t="s">
        <v>4139</v>
      </c>
      <c r="L1517" s="11">
        <v>2</v>
      </c>
    </row>
    <row r="1518" spans="1:12">
      <c r="A1518" s="11" t="s">
        <v>3020</v>
      </c>
      <c r="D1518" s="11" t="s">
        <v>260</v>
      </c>
      <c r="E1518" s="19" t="s">
        <v>3270</v>
      </c>
      <c r="F1518" s="10">
        <v>42036</v>
      </c>
      <c r="G1518" s="10">
        <v>45323</v>
      </c>
      <c r="H1518" s="11">
        <v>10</v>
      </c>
      <c r="I1518" s="20" t="s">
        <v>259</v>
      </c>
      <c r="J1518" s="11" t="s">
        <v>261</v>
      </c>
      <c r="K1518" s="11" t="s">
        <v>4139</v>
      </c>
      <c r="L1518" s="11">
        <v>2</v>
      </c>
    </row>
    <row r="1519" spans="1:12">
      <c r="A1519" s="11" t="s">
        <v>3021</v>
      </c>
      <c r="D1519" s="11" t="s">
        <v>260</v>
      </c>
      <c r="E1519" s="19" t="s">
        <v>3271</v>
      </c>
      <c r="F1519" s="10">
        <v>42036</v>
      </c>
      <c r="G1519" s="10">
        <v>45323</v>
      </c>
      <c r="H1519" s="11">
        <v>10</v>
      </c>
      <c r="I1519" s="20" t="s">
        <v>259</v>
      </c>
      <c r="J1519" s="11" t="s">
        <v>261</v>
      </c>
      <c r="K1519" s="11" t="s">
        <v>4139</v>
      </c>
      <c r="L1519" s="11">
        <v>2</v>
      </c>
    </row>
    <row r="1520" spans="1:12">
      <c r="A1520" s="11" t="s">
        <v>3022</v>
      </c>
      <c r="D1520" s="11" t="s">
        <v>260</v>
      </c>
      <c r="E1520" s="19" t="s">
        <v>3272</v>
      </c>
      <c r="F1520" s="10">
        <v>42036</v>
      </c>
      <c r="G1520" s="10">
        <v>45323</v>
      </c>
      <c r="H1520" s="11">
        <v>10</v>
      </c>
      <c r="I1520" s="20" t="s">
        <v>259</v>
      </c>
      <c r="J1520" s="11" t="s">
        <v>261</v>
      </c>
      <c r="K1520" s="11" t="s">
        <v>4139</v>
      </c>
      <c r="L1520" s="11">
        <v>2</v>
      </c>
    </row>
    <row r="1521" spans="1:12">
      <c r="A1521" s="11" t="s">
        <v>3023</v>
      </c>
      <c r="D1521" s="11" t="s">
        <v>260</v>
      </c>
      <c r="E1521" s="19" t="s">
        <v>3273</v>
      </c>
      <c r="F1521" s="10">
        <v>42036</v>
      </c>
      <c r="G1521" s="10">
        <v>45323</v>
      </c>
      <c r="H1521" s="11">
        <v>10</v>
      </c>
      <c r="I1521" s="20" t="s">
        <v>259</v>
      </c>
      <c r="J1521" s="11" t="s">
        <v>261</v>
      </c>
      <c r="K1521" s="11" t="s">
        <v>4139</v>
      </c>
      <c r="L1521" s="11">
        <v>2</v>
      </c>
    </row>
    <row r="1522" spans="1:12">
      <c r="A1522" s="11" t="s">
        <v>3024</v>
      </c>
      <c r="D1522" s="11" t="s">
        <v>260</v>
      </c>
      <c r="E1522" s="19" t="s">
        <v>3274</v>
      </c>
      <c r="F1522" s="10">
        <v>42036</v>
      </c>
      <c r="G1522" s="10">
        <v>45323</v>
      </c>
      <c r="H1522" s="11">
        <v>10</v>
      </c>
      <c r="I1522" s="20" t="s">
        <v>259</v>
      </c>
      <c r="J1522" s="11" t="s">
        <v>261</v>
      </c>
      <c r="K1522" s="11" t="s">
        <v>4139</v>
      </c>
      <c r="L1522" s="11">
        <v>2</v>
      </c>
    </row>
    <row r="1523" spans="1:12">
      <c r="A1523" s="11" t="s">
        <v>3025</v>
      </c>
      <c r="D1523" s="11" t="s">
        <v>260</v>
      </c>
      <c r="E1523" s="19" t="s">
        <v>3275</v>
      </c>
      <c r="F1523" s="10">
        <v>42036</v>
      </c>
      <c r="G1523" s="10">
        <v>45323</v>
      </c>
      <c r="H1523" s="11">
        <v>10</v>
      </c>
      <c r="I1523" s="20" t="s">
        <v>259</v>
      </c>
      <c r="J1523" s="11" t="s">
        <v>261</v>
      </c>
      <c r="K1523" s="11" t="s">
        <v>4139</v>
      </c>
      <c r="L1523" s="11">
        <v>2</v>
      </c>
    </row>
    <row r="1524" spans="1:12">
      <c r="A1524" s="11" t="s">
        <v>3026</v>
      </c>
      <c r="D1524" s="11" t="s">
        <v>260</v>
      </c>
      <c r="E1524" s="19" t="s">
        <v>3276</v>
      </c>
      <c r="F1524" s="10">
        <v>42036</v>
      </c>
      <c r="G1524" s="10">
        <v>45323</v>
      </c>
      <c r="H1524" s="11">
        <v>10</v>
      </c>
      <c r="I1524" s="20" t="s">
        <v>259</v>
      </c>
      <c r="J1524" s="11" t="s">
        <v>261</v>
      </c>
      <c r="K1524" s="11" t="s">
        <v>4139</v>
      </c>
      <c r="L1524" s="11">
        <v>2</v>
      </c>
    </row>
    <row r="1525" spans="1:12">
      <c r="A1525" s="11" t="s">
        <v>3027</v>
      </c>
      <c r="D1525" s="11" t="s">
        <v>260</v>
      </c>
      <c r="E1525" s="19" t="s">
        <v>3277</v>
      </c>
      <c r="F1525" s="10">
        <v>42036</v>
      </c>
      <c r="G1525" s="10">
        <v>45323</v>
      </c>
      <c r="H1525" s="11">
        <v>10</v>
      </c>
      <c r="I1525" s="20" t="s">
        <v>259</v>
      </c>
      <c r="J1525" s="11" t="s">
        <v>261</v>
      </c>
      <c r="K1525" s="11" t="s">
        <v>4139</v>
      </c>
      <c r="L1525" s="11">
        <v>2</v>
      </c>
    </row>
    <row r="1526" spans="1:12">
      <c r="A1526" s="11" t="s">
        <v>3028</v>
      </c>
      <c r="D1526" s="11" t="s">
        <v>260</v>
      </c>
      <c r="E1526" s="19" t="s">
        <v>3278</v>
      </c>
      <c r="F1526" s="10">
        <v>42036</v>
      </c>
      <c r="G1526" s="10">
        <v>45323</v>
      </c>
      <c r="H1526" s="11">
        <v>10</v>
      </c>
      <c r="I1526" s="20" t="s">
        <v>259</v>
      </c>
      <c r="J1526" s="11" t="s">
        <v>261</v>
      </c>
      <c r="K1526" s="11" t="s">
        <v>4139</v>
      </c>
      <c r="L1526" s="11">
        <v>2</v>
      </c>
    </row>
    <row r="1527" spans="1:12">
      <c r="A1527" s="11" t="s">
        <v>3029</v>
      </c>
      <c r="D1527" s="11" t="s">
        <v>260</v>
      </c>
      <c r="E1527" s="19" t="s">
        <v>3279</v>
      </c>
      <c r="F1527" s="10">
        <v>42036</v>
      </c>
      <c r="G1527" s="10">
        <v>45323</v>
      </c>
      <c r="H1527" s="11">
        <v>10</v>
      </c>
      <c r="I1527" s="20" t="s">
        <v>259</v>
      </c>
      <c r="J1527" s="11" t="s">
        <v>261</v>
      </c>
      <c r="K1527" s="11" t="s">
        <v>4139</v>
      </c>
      <c r="L1527" s="11">
        <v>2</v>
      </c>
    </row>
    <row r="1528" spans="1:12">
      <c r="A1528" s="11" t="s">
        <v>3030</v>
      </c>
      <c r="D1528" s="11" t="s">
        <v>260</v>
      </c>
      <c r="E1528" s="19" t="s">
        <v>3280</v>
      </c>
      <c r="F1528" s="10">
        <v>42036</v>
      </c>
      <c r="G1528" s="10">
        <v>45323</v>
      </c>
      <c r="H1528" s="11">
        <v>10</v>
      </c>
      <c r="I1528" s="20" t="s">
        <v>259</v>
      </c>
      <c r="J1528" s="11" t="s">
        <v>261</v>
      </c>
      <c r="K1528" s="11" t="s">
        <v>4139</v>
      </c>
      <c r="L1528" s="11">
        <v>2</v>
      </c>
    </row>
    <row r="1529" spans="1:12">
      <c r="A1529" s="11" t="s">
        <v>3031</v>
      </c>
      <c r="D1529" s="11" t="s">
        <v>260</v>
      </c>
      <c r="E1529" s="19" t="s">
        <v>3281</v>
      </c>
      <c r="F1529" s="10">
        <v>42036</v>
      </c>
      <c r="G1529" s="10">
        <v>45323</v>
      </c>
      <c r="H1529" s="11">
        <v>10</v>
      </c>
      <c r="I1529" s="20" t="s">
        <v>259</v>
      </c>
      <c r="J1529" s="11" t="s">
        <v>261</v>
      </c>
      <c r="K1529" s="11" t="s">
        <v>4139</v>
      </c>
      <c r="L1529" s="11">
        <v>2</v>
      </c>
    </row>
    <row r="1530" spans="1:12">
      <c r="A1530" s="11" t="s">
        <v>3032</v>
      </c>
      <c r="D1530" s="11" t="s">
        <v>260</v>
      </c>
      <c r="E1530" s="19" t="s">
        <v>3282</v>
      </c>
      <c r="F1530" s="10">
        <v>42036</v>
      </c>
      <c r="G1530" s="10">
        <v>45323</v>
      </c>
      <c r="H1530" s="11">
        <v>10</v>
      </c>
      <c r="I1530" s="20" t="s">
        <v>259</v>
      </c>
      <c r="J1530" s="11" t="s">
        <v>261</v>
      </c>
      <c r="K1530" s="11" t="s">
        <v>4139</v>
      </c>
      <c r="L1530" s="11">
        <v>2</v>
      </c>
    </row>
    <row r="1531" spans="1:12">
      <c r="A1531" s="11" t="s">
        <v>3033</v>
      </c>
      <c r="D1531" s="11" t="s">
        <v>260</v>
      </c>
      <c r="E1531" s="19" t="s">
        <v>3283</v>
      </c>
      <c r="F1531" s="10">
        <v>42036</v>
      </c>
      <c r="G1531" s="10">
        <v>45323</v>
      </c>
      <c r="H1531" s="11">
        <v>10</v>
      </c>
      <c r="I1531" s="20" t="s">
        <v>259</v>
      </c>
      <c r="J1531" s="11" t="s">
        <v>261</v>
      </c>
      <c r="K1531" s="11" t="s">
        <v>4139</v>
      </c>
      <c r="L1531" s="11">
        <v>2</v>
      </c>
    </row>
    <row r="1532" spans="1:12">
      <c r="A1532" s="11" t="s">
        <v>3034</v>
      </c>
      <c r="D1532" s="11" t="s">
        <v>260</v>
      </c>
      <c r="E1532" s="19" t="s">
        <v>3284</v>
      </c>
      <c r="F1532" s="10">
        <v>42036</v>
      </c>
      <c r="G1532" s="10">
        <v>45323</v>
      </c>
      <c r="H1532" s="11">
        <v>10</v>
      </c>
      <c r="I1532" s="20" t="s">
        <v>259</v>
      </c>
      <c r="J1532" s="11" t="s">
        <v>261</v>
      </c>
      <c r="K1532" s="11" t="s">
        <v>4139</v>
      </c>
      <c r="L1532" s="11">
        <v>2</v>
      </c>
    </row>
    <row r="1533" spans="1:12">
      <c r="A1533" s="11" t="s">
        <v>3035</v>
      </c>
      <c r="D1533" s="11" t="s">
        <v>260</v>
      </c>
      <c r="E1533" s="19" t="s">
        <v>3285</v>
      </c>
      <c r="F1533" s="10">
        <v>42036</v>
      </c>
      <c r="G1533" s="10">
        <v>45323</v>
      </c>
      <c r="H1533" s="11">
        <v>10</v>
      </c>
      <c r="I1533" s="20" t="s">
        <v>259</v>
      </c>
      <c r="J1533" s="11" t="s">
        <v>261</v>
      </c>
      <c r="K1533" s="11" t="s">
        <v>4139</v>
      </c>
      <c r="L1533" s="11">
        <v>2</v>
      </c>
    </row>
    <row r="1534" spans="1:12">
      <c r="A1534" s="11" t="s">
        <v>3036</v>
      </c>
      <c r="D1534" s="11" t="s">
        <v>260</v>
      </c>
      <c r="E1534" s="19" t="s">
        <v>3286</v>
      </c>
      <c r="F1534" s="10">
        <v>42036</v>
      </c>
      <c r="G1534" s="10">
        <v>45323</v>
      </c>
      <c r="H1534" s="11">
        <v>10</v>
      </c>
      <c r="I1534" s="20" t="s">
        <v>259</v>
      </c>
      <c r="J1534" s="11" t="s">
        <v>261</v>
      </c>
      <c r="K1534" s="11" t="s">
        <v>4139</v>
      </c>
      <c r="L1534" s="11">
        <v>2</v>
      </c>
    </row>
    <row r="1535" spans="1:12">
      <c r="A1535" s="11" t="s">
        <v>3037</v>
      </c>
      <c r="D1535" s="11" t="s">
        <v>260</v>
      </c>
      <c r="E1535" s="19" t="s">
        <v>3287</v>
      </c>
      <c r="F1535" s="10">
        <v>42036</v>
      </c>
      <c r="G1535" s="10">
        <v>45323</v>
      </c>
      <c r="H1535" s="11">
        <v>10</v>
      </c>
      <c r="I1535" s="20" t="s">
        <v>259</v>
      </c>
      <c r="J1535" s="11" t="s">
        <v>261</v>
      </c>
      <c r="K1535" s="11" t="s">
        <v>4139</v>
      </c>
      <c r="L1535" s="11">
        <v>2</v>
      </c>
    </row>
    <row r="1536" spans="1:12">
      <c r="A1536" s="11" t="s">
        <v>3038</v>
      </c>
      <c r="D1536" s="11" t="s">
        <v>260</v>
      </c>
      <c r="E1536" s="19" t="s">
        <v>3288</v>
      </c>
      <c r="F1536" s="10">
        <v>42036</v>
      </c>
      <c r="G1536" s="10">
        <v>45323</v>
      </c>
      <c r="H1536" s="11">
        <v>10</v>
      </c>
      <c r="I1536" s="20" t="s">
        <v>259</v>
      </c>
      <c r="J1536" s="11" t="s">
        <v>261</v>
      </c>
      <c r="K1536" s="11" t="s">
        <v>4139</v>
      </c>
      <c r="L1536" s="11">
        <v>2</v>
      </c>
    </row>
    <row r="1537" spans="1:12">
      <c r="A1537" s="11" t="s">
        <v>3039</v>
      </c>
      <c r="D1537" s="11" t="s">
        <v>260</v>
      </c>
      <c r="E1537" s="19" t="s">
        <v>3289</v>
      </c>
      <c r="F1537" s="10">
        <v>42036</v>
      </c>
      <c r="G1537" s="10">
        <v>45323</v>
      </c>
      <c r="H1537" s="11">
        <v>10</v>
      </c>
      <c r="I1537" s="20" t="s">
        <v>259</v>
      </c>
      <c r="J1537" s="11" t="s">
        <v>261</v>
      </c>
      <c r="K1537" s="11" t="s">
        <v>4139</v>
      </c>
      <c r="L1537" s="11">
        <v>2</v>
      </c>
    </row>
    <row r="1538" spans="1:12">
      <c r="A1538" s="11" t="s">
        <v>3040</v>
      </c>
      <c r="D1538" s="11" t="s">
        <v>260</v>
      </c>
      <c r="E1538" s="19" t="s">
        <v>3290</v>
      </c>
      <c r="F1538" s="10">
        <v>42036</v>
      </c>
      <c r="G1538" s="10">
        <v>45323</v>
      </c>
      <c r="H1538" s="11">
        <v>10</v>
      </c>
      <c r="I1538" s="20" t="s">
        <v>259</v>
      </c>
      <c r="J1538" s="11" t="s">
        <v>261</v>
      </c>
      <c r="K1538" s="11" t="s">
        <v>4139</v>
      </c>
      <c r="L1538" s="11">
        <v>2</v>
      </c>
    </row>
    <row r="1539" spans="1:12">
      <c r="A1539" s="11" t="s">
        <v>3041</v>
      </c>
      <c r="D1539" s="11" t="s">
        <v>260</v>
      </c>
      <c r="E1539" s="19" t="s">
        <v>3291</v>
      </c>
      <c r="F1539" s="10">
        <v>42036</v>
      </c>
      <c r="G1539" s="10">
        <v>45323</v>
      </c>
      <c r="H1539" s="11">
        <v>10</v>
      </c>
      <c r="I1539" s="20" t="s">
        <v>259</v>
      </c>
      <c r="J1539" s="11" t="s">
        <v>261</v>
      </c>
      <c r="K1539" s="11" t="s">
        <v>4139</v>
      </c>
      <c r="L1539" s="11">
        <v>2</v>
      </c>
    </row>
    <row r="1540" spans="1:12">
      <c r="A1540" s="11" t="s">
        <v>3042</v>
      </c>
      <c r="D1540" s="11" t="s">
        <v>260</v>
      </c>
      <c r="E1540" s="19" t="s">
        <v>3292</v>
      </c>
      <c r="F1540" s="10">
        <v>42036</v>
      </c>
      <c r="G1540" s="10">
        <v>45323</v>
      </c>
      <c r="H1540" s="11">
        <v>10</v>
      </c>
      <c r="I1540" s="20" t="s">
        <v>259</v>
      </c>
      <c r="J1540" s="11" t="s">
        <v>261</v>
      </c>
      <c r="K1540" s="11" t="s">
        <v>4139</v>
      </c>
      <c r="L1540" s="11">
        <v>2</v>
      </c>
    </row>
    <row r="1541" spans="1:12">
      <c r="A1541" s="11" t="s">
        <v>3043</v>
      </c>
      <c r="D1541" s="11" t="s">
        <v>260</v>
      </c>
      <c r="E1541" s="19" t="s">
        <v>3293</v>
      </c>
      <c r="F1541" s="10">
        <v>42036</v>
      </c>
      <c r="G1541" s="10">
        <v>45323</v>
      </c>
      <c r="H1541" s="11">
        <v>10</v>
      </c>
      <c r="I1541" s="20" t="s">
        <v>259</v>
      </c>
      <c r="J1541" s="11" t="s">
        <v>261</v>
      </c>
      <c r="K1541" s="11" t="s">
        <v>4139</v>
      </c>
      <c r="L1541" s="11">
        <v>2</v>
      </c>
    </row>
    <row r="1542" spans="1:12">
      <c r="A1542" s="11" t="s">
        <v>3044</v>
      </c>
      <c r="D1542" s="11" t="s">
        <v>260</v>
      </c>
      <c r="E1542" s="19" t="s">
        <v>3294</v>
      </c>
      <c r="F1542" s="10">
        <v>42036</v>
      </c>
      <c r="G1542" s="10">
        <v>45323</v>
      </c>
      <c r="H1542" s="11">
        <v>10</v>
      </c>
      <c r="I1542" s="20" t="s">
        <v>259</v>
      </c>
      <c r="J1542" s="11" t="s">
        <v>261</v>
      </c>
      <c r="K1542" s="11" t="s">
        <v>4139</v>
      </c>
      <c r="L1542" s="11">
        <v>2</v>
      </c>
    </row>
    <row r="1543" spans="1:12">
      <c r="A1543" s="11" t="s">
        <v>3045</v>
      </c>
      <c r="D1543" s="11" t="s">
        <v>260</v>
      </c>
      <c r="E1543" s="19" t="s">
        <v>3295</v>
      </c>
      <c r="F1543" s="10">
        <v>42036</v>
      </c>
      <c r="G1543" s="10">
        <v>45323</v>
      </c>
      <c r="H1543" s="11">
        <v>10</v>
      </c>
      <c r="I1543" s="20" t="s">
        <v>259</v>
      </c>
      <c r="J1543" s="11" t="s">
        <v>261</v>
      </c>
      <c r="K1543" s="11" t="s">
        <v>4139</v>
      </c>
      <c r="L1543" s="11">
        <v>2</v>
      </c>
    </row>
    <row r="1544" spans="1:12">
      <c r="A1544" s="11" t="s">
        <v>3046</v>
      </c>
      <c r="D1544" s="11" t="s">
        <v>260</v>
      </c>
      <c r="E1544" s="19" t="s">
        <v>3296</v>
      </c>
      <c r="F1544" s="10">
        <v>42036</v>
      </c>
      <c r="G1544" s="10">
        <v>45323</v>
      </c>
      <c r="H1544" s="11">
        <v>10</v>
      </c>
      <c r="I1544" s="20" t="s">
        <v>259</v>
      </c>
      <c r="J1544" s="11" t="s">
        <v>261</v>
      </c>
      <c r="K1544" s="11" t="s">
        <v>4139</v>
      </c>
      <c r="L1544" s="11">
        <v>2</v>
      </c>
    </row>
    <row r="1545" spans="1:12">
      <c r="A1545" s="11" t="s">
        <v>3047</v>
      </c>
      <c r="D1545" s="11" t="s">
        <v>260</v>
      </c>
      <c r="E1545" s="19" t="s">
        <v>3297</v>
      </c>
      <c r="F1545" s="10">
        <v>42036</v>
      </c>
      <c r="G1545" s="10">
        <v>45323</v>
      </c>
      <c r="H1545" s="11">
        <v>10</v>
      </c>
      <c r="I1545" s="20" t="s">
        <v>259</v>
      </c>
      <c r="J1545" s="11" t="s">
        <v>261</v>
      </c>
      <c r="K1545" s="11" t="s">
        <v>4139</v>
      </c>
      <c r="L1545" s="11">
        <v>2</v>
      </c>
    </row>
    <row r="1546" spans="1:12">
      <c r="A1546" s="11" t="s">
        <v>3048</v>
      </c>
      <c r="D1546" s="11" t="s">
        <v>260</v>
      </c>
      <c r="E1546" s="19" t="s">
        <v>3298</v>
      </c>
      <c r="F1546" s="10">
        <v>42036</v>
      </c>
      <c r="G1546" s="10">
        <v>45323</v>
      </c>
      <c r="H1546" s="11">
        <v>10</v>
      </c>
      <c r="I1546" s="20" t="s">
        <v>259</v>
      </c>
      <c r="J1546" s="11" t="s">
        <v>261</v>
      </c>
      <c r="K1546" s="11" t="s">
        <v>4139</v>
      </c>
      <c r="L1546" s="11">
        <v>2</v>
      </c>
    </row>
    <row r="1547" spans="1:12">
      <c r="A1547" s="11" t="s">
        <v>3049</v>
      </c>
      <c r="D1547" s="11" t="s">
        <v>260</v>
      </c>
      <c r="E1547" s="19" t="s">
        <v>3299</v>
      </c>
      <c r="F1547" s="10">
        <v>42036</v>
      </c>
      <c r="G1547" s="10">
        <v>45323</v>
      </c>
      <c r="H1547" s="11">
        <v>10</v>
      </c>
      <c r="I1547" s="20" t="s">
        <v>259</v>
      </c>
      <c r="J1547" s="11" t="s">
        <v>261</v>
      </c>
      <c r="K1547" s="11" t="s">
        <v>4139</v>
      </c>
      <c r="L1547" s="11">
        <v>2</v>
      </c>
    </row>
    <row r="1548" spans="1:12">
      <c r="A1548" s="11" t="s">
        <v>3050</v>
      </c>
      <c r="D1548" s="11" t="s">
        <v>260</v>
      </c>
      <c r="E1548" s="19" t="s">
        <v>3300</v>
      </c>
      <c r="F1548" s="10">
        <v>42036</v>
      </c>
      <c r="G1548" s="10">
        <v>45323</v>
      </c>
      <c r="H1548" s="11">
        <v>10</v>
      </c>
      <c r="I1548" s="20" t="s">
        <v>259</v>
      </c>
      <c r="J1548" s="11" t="s">
        <v>261</v>
      </c>
      <c r="K1548" s="11" t="s">
        <v>4139</v>
      </c>
      <c r="L1548" s="11">
        <v>2</v>
      </c>
    </row>
    <row r="1549" spans="1:12">
      <c r="A1549" s="11" t="s">
        <v>3051</v>
      </c>
      <c r="D1549" s="11" t="s">
        <v>260</v>
      </c>
      <c r="E1549" s="19" t="s">
        <v>3301</v>
      </c>
      <c r="F1549" s="10">
        <v>42036</v>
      </c>
      <c r="G1549" s="10">
        <v>45323</v>
      </c>
      <c r="H1549" s="11">
        <v>10</v>
      </c>
      <c r="I1549" s="20" t="s">
        <v>259</v>
      </c>
      <c r="J1549" s="11" t="s">
        <v>261</v>
      </c>
      <c r="K1549" s="11" t="s">
        <v>4139</v>
      </c>
      <c r="L1549" s="11">
        <v>2</v>
      </c>
    </row>
    <row r="1550" spans="1:12">
      <c r="A1550" s="11" t="s">
        <v>3052</v>
      </c>
      <c r="D1550" s="11" t="s">
        <v>260</v>
      </c>
      <c r="E1550" s="19" t="s">
        <v>3302</v>
      </c>
      <c r="F1550" s="10">
        <v>42036</v>
      </c>
      <c r="G1550" s="10">
        <v>45323</v>
      </c>
      <c r="H1550" s="11">
        <v>10</v>
      </c>
      <c r="I1550" s="20" t="s">
        <v>259</v>
      </c>
      <c r="J1550" s="11" t="s">
        <v>261</v>
      </c>
      <c r="K1550" s="11" t="s">
        <v>4139</v>
      </c>
      <c r="L1550" s="11">
        <v>2</v>
      </c>
    </row>
    <row r="1551" spans="1:12">
      <c r="A1551" s="11" t="s">
        <v>3053</v>
      </c>
      <c r="D1551" s="11" t="s">
        <v>260</v>
      </c>
      <c r="E1551" s="19" t="s">
        <v>3303</v>
      </c>
      <c r="F1551" s="10">
        <v>42036</v>
      </c>
      <c r="G1551" s="10">
        <v>45323</v>
      </c>
      <c r="H1551" s="11">
        <v>10</v>
      </c>
      <c r="I1551" s="20" t="s">
        <v>259</v>
      </c>
      <c r="J1551" s="11" t="s">
        <v>261</v>
      </c>
      <c r="K1551" s="11" t="s">
        <v>4139</v>
      </c>
      <c r="L1551" s="11">
        <v>2</v>
      </c>
    </row>
    <row r="1552" spans="1:12">
      <c r="A1552" s="11" t="s">
        <v>3054</v>
      </c>
      <c r="D1552" s="11" t="s">
        <v>260</v>
      </c>
      <c r="E1552" s="19" t="s">
        <v>3304</v>
      </c>
      <c r="F1552" s="10">
        <v>42036</v>
      </c>
      <c r="G1552" s="10">
        <v>45323</v>
      </c>
      <c r="H1552" s="11">
        <v>10</v>
      </c>
      <c r="I1552" s="20" t="s">
        <v>259</v>
      </c>
      <c r="J1552" s="11" t="s">
        <v>261</v>
      </c>
      <c r="K1552" s="11" t="s">
        <v>4139</v>
      </c>
      <c r="L1552" s="11">
        <v>2</v>
      </c>
    </row>
    <row r="1553" spans="1:12">
      <c r="A1553" s="11" t="s">
        <v>3055</v>
      </c>
      <c r="D1553" s="11" t="s">
        <v>260</v>
      </c>
      <c r="E1553" s="19" t="s">
        <v>3305</v>
      </c>
      <c r="F1553" s="10">
        <v>42036</v>
      </c>
      <c r="G1553" s="10">
        <v>45323</v>
      </c>
      <c r="H1553" s="11">
        <v>10</v>
      </c>
      <c r="I1553" s="20" t="s">
        <v>259</v>
      </c>
      <c r="J1553" s="11" t="s">
        <v>261</v>
      </c>
      <c r="K1553" s="11" t="s">
        <v>4139</v>
      </c>
      <c r="L1553" s="11">
        <v>2</v>
      </c>
    </row>
    <row r="1554" spans="1:12">
      <c r="A1554" s="11" t="s">
        <v>3056</v>
      </c>
      <c r="D1554" s="11" t="s">
        <v>260</v>
      </c>
      <c r="E1554" s="19" t="s">
        <v>3306</v>
      </c>
      <c r="F1554" s="10">
        <v>42036</v>
      </c>
      <c r="G1554" s="10">
        <v>45323</v>
      </c>
      <c r="H1554" s="11">
        <v>10</v>
      </c>
      <c r="I1554" s="20" t="s">
        <v>259</v>
      </c>
      <c r="J1554" s="11" t="s">
        <v>261</v>
      </c>
      <c r="K1554" s="11" t="s">
        <v>4139</v>
      </c>
      <c r="L1554" s="11">
        <v>2</v>
      </c>
    </row>
    <row r="1555" spans="1:12">
      <c r="A1555" s="11" t="s">
        <v>3057</v>
      </c>
      <c r="D1555" s="11" t="s">
        <v>260</v>
      </c>
      <c r="E1555" s="19" t="s">
        <v>3307</v>
      </c>
      <c r="F1555" s="10">
        <v>42036</v>
      </c>
      <c r="G1555" s="10">
        <v>45323</v>
      </c>
      <c r="H1555" s="11">
        <v>10</v>
      </c>
      <c r="I1555" s="20" t="s">
        <v>259</v>
      </c>
      <c r="J1555" s="11" t="s">
        <v>261</v>
      </c>
      <c r="K1555" s="11" t="s">
        <v>4139</v>
      </c>
      <c r="L1555" s="11">
        <v>2</v>
      </c>
    </row>
    <row r="1556" spans="1:12">
      <c r="A1556" s="11" t="s">
        <v>3058</v>
      </c>
      <c r="D1556" s="11" t="s">
        <v>260</v>
      </c>
      <c r="E1556" s="19" t="s">
        <v>3308</v>
      </c>
      <c r="F1556" s="10">
        <v>42036</v>
      </c>
      <c r="G1556" s="10">
        <v>45323</v>
      </c>
      <c r="H1556" s="11">
        <v>10</v>
      </c>
      <c r="I1556" s="20" t="s">
        <v>259</v>
      </c>
      <c r="J1556" s="11" t="s">
        <v>261</v>
      </c>
      <c r="K1556" s="11" t="s">
        <v>4139</v>
      </c>
      <c r="L1556" s="11">
        <v>2</v>
      </c>
    </row>
    <row r="1557" spans="1:12">
      <c r="A1557" s="11" t="s">
        <v>3059</v>
      </c>
      <c r="D1557" s="11" t="s">
        <v>260</v>
      </c>
      <c r="E1557" s="19" t="s">
        <v>3309</v>
      </c>
      <c r="F1557" s="10">
        <v>42036</v>
      </c>
      <c r="G1557" s="10">
        <v>45323</v>
      </c>
      <c r="H1557" s="11">
        <v>10</v>
      </c>
      <c r="I1557" s="11" t="s">
        <v>337</v>
      </c>
      <c r="J1557" s="11" t="s">
        <v>338</v>
      </c>
      <c r="K1557" s="11" t="s">
        <v>4139</v>
      </c>
      <c r="L1557" s="11">
        <v>2</v>
      </c>
    </row>
    <row r="1558" spans="1:12">
      <c r="A1558" s="11" t="s">
        <v>3060</v>
      </c>
      <c r="D1558" s="11" t="s">
        <v>260</v>
      </c>
      <c r="E1558" s="19" t="s">
        <v>3310</v>
      </c>
      <c r="F1558" s="10">
        <v>42036</v>
      </c>
      <c r="G1558" s="10">
        <v>45323</v>
      </c>
      <c r="H1558" s="11">
        <v>10</v>
      </c>
      <c r="I1558" s="11" t="s">
        <v>337</v>
      </c>
      <c r="J1558" s="11" t="s">
        <v>338</v>
      </c>
      <c r="K1558" s="11" t="s">
        <v>4139</v>
      </c>
      <c r="L1558" s="11">
        <v>2</v>
      </c>
    </row>
    <row r="1559" spans="1:12">
      <c r="A1559" s="11" t="s">
        <v>3061</v>
      </c>
      <c r="D1559" s="11" t="s">
        <v>260</v>
      </c>
      <c r="E1559" s="19" t="s">
        <v>3311</v>
      </c>
      <c r="F1559" s="10">
        <v>42036</v>
      </c>
      <c r="G1559" s="10">
        <v>45323</v>
      </c>
      <c r="H1559" s="11">
        <v>10</v>
      </c>
      <c r="I1559" s="11" t="s">
        <v>337</v>
      </c>
      <c r="J1559" s="11" t="s">
        <v>338</v>
      </c>
      <c r="K1559" s="11" t="s">
        <v>4139</v>
      </c>
      <c r="L1559" s="11">
        <v>2</v>
      </c>
    </row>
    <row r="1560" spans="1:12">
      <c r="A1560" s="11" t="s">
        <v>3062</v>
      </c>
      <c r="D1560" s="11" t="s">
        <v>260</v>
      </c>
      <c r="E1560" s="19" t="s">
        <v>3312</v>
      </c>
      <c r="F1560" s="10">
        <v>42036</v>
      </c>
      <c r="G1560" s="10">
        <v>45323</v>
      </c>
      <c r="H1560" s="11">
        <v>10</v>
      </c>
      <c r="I1560" s="11" t="s">
        <v>337</v>
      </c>
      <c r="J1560" s="11" t="s">
        <v>338</v>
      </c>
      <c r="K1560" s="11" t="s">
        <v>4139</v>
      </c>
      <c r="L1560" s="11">
        <v>2</v>
      </c>
    </row>
    <row r="1561" spans="1:12">
      <c r="A1561" s="11" t="s">
        <v>3063</v>
      </c>
      <c r="D1561" s="11" t="s">
        <v>260</v>
      </c>
      <c r="E1561" s="19" t="s">
        <v>3313</v>
      </c>
      <c r="F1561" s="10">
        <v>42036</v>
      </c>
      <c r="G1561" s="10">
        <v>45323</v>
      </c>
      <c r="H1561" s="11">
        <v>10</v>
      </c>
      <c r="I1561" s="11" t="s">
        <v>337</v>
      </c>
      <c r="J1561" s="11" t="s">
        <v>338</v>
      </c>
      <c r="K1561" s="11" t="s">
        <v>4139</v>
      </c>
      <c r="L1561" s="11">
        <v>2</v>
      </c>
    </row>
    <row r="1562" spans="1:12">
      <c r="A1562" s="11" t="s">
        <v>3064</v>
      </c>
      <c r="D1562" s="11" t="s">
        <v>260</v>
      </c>
      <c r="E1562" s="19" t="s">
        <v>3314</v>
      </c>
      <c r="F1562" s="10">
        <v>42036</v>
      </c>
      <c r="G1562" s="10">
        <v>45323</v>
      </c>
      <c r="H1562" s="11">
        <v>10</v>
      </c>
      <c r="I1562" s="11" t="s">
        <v>337</v>
      </c>
      <c r="J1562" s="11" t="s">
        <v>338</v>
      </c>
      <c r="K1562" s="11" t="s">
        <v>4139</v>
      </c>
      <c r="L1562" s="11">
        <v>2</v>
      </c>
    </row>
    <row r="1563" spans="1:12">
      <c r="A1563" s="11" t="s">
        <v>3065</v>
      </c>
      <c r="D1563" s="11" t="s">
        <v>260</v>
      </c>
      <c r="E1563" s="19" t="s">
        <v>3315</v>
      </c>
      <c r="F1563" s="10">
        <v>42036</v>
      </c>
      <c r="G1563" s="10">
        <v>45323</v>
      </c>
      <c r="H1563" s="11">
        <v>10</v>
      </c>
      <c r="I1563" s="11" t="s">
        <v>337</v>
      </c>
      <c r="J1563" s="11" t="s">
        <v>338</v>
      </c>
      <c r="K1563" s="11" t="s">
        <v>4139</v>
      </c>
      <c r="L1563" s="11">
        <v>2</v>
      </c>
    </row>
    <row r="1564" spans="1:12">
      <c r="A1564" s="11" t="s">
        <v>3066</v>
      </c>
      <c r="D1564" s="11" t="s">
        <v>260</v>
      </c>
      <c r="E1564" s="19" t="s">
        <v>3316</v>
      </c>
      <c r="F1564" s="10">
        <v>42036</v>
      </c>
      <c r="G1564" s="10">
        <v>45323</v>
      </c>
      <c r="H1564" s="11">
        <v>10</v>
      </c>
      <c r="I1564" s="11" t="s">
        <v>337</v>
      </c>
      <c r="J1564" s="11" t="s">
        <v>338</v>
      </c>
      <c r="K1564" s="11" t="s">
        <v>4139</v>
      </c>
      <c r="L1564" s="11">
        <v>2</v>
      </c>
    </row>
    <row r="1565" spans="1:12">
      <c r="A1565" s="11" t="s">
        <v>3067</v>
      </c>
      <c r="D1565" s="11" t="s">
        <v>260</v>
      </c>
      <c r="E1565" s="19" t="s">
        <v>3317</v>
      </c>
      <c r="F1565" s="10">
        <v>42036</v>
      </c>
      <c r="G1565" s="10">
        <v>45323</v>
      </c>
      <c r="H1565" s="11">
        <v>10</v>
      </c>
      <c r="I1565" s="11" t="s">
        <v>337</v>
      </c>
      <c r="J1565" s="11" t="s">
        <v>338</v>
      </c>
      <c r="K1565" s="11" t="s">
        <v>4139</v>
      </c>
      <c r="L1565" s="11">
        <v>2</v>
      </c>
    </row>
    <row r="1566" spans="1:12">
      <c r="A1566" s="11" t="s">
        <v>3068</v>
      </c>
      <c r="D1566" s="11" t="s">
        <v>260</v>
      </c>
      <c r="E1566" s="19" t="s">
        <v>3318</v>
      </c>
      <c r="F1566" s="10">
        <v>42036</v>
      </c>
      <c r="G1566" s="10">
        <v>45323</v>
      </c>
      <c r="H1566" s="11">
        <v>10</v>
      </c>
      <c r="I1566" s="11" t="s">
        <v>337</v>
      </c>
      <c r="J1566" s="11" t="s">
        <v>338</v>
      </c>
      <c r="K1566" s="11" t="s">
        <v>4139</v>
      </c>
      <c r="L1566" s="11">
        <v>2</v>
      </c>
    </row>
    <row r="1567" spans="1:12">
      <c r="A1567" s="11" t="s">
        <v>3069</v>
      </c>
      <c r="D1567" s="11" t="s">
        <v>260</v>
      </c>
      <c r="E1567" s="19" t="s">
        <v>3319</v>
      </c>
      <c r="F1567" s="10">
        <v>42036</v>
      </c>
      <c r="G1567" s="10">
        <v>45323</v>
      </c>
      <c r="H1567" s="11">
        <v>10</v>
      </c>
      <c r="I1567" s="11" t="s">
        <v>337</v>
      </c>
      <c r="J1567" s="11" t="s">
        <v>338</v>
      </c>
      <c r="K1567" s="11" t="s">
        <v>4139</v>
      </c>
      <c r="L1567" s="11">
        <v>2</v>
      </c>
    </row>
    <row r="1568" spans="1:12">
      <c r="A1568" s="11" t="s">
        <v>3070</v>
      </c>
      <c r="D1568" s="11" t="s">
        <v>260</v>
      </c>
      <c r="E1568" s="19" t="s">
        <v>3320</v>
      </c>
      <c r="F1568" s="10">
        <v>42036</v>
      </c>
      <c r="G1568" s="10">
        <v>45323</v>
      </c>
      <c r="H1568" s="11">
        <v>10</v>
      </c>
      <c r="I1568" s="11" t="s">
        <v>337</v>
      </c>
      <c r="J1568" s="11" t="s">
        <v>338</v>
      </c>
      <c r="K1568" s="11" t="s">
        <v>4139</v>
      </c>
      <c r="L1568" s="11">
        <v>2</v>
      </c>
    </row>
    <row r="1569" spans="1:12">
      <c r="A1569" s="11" t="s">
        <v>3071</v>
      </c>
      <c r="D1569" s="11" t="s">
        <v>260</v>
      </c>
      <c r="E1569" s="19" t="s">
        <v>3321</v>
      </c>
      <c r="F1569" s="10">
        <v>42036</v>
      </c>
      <c r="G1569" s="10">
        <v>45323</v>
      </c>
      <c r="H1569" s="11">
        <v>10</v>
      </c>
      <c r="I1569" s="11" t="s">
        <v>337</v>
      </c>
      <c r="J1569" s="11" t="s">
        <v>338</v>
      </c>
      <c r="K1569" s="11" t="s">
        <v>4139</v>
      </c>
      <c r="L1569" s="11">
        <v>2</v>
      </c>
    </row>
    <row r="1570" spans="1:12">
      <c r="A1570" s="11" t="s">
        <v>3072</v>
      </c>
      <c r="D1570" s="11" t="s">
        <v>260</v>
      </c>
      <c r="E1570" s="19" t="s">
        <v>3322</v>
      </c>
      <c r="F1570" s="10">
        <v>42036</v>
      </c>
      <c r="G1570" s="10">
        <v>45323</v>
      </c>
      <c r="H1570" s="11">
        <v>10</v>
      </c>
      <c r="I1570" s="11" t="s">
        <v>337</v>
      </c>
      <c r="J1570" s="11" t="s">
        <v>338</v>
      </c>
      <c r="K1570" s="11" t="s">
        <v>4139</v>
      </c>
      <c r="L1570" s="11">
        <v>2</v>
      </c>
    </row>
    <row r="1571" spans="1:12">
      <c r="A1571" s="11" t="s">
        <v>3073</v>
      </c>
      <c r="D1571" s="11" t="s">
        <v>260</v>
      </c>
      <c r="E1571" s="19" t="s">
        <v>3323</v>
      </c>
      <c r="F1571" s="10">
        <v>42036</v>
      </c>
      <c r="G1571" s="10">
        <v>45323</v>
      </c>
      <c r="H1571" s="11">
        <v>10</v>
      </c>
      <c r="I1571" s="11" t="s">
        <v>337</v>
      </c>
      <c r="J1571" s="11" t="s">
        <v>338</v>
      </c>
      <c r="K1571" s="11" t="s">
        <v>4139</v>
      </c>
      <c r="L1571" s="11">
        <v>2</v>
      </c>
    </row>
    <row r="1572" spans="1:12">
      <c r="A1572" s="11" t="s">
        <v>3074</v>
      </c>
      <c r="D1572" s="11" t="s">
        <v>260</v>
      </c>
      <c r="E1572" s="19" t="s">
        <v>3324</v>
      </c>
      <c r="F1572" s="10">
        <v>42036</v>
      </c>
      <c r="G1572" s="10">
        <v>45323</v>
      </c>
      <c r="H1572" s="11">
        <v>10</v>
      </c>
      <c r="I1572" s="11" t="s">
        <v>337</v>
      </c>
      <c r="J1572" s="11" t="s">
        <v>338</v>
      </c>
      <c r="K1572" s="11" t="s">
        <v>4139</v>
      </c>
      <c r="L1572" s="11">
        <v>2</v>
      </c>
    </row>
    <row r="1573" spans="1:12">
      <c r="A1573" s="11" t="s">
        <v>3075</v>
      </c>
      <c r="D1573" s="11" t="s">
        <v>260</v>
      </c>
      <c r="E1573" s="19" t="s">
        <v>3325</v>
      </c>
      <c r="F1573" s="10">
        <v>42036</v>
      </c>
      <c r="G1573" s="10">
        <v>45323</v>
      </c>
      <c r="H1573" s="11">
        <v>10</v>
      </c>
      <c r="I1573" s="11" t="s">
        <v>337</v>
      </c>
      <c r="J1573" s="11" t="s">
        <v>338</v>
      </c>
      <c r="K1573" s="11" t="s">
        <v>4139</v>
      </c>
      <c r="L1573" s="11">
        <v>2</v>
      </c>
    </row>
    <row r="1574" spans="1:12">
      <c r="A1574" s="11" t="s">
        <v>3076</v>
      </c>
      <c r="D1574" s="11" t="s">
        <v>260</v>
      </c>
      <c r="E1574" s="19" t="s">
        <v>3326</v>
      </c>
      <c r="F1574" s="10">
        <v>42036</v>
      </c>
      <c r="G1574" s="10">
        <v>45323</v>
      </c>
      <c r="H1574" s="11">
        <v>10</v>
      </c>
      <c r="I1574" s="11" t="s">
        <v>337</v>
      </c>
      <c r="J1574" s="11" t="s">
        <v>338</v>
      </c>
      <c r="K1574" s="11" t="s">
        <v>4139</v>
      </c>
      <c r="L1574" s="11">
        <v>2</v>
      </c>
    </row>
    <row r="1575" spans="1:12">
      <c r="A1575" s="11" t="s">
        <v>3077</v>
      </c>
      <c r="D1575" s="11" t="s">
        <v>260</v>
      </c>
      <c r="E1575" s="19" t="s">
        <v>3327</v>
      </c>
      <c r="F1575" s="10">
        <v>42036</v>
      </c>
      <c r="G1575" s="10">
        <v>45323</v>
      </c>
      <c r="H1575" s="11">
        <v>10</v>
      </c>
      <c r="I1575" s="11" t="s">
        <v>337</v>
      </c>
      <c r="J1575" s="11" t="s">
        <v>338</v>
      </c>
      <c r="K1575" s="11" t="s">
        <v>4139</v>
      </c>
      <c r="L1575" s="11">
        <v>2</v>
      </c>
    </row>
    <row r="1576" spans="1:12">
      <c r="A1576" s="11" t="s">
        <v>3078</v>
      </c>
      <c r="D1576" s="11" t="s">
        <v>260</v>
      </c>
      <c r="E1576" s="19" t="s">
        <v>3328</v>
      </c>
      <c r="F1576" s="10">
        <v>42036</v>
      </c>
      <c r="G1576" s="10">
        <v>45323</v>
      </c>
      <c r="H1576" s="11">
        <v>10</v>
      </c>
      <c r="I1576" s="11" t="s">
        <v>337</v>
      </c>
      <c r="J1576" s="11" t="s">
        <v>338</v>
      </c>
      <c r="K1576" s="11" t="s">
        <v>4139</v>
      </c>
      <c r="L1576" s="11">
        <v>2</v>
      </c>
    </row>
    <row r="1577" spans="1:12">
      <c r="A1577" s="11" t="s">
        <v>3079</v>
      </c>
      <c r="D1577" s="11" t="s">
        <v>260</v>
      </c>
      <c r="E1577" s="19" t="s">
        <v>3329</v>
      </c>
      <c r="F1577" s="10">
        <v>42036</v>
      </c>
      <c r="G1577" s="10">
        <v>45323</v>
      </c>
      <c r="H1577" s="11">
        <v>10</v>
      </c>
      <c r="I1577" s="11" t="s">
        <v>337</v>
      </c>
      <c r="J1577" s="11" t="s">
        <v>338</v>
      </c>
      <c r="K1577" s="11" t="s">
        <v>4139</v>
      </c>
      <c r="L1577" s="11">
        <v>2</v>
      </c>
    </row>
    <row r="1578" spans="1:12">
      <c r="A1578" s="11" t="s">
        <v>3080</v>
      </c>
      <c r="D1578" s="11" t="s">
        <v>260</v>
      </c>
      <c r="E1578" s="19" t="s">
        <v>3330</v>
      </c>
      <c r="F1578" s="10">
        <v>42036</v>
      </c>
      <c r="G1578" s="10">
        <v>45323</v>
      </c>
      <c r="H1578" s="11">
        <v>10</v>
      </c>
      <c r="I1578" s="11" t="s">
        <v>337</v>
      </c>
      <c r="J1578" s="11" t="s">
        <v>338</v>
      </c>
      <c r="K1578" s="11" t="s">
        <v>4139</v>
      </c>
      <c r="L1578" s="11">
        <v>2</v>
      </c>
    </row>
    <row r="1579" spans="1:12">
      <c r="A1579" s="11" t="s">
        <v>3081</v>
      </c>
      <c r="D1579" s="11" t="s">
        <v>260</v>
      </c>
      <c r="E1579" s="19" t="s">
        <v>3331</v>
      </c>
      <c r="F1579" s="10">
        <v>42036</v>
      </c>
      <c r="G1579" s="10">
        <v>45323</v>
      </c>
      <c r="H1579" s="11">
        <v>10</v>
      </c>
      <c r="I1579" s="11" t="s">
        <v>337</v>
      </c>
      <c r="J1579" s="11" t="s">
        <v>338</v>
      </c>
      <c r="K1579" s="11" t="s">
        <v>4139</v>
      </c>
      <c r="L1579" s="11">
        <v>2</v>
      </c>
    </row>
    <row r="1580" spans="1:12">
      <c r="A1580" s="11" t="s">
        <v>3082</v>
      </c>
      <c r="D1580" s="11" t="s">
        <v>260</v>
      </c>
      <c r="E1580" s="19" t="s">
        <v>3332</v>
      </c>
      <c r="F1580" s="10">
        <v>42036</v>
      </c>
      <c r="G1580" s="10">
        <v>45323</v>
      </c>
      <c r="H1580" s="11">
        <v>10</v>
      </c>
      <c r="I1580" s="11" t="s">
        <v>337</v>
      </c>
      <c r="J1580" s="11" t="s">
        <v>338</v>
      </c>
      <c r="K1580" s="11" t="s">
        <v>4139</v>
      </c>
      <c r="L1580" s="11">
        <v>2</v>
      </c>
    </row>
    <row r="1581" spans="1:12">
      <c r="A1581" s="11" t="s">
        <v>3083</v>
      </c>
      <c r="D1581" s="11" t="s">
        <v>260</v>
      </c>
      <c r="E1581" s="19" t="s">
        <v>3333</v>
      </c>
      <c r="F1581" s="10">
        <v>42036</v>
      </c>
      <c r="G1581" s="10">
        <v>45323</v>
      </c>
      <c r="H1581" s="11">
        <v>10</v>
      </c>
      <c r="I1581" s="11" t="s">
        <v>337</v>
      </c>
      <c r="J1581" s="11" t="s">
        <v>338</v>
      </c>
      <c r="K1581" s="11" t="s">
        <v>4139</v>
      </c>
      <c r="L1581" s="11">
        <v>2</v>
      </c>
    </row>
    <row r="1582" spans="1:12">
      <c r="A1582" s="11" t="s">
        <v>3084</v>
      </c>
      <c r="D1582" s="11" t="s">
        <v>260</v>
      </c>
      <c r="E1582" s="19" t="s">
        <v>3334</v>
      </c>
      <c r="F1582" s="10">
        <v>42036</v>
      </c>
      <c r="G1582" s="10">
        <v>45323</v>
      </c>
      <c r="H1582" s="11">
        <v>10</v>
      </c>
      <c r="I1582" s="11" t="s">
        <v>337</v>
      </c>
      <c r="J1582" s="11" t="s">
        <v>338</v>
      </c>
      <c r="K1582" s="11" t="s">
        <v>4139</v>
      </c>
      <c r="L1582" s="11">
        <v>2</v>
      </c>
    </row>
    <row r="1583" spans="1:12">
      <c r="A1583" s="11" t="s">
        <v>3085</v>
      </c>
      <c r="D1583" s="11" t="s">
        <v>260</v>
      </c>
      <c r="E1583" s="19" t="s">
        <v>3335</v>
      </c>
      <c r="F1583" s="10">
        <v>42036</v>
      </c>
      <c r="G1583" s="10">
        <v>45323</v>
      </c>
      <c r="H1583" s="11">
        <v>10</v>
      </c>
      <c r="I1583" s="11" t="s">
        <v>337</v>
      </c>
      <c r="J1583" s="11" t="s">
        <v>338</v>
      </c>
      <c r="K1583" s="11" t="s">
        <v>4139</v>
      </c>
      <c r="L1583" s="11">
        <v>2</v>
      </c>
    </row>
    <row r="1584" spans="1:12">
      <c r="A1584" s="11" t="s">
        <v>3086</v>
      </c>
      <c r="D1584" s="11" t="s">
        <v>260</v>
      </c>
      <c r="E1584" s="19" t="s">
        <v>3336</v>
      </c>
      <c r="F1584" s="10">
        <v>42036</v>
      </c>
      <c r="G1584" s="10">
        <v>45323</v>
      </c>
      <c r="H1584" s="11">
        <v>10</v>
      </c>
      <c r="I1584" s="11" t="s">
        <v>337</v>
      </c>
      <c r="J1584" s="11" t="s">
        <v>338</v>
      </c>
      <c r="K1584" s="11" t="s">
        <v>4139</v>
      </c>
      <c r="L1584" s="11">
        <v>2</v>
      </c>
    </row>
    <row r="1585" spans="1:12">
      <c r="A1585" s="11" t="s">
        <v>3087</v>
      </c>
      <c r="D1585" s="11" t="s">
        <v>260</v>
      </c>
      <c r="E1585" s="19" t="s">
        <v>3337</v>
      </c>
      <c r="F1585" s="10">
        <v>42036</v>
      </c>
      <c r="G1585" s="10">
        <v>45323</v>
      </c>
      <c r="H1585" s="11">
        <v>10</v>
      </c>
      <c r="I1585" s="11" t="s">
        <v>337</v>
      </c>
      <c r="J1585" s="11" t="s">
        <v>338</v>
      </c>
      <c r="K1585" s="11" t="s">
        <v>4139</v>
      </c>
      <c r="L1585" s="11">
        <v>2</v>
      </c>
    </row>
    <row r="1586" spans="1:12">
      <c r="A1586" s="11" t="s">
        <v>3088</v>
      </c>
      <c r="D1586" s="11" t="s">
        <v>260</v>
      </c>
      <c r="E1586" s="19" t="s">
        <v>3338</v>
      </c>
      <c r="F1586" s="10">
        <v>42036</v>
      </c>
      <c r="G1586" s="10">
        <v>45323</v>
      </c>
      <c r="H1586" s="11">
        <v>10</v>
      </c>
      <c r="I1586" s="11" t="s">
        <v>337</v>
      </c>
      <c r="J1586" s="11" t="s">
        <v>338</v>
      </c>
      <c r="K1586" s="11" t="s">
        <v>4139</v>
      </c>
      <c r="L1586" s="11">
        <v>2</v>
      </c>
    </row>
    <row r="1587" spans="1:12">
      <c r="A1587" s="11" t="s">
        <v>3089</v>
      </c>
      <c r="D1587" s="11" t="s">
        <v>260</v>
      </c>
      <c r="E1587" s="19" t="s">
        <v>3339</v>
      </c>
      <c r="F1587" s="10">
        <v>42036</v>
      </c>
      <c r="G1587" s="10">
        <v>45323</v>
      </c>
      <c r="H1587" s="11">
        <v>10</v>
      </c>
      <c r="I1587" s="11" t="s">
        <v>337</v>
      </c>
      <c r="J1587" s="11" t="s">
        <v>338</v>
      </c>
      <c r="K1587" s="11" t="s">
        <v>4139</v>
      </c>
      <c r="L1587" s="11">
        <v>2</v>
      </c>
    </row>
    <row r="1588" spans="1:12">
      <c r="A1588" s="11" t="s">
        <v>3090</v>
      </c>
      <c r="D1588" s="11" t="s">
        <v>260</v>
      </c>
      <c r="E1588" s="19" t="s">
        <v>3340</v>
      </c>
      <c r="F1588" s="10">
        <v>42036</v>
      </c>
      <c r="G1588" s="10">
        <v>45323</v>
      </c>
      <c r="H1588" s="11">
        <v>10</v>
      </c>
      <c r="I1588" s="11" t="s">
        <v>337</v>
      </c>
      <c r="J1588" s="11" t="s">
        <v>338</v>
      </c>
      <c r="K1588" s="11" t="s">
        <v>4139</v>
      </c>
      <c r="L1588" s="11">
        <v>2</v>
      </c>
    </row>
    <row r="1589" spans="1:12">
      <c r="A1589" s="11" t="s">
        <v>3091</v>
      </c>
      <c r="D1589" s="11" t="s">
        <v>260</v>
      </c>
      <c r="E1589" s="19" t="s">
        <v>3341</v>
      </c>
      <c r="F1589" s="10">
        <v>42036</v>
      </c>
      <c r="G1589" s="10">
        <v>45323</v>
      </c>
      <c r="H1589" s="11">
        <v>10</v>
      </c>
      <c r="I1589" s="11" t="s">
        <v>337</v>
      </c>
      <c r="J1589" s="11" t="s">
        <v>338</v>
      </c>
      <c r="K1589" s="11" t="s">
        <v>4139</v>
      </c>
      <c r="L1589" s="11">
        <v>2</v>
      </c>
    </row>
    <row r="1590" spans="1:12">
      <c r="A1590" s="11" t="s">
        <v>3092</v>
      </c>
      <c r="D1590" s="11" t="s">
        <v>260</v>
      </c>
      <c r="E1590" s="19" t="s">
        <v>3342</v>
      </c>
      <c r="F1590" s="10">
        <v>42036</v>
      </c>
      <c r="G1590" s="10">
        <v>45323</v>
      </c>
      <c r="H1590" s="11">
        <v>10</v>
      </c>
      <c r="I1590" s="11" t="s">
        <v>337</v>
      </c>
      <c r="J1590" s="11" t="s">
        <v>338</v>
      </c>
      <c r="K1590" s="11" t="s">
        <v>4139</v>
      </c>
      <c r="L1590" s="11">
        <v>2</v>
      </c>
    </row>
    <row r="1591" spans="1:12">
      <c r="A1591" s="11" t="s">
        <v>3093</v>
      </c>
      <c r="D1591" s="11" t="s">
        <v>260</v>
      </c>
      <c r="E1591" s="19" t="s">
        <v>3343</v>
      </c>
      <c r="F1591" s="10">
        <v>42036</v>
      </c>
      <c r="G1591" s="10">
        <v>45323</v>
      </c>
      <c r="H1591" s="11">
        <v>10</v>
      </c>
      <c r="I1591" s="11" t="s">
        <v>337</v>
      </c>
      <c r="J1591" s="11" t="s">
        <v>338</v>
      </c>
      <c r="K1591" s="11" t="s">
        <v>4139</v>
      </c>
      <c r="L1591" s="11">
        <v>2</v>
      </c>
    </row>
    <row r="1592" spans="1:12">
      <c r="A1592" s="11" t="s">
        <v>3094</v>
      </c>
      <c r="D1592" s="11" t="s">
        <v>260</v>
      </c>
      <c r="E1592" s="19" t="s">
        <v>3344</v>
      </c>
      <c r="F1592" s="10">
        <v>42036</v>
      </c>
      <c r="G1592" s="10">
        <v>45323</v>
      </c>
      <c r="H1592" s="11">
        <v>10</v>
      </c>
      <c r="I1592" s="11" t="s">
        <v>337</v>
      </c>
      <c r="J1592" s="11" t="s">
        <v>338</v>
      </c>
      <c r="K1592" s="11" t="s">
        <v>4139</v>
      </c>
      <c r="L1592" s="11">
        <v>2</v>
      </c>
    </row>
    <row r="1593" spans="1:12">
      <c r="A1593" s="11" t="s">
        <v>3095</v>
      </c>
      <c r="D1593" s="11" t="s">
        <v>260</v>
      </c>
      <c r="E1593" s="19" t="s">
        <v>3345</v>
      </c>
      <c r="F1593" s="10">
        <v>42036</v>
      </c>
      <c r="G1593" s="10">
        <v>45323</v>
      </c>
      <c r="H1593" s="11">
        <v>10</v>
      </c>
      <c r="I1593" s="11" t="s">
        <v>337</v>
      </c>
      <c r="J1593" s="11" t="s">
        <v>338</v>
      </c>
      <c r="K1593" s="11" t="s">
        <v>4139</v>
      </c>
      <c r="L1593" s="11">
        <v>2</v>
      </c>
    </row>
    <row r="1594" spans="1:12">
      <c r="A1594" s="11" t="s">
        <v>3096</v>
      </c>
      <c r="D1594" s="11" t="s">
        <v>260</v>
      </c>
      <c r="E1594" s="19" t="s">
        <v>3346</v>
      </c>
      <c r="F1594" s="10">
        <v>42036</v>
      </c>
      <c r="G1594" s="10">
        <v>45323</v>
      </c>
      <c r="H1594" s="11">
        <v>10</v>
      </c>
      <c r="I1594" s="11" t="s">
        <v>337</v>
      </c>
      <c r="J1594" s="11" t="s">
        <v>338</v>
      </c>
      <c r="K1594" s="11" t="s">
        <v>4139</v>
      </c>
      <c r="L1594" s="11">
        <v>2</v>
      </c>
    </row>
    <row r="1595" spans="1:12">
      <c r="A1595" s="11" t="s">
        <v>3097</v>
      </c>
      <c r="D1595" s="11" t="s">
        <v>260</v>
      </c>
      <c r="E1595" s="19" t="s">
        <v>3347</v>
      </c>
      <c r="F1595" s="10">
        <v>42036</v>
      </c>
      <c r="G1595" s="10">
        <v>45323</v>
      </c>
      <c r="H1595" s="11">
        <v>10</v>
      </c>
      <c r="I1595" s="11" t="s">
        <v>337</v>
      </c>
      <c r="J1595" s="11" t="s">
        <v>338</v>
      </c>
      <c r="K1595" s="11" t="s">
        <v>4139</v>
      </c>
      <c r="L1595" s="11">
        <v>2</v>
      </c>
    </row>
    <row r="1596" spans="1:12">
      <c r="A1596" s="11" t="s">
        <v>3098</v>
      </c>
      <c r="D1596" s="11" t="s">
        <v>260</v>
      </c>
      <c r="E1596" s="19" t="s">
        <v>3348</v>
      </c>
      <c r="F1596" s="10">
        <v>42036</v>
      </c>
      <c r="G1596" s="10">
        <v>45323</v>
      </c>
      <c r="H1596" s="11">
        <v>10</v>
      </c>
      <c r="I1596" s="11" t="s">
        <v>337</v>
      </c>
      <c r="J1596" s="11" t="s">
        <v>338</v>
      </c>
      <c r="K1596" s="11" t="s">
        <v>4139</v>
      </c>
      <c r="L1596" s="11">
        <v>2</v>
      </c>
    </row>
    <row r="1597" spans="1:12">
      <c r="A1597" s="11" t="s">
        <v>3099</v>
      </c>
      <c r="D1597" s="11" t="s">
        <v>260</v>
      </c>
      <c r="E1597" s="19" t="s">
        <v>3349</v>
      </c>
      <c r="F1597" s="10">
        <v>42036</v>
      </c>
      <c r="G1597" s="10">
        <v>45323</v>
      </c>
      <c r="H1597" s="11">
        <v>10</v>
      </c>
      <c r="I1597" s="11" t="s">
        <v>337</v>
      </c>
      <c r="J1597" s="11" t="s">
        <v>338</v>
      </c>
      <c r="K1597" s="11" t="s">
        <v>4139</v>
      </c>
      <c r="L1597" s="11">
        <v>2</v>
      </c>
    </row>
    <row r="1598" spans="1:12">
      <c r="A1598" s="11" t="s">
        <v>3100</v>
      </c>
      <c r="D1598" s="11" t="s">
        <v>260</v>
      </c>
      <c r="E1598" s="19" t="s">
        <v>3350</v>
      </c>
      <c r="F1598" s="10">
        <v>42036</v>
      </c>
      <c r="G1598" s="10">
        <v>45323</v>
      </c>
      <c r="H1598" s="11">
        <v>10</v>
      </c>
      <c r="I1598" s="11" t="s">
        <v>337</v>
      </c>
      <c r="J1598" s="11" t="s">
        <v>338</v>
      </c>
      <c r="K1598" s="11" t="s">
        <v>4139</v>
      </c>
      <c r="L1598" s="11">
        <v>2</v>
      </c>
    </row>
    <row r="1599" spans="1:12">
      <c r="A1599" s="11" t="s">
        <v>3101</v>
      </c>
      <c r="D1599" s="11" t="s">
        <v>260</v>
      </c>
      <c r="E1599" s="19" t="s">
        <v>3351</v>
      </c>
      <c r="F1599" s="10">
        <v>42036</v>
      </c>
      <c r="G1599" s="10">
        <v>45323</v>
      </c>
      <c r="H1599" s="11">
        <v>10</v>
      </c>
      <c r="I1599" s="11" t="s">
        <v>337</v>
      </c>
      <c r="J1599" s="11" t="s">
        <v>338</v>
      </c>
      <c r="K1599" s="11" t="s">
        <v>4139</v>
      </c>
      <c r="L1599" s="11">
        <v>2</v>
      </c>
    </row>
    <row r="1600" spans="1:12">
      <c r="A1600" s="11" t="s">
        <v>3102</v>
      </c>
      <c r="D1600" s="11" t="s">
        <v>260</v>
      </c>
      <c r="E1600" s="19" t="s">
        <v>3352</v>
      </c>
      <c r="F1600" s="10">
        <v>42036</v>
      </c>
      <c r="G1600" s="10">
        <v>45323</v>
      </c>
      <c r="H1600" s="11">
        <v>10</v>
      </c>
      <c r="I1600" s="11" t="s">
        <v>337</v>
      </c>
      <c r="J1600" s="11" t="s">
        <v>338</v>
      </c>
      <c r="K1600" s="11" t="s">
        <v>4139</v>
      </c>
      <c r="L1600" s="11">
        <v>2</v>
      </c>
    </row>
    <row r="1601" spans="1:12">
      <c r="A1601" s="11" t="s">
        <v>3103</v>
      </c>
      <c r="D1601" s="11" t="s">
        <v>260</v>
      </c>
      <c r="E1601" s="19" t="s">
        <v>3353</v>
      </c>
      <c r="F1601" s="10">
        <v>42036</v>
      </c>
      <c r="G1601" s="10">
        <v>45323</v>
      </c>
      <c r="H1601" s="11">
        <v>10</v>
      </c>
      <c r="I1601" s="11" t="s">
        <v>337</v>
      </c>
      <c r="J1601" s="11" t="s">
        <v>338</v>
      </c>
      <c r="K1601" s="11" t="s">
        <v>4139</v>
      </c>
      <c r="L1601" s="11">
        <v>2</v>
      </c>
    </row>
    <row r="1602" spans="1:12">
      <c r="A1602" s="11" t="s">
        <v>3104</v>
      </c>
      <c r="D1602" s="11" t="s">
        <v>260</v>
      </c>
      <c r="E1602" s="19" t="s">
        <v>3354</v>
      </c>
      <c r="F1602" s="10">
        <v>42036</v>
      </c>
      <c r="G1602" s="10">
        <v>45323</v>
      </c>
      <c r="H1602" s="11">
        <v>10</v>
      </c>
      <c r="I1602" s="11" t="s">
        <v>337</v>
      </c>
      <c r="J1602" s="11" t="s">
        <v>338</v>
      </c>
      <c r="K1602" s="11" t="s">
        <v>4139</v>
      </c>
      <c r="L1602" s="11">
        <v>2</v>
      </c>
    </row>
    <row r="1603" spans="1:12">
      <c r="A1603" s="11" t="s">
        <v>3105</v>
      </c>
      <c r="D1603" s="11" t="s">
        <v>260</v>
      </c>
      <c r="E1603" s="19" t="s">
        <v>3355</v>
      </c>
      <c r="F1603" s="10">
        <v>42036</v>
      </c>
      <c r="G1603" s="10">
        <v>45323</v>
      </c>
      <c r="H1603" s="11">
        <v>10</v>
      </c>
      <c r="I1603" s="11" t="s">
        <v>337</v>
      </c>
      <c r="J1603" s="11" t="s">
        <v>338</v>
      </c>
      <c r="K1603" s="11" t="s">
        <v>4139</v>
      </c>
      <c r="L1603" s="11">
        <v>2</v>
      </c>
    </row>
    <row r="1604" spans="1:12">
      <c r="A1604" s="11" t="s">
        <v>3106</v>
      </c>
      <c r="D1604" s="11" t="s">
        <v>260</v>
      </c>
      <c r="E1604" s="19" t="s">
        <v>3356</v>
      </c>
      <c r="F1604" s="10">
        <v>42036</v>
      </c>
      <c r="G1604" s="10">
        <v>45323</v>
      </c>
      <c r="H1604" s="11">
        <v>10</v>
      </c>
      <c r="I1604" s="11" t="s">
        <v>337</v>
      </c>
      <c r="J1604" s="11" t="s">
        <v>338</v>
      </c>
      <c r="K1604" s="11" t="s">
        <v>4139</v>
      </c>
      <c r="L1604" s="11">
        <v>2</v>
      </c>
    </row>
    <row r="1605" spans="1:12">
      <c r="A1605" s="11" t="s">
        <v>3107</v>
      </c>
      <c r="D1605" s="11" t="s">
        <v>260</v>
      </c>
      <c r="E1605" s="19" t="s">
        <v>3357</v>
      </c>
      <c r="F1605" s="10">
        <v>42036</v>
      </c>
      <c r="G1605" s="10">
        <v>45323</v>
      </c>
      <c r="H1605" s="11">
        <v>10</v>
      </c>
      <c r="I1605" s="11" t="s">
        <v>337</v>
      </c>
      <c r="J1605" s="11" t="s">
        <v>338</v>
      </c>
      <c r="K1605" s="11" t="s">
        <v>4139</v>
      </c>
      <c r="L1605" s="11">
        <v>2</v>
      </c>
    </row>
    <row r="1606" spans="1:12">
      <c r="A1606" s="11" t="s">
        <v>3108</v>
      </c>
      <c r="D1606" s="11" t="s">
        <v>260</v>
      </c>
      <c r="E1606" s="19" t="s">
        <v>3358</v>
      </c>
      <c r="F1606" s="10">
        <v>42036</v>
      </c>
      <c r="G1606" s="10">
        <v>45323</v>
      </c>
      <c r="H1606" s="11">
        <v>10</v>
      </c>
      <c r="I1606" s="11" t="s">
        <v>337</v>
      </c>
      <c r="J1606" s="11" t="s">
        <v>338</v>
      </c>
      <c r="K1606" s="11" t="s">
        <v>4139</v>
      </c>
      <c r="L1606" s="11">
        <v>2</v>
      </c>
    </row>
    <row r="1607" spans="1:12">
      <c r="A1607" s="11" t="s">
        <v>3109</v>
      </c>
      <c r="D1607" s="11" t="s">
        <v>260</v>
      </c>
      <c r="E1607" s="19" t="s">
        <v>3359</v>
      </c>
      <c r="F1607" s="10">
        <v>42036</v>
      </c>
      <c r="G1607" s="10">
        <v>45323</v>
      </c>
      <c r="H1607" s="11">
        <v>10</v>
      </c>
      <c r="I1607" s="11" t="s">
        <v>337</v>
      </c>
      <c r="J1607" s="11" t="s">
        <v>338</v>
      </c>
      <c r="K1607" s="11" t="s">
        <v>4139</v>
      </c>
      <c r="L1607" s="11">
        <v>2</v>
      </c>
    </row>
    <row r="1608" spans="1:12">
      <c r="A1608" s="11" t="s">
        <v>3110</v>
      </c>
      <c r="D1608" s="11" t="s">
        <v>260</v>
      </c>
      <c r="E1608" s="19" t="s">
        <v>3360</v>
      </c>
      <c r="F1608" s="10">
        <v>42036</v>
      </c>
      <c r="G1608" s="10">
        <v>45323</v>
      </c>
      <c r="H1608" s="11">
        <v>10</v>
      </c>
      <c r="I1608" s="11" t="s">
        <v>337</v>
      </c>
      <c r="J1608" s="11" t="s">
        <v>338</v>
      </c>
      <c r="K1608" s="11" t="s">
        <v>4139</v>
      </c>
      <c r="L1608" s="11">
        <v>2</v>
      </c>
    </row>
    <row r="1609" spans="1:12">
      <c r="A1609" s="11" t="s">
        <v>3111</v>
      </c>
      <c r="D1609" s="11" t="s">
        <v>260</v>
      </c>
      <c r="E1609" s="19" t="s">
        <v>3361</v>
      </c>
      <c r="F1609" s="10">
        <v>42036</v>
      </c>
      <c r="G1609" s="10">
        <v>45323</v>
      </c>
      <c r="H1609" s="11">
        <v>10</v>
      </c>
      <c r="I1609" s="11" t="s">
        <v>337</v>
      </c>
      <c r="J1609" s="11" t="s">
        <v>338</v>
      </c>
      <c r="K1609" s="11" t="s">
        <v>4139</v>
      </c>
      <c r="L1609" s="11">
        <v>2</v>
      </c>
    </row>
    <row r="1610" spans="1:12">
      <c r="A1610" s="11" t="s">
        <v>3112</v>
      </c>
      <c r="D1610" s="11" t="s">
        <v>260</v>
      </c>
      <c r="E1610" s="19" t="s">
        <v>3362</v>
      </c>
      <c r="F1610" s="10">
        <v>42036</v>
      </c>
      <c r="G1610" s="10">
        <v>45323</v>
      </c>
      <c r="H1610" s="11">
        <v>10</v>
      </c>
      <c r="I1610" s="11" t="s">
        <v>337</v>
      </c>
      <c r="J1610" s="11" t="s">
        <v>338</v>
      </c>
      <c r="K1610" s="11" t="s">
        <v>4139</v>
      </c>
      <c r="L1610" s="11">
        <v>2</v>
      </c>
    </row>
    <row r="1611" spans="1:12">
      <c r="A1611" s="11" t="s">
        <v>3113</v>
      </c>
      <c r="D1611" s="11" t="s">
        <v>260</v>
      </c>
      <c r="E1611" s="19" t="s">
        <v>3363</v>
      </c>
      <c r="F1611" s="10">
        <v>42036</v>
      </c>
      <c r="G1611" s="10">
        <v>45323</v>
      </c>
      <c r="H1611" s="11">
        <v>10</v>
      </c>
      <c r="I1611" s="11" t="s">
        <v>337</v>
      </c>
      <c r="J1611" s="11" t="s">
        <v>338</v>
      </c>
      <c r="K1611" s="11" t="s">
        <v>4139</v>
      </c>
      <c r="L1611" s="11">
        <v>2</v>
      </c>
    </row>
    <row r="1612" spans="1:12">
      <c r="A1612" s="11" t="s">
        <v>3114</v>
      </c>
      <c r="D1612" s="11" t="s">
        <v>260</v>
      </c>
      <c r="E1612" s="19" t="s">
        <v>3364</v>
      </c>
      <c r="F1612" s="10">
        <v>42036</v>
      </c>
      <c r="G1612" s="10">
        <v>45323</v>
      </c>
      <c r="H1612" s="11">
        <v>10</v>
      </c>
      <c r="I1612" s="11" t="s">
        <v>337</v>
      </c>
      <c r="J1612" s="11" t="s">
        <v>338</v>
      </c>
      <c r="K1612" s="11" t="s">
        <v>4139</v>
      </c>
      <c r="L1612" s="11">
        <v>2</v>
      </c>
    </row>
    <row r="1613" spans="1:12">
      <c r="A1613" s="11" t="s">
        <v>3115</v>
      </c>
      <c r="D1613" s="11" t="s">
        <v>260</v>
      </c>
      <c r="E1613" s="19" t="s">
        <v>3365</v>
      </c>
      <c r="F1613" s="10">
        <v>42036</v>
      </c>
      <c r="G1613" s="10">
        <v>45323</v>
      </c>
      <c r="H1613" s="11">
        <v>10</v>
      </c>
      <c r="I1613" s="11" t="s">
        <v>337</v>
      </c>
      <c r="J1613" s="11" t="s">
        <v>338</v>
      </c>
      <c r="K1613" s="11" t="s">
        <v>4139</v>
      </c>
      <c r="L1613" s="11">
        <v>2</v>
      </c>
    </row>
    <row r="1614" spans="1:12">
      <c r="A1614" s="11" t="s">
        <v>3116</v>
      </c>
      <c r="D1614" s="11" t="s">
        <v>260</v>
      </c>
      <c r="E1614" s="19" t="s">
        <v>3366</v>
      </c>
      <c r="F1614" s="10">
        <v>42036</v>
      </c>
      <c r="G1614" s="10">
        <v>45323</v>
      </c>
      <c r="H1614" s="11">
        <v>10</v>
      </c>
      <c r="I1614" s="11" t="s">
        <v>337</v>
      </c>
      <c r="J1614" s="11" t="s">
        <v>338</v>
      </c>
      <c r="K1614" s="11" t="s">
        <v>4139</v>
      </c>
      <c r="L1614" s="11">
        <v>2</v>
      </c>
    </row>
    <row r="1615" spans="1:12">
      <c r="A1615" s="11" t="s">
        <v>3117</v>
      </c>
      <c r="D1615" s="11" t="s">
        <v>260</v>
      </c>
      <c r="E1615" s="19" t="s">
        <v>3367</v>
      </c>
      <c r="F1615" s="10">
        <v>42036</v>
      </c>
      <c r="G1615" s="10">
        <v>45323</v>
      </c>
      <c r="H1615" s="11">
        <v>10</v>
      </c>
      <c r="I1615" s="11" t="s">
        <v>337</v>
      </c>
      <c r="J1615" s="11" t="s">
        <v>338</v>
      </c>
      <c r="K1615" s="11" t="s">
        <v>4139</v>
      </c>
      <c r="L1615" s="11">
        <v>2</v>
      </c>
    </row>
    <row r="1616" spans="1:12">
      <c r="A1616" s="11" t="s">
        <v>3118</v>
      </c>
      <c r="D1616" s="11" t="s">
        <v>260</v>
      </c>
      <c r="E1616" s="19" t="s">
        <v>3368</v>
      </c>
      <c r="F1616" s="10">
        <v>42036</v>
      </c>
      <c r="G1616" s="10">
        <v>45323</v>
      </c>
      <c r="H1616" s="11">
        <v>10</v>
      </c>
      <c r="I1616" s="11" t="s">
        <v>337</v>
      </c>
      <c r="J1616" s="11" t="s">
        <v>338</v>
      </c>
      <c r="K1616" s="11" t="s">
        <v>4139</v>
      </c>
      <c r="L1616" s="11">
        <v>2</v>
      </c>
    </row>
    <row r="1617" spans="1:12">
      <c r="A1617" s="11" t="s">
        <v>3119</v>
      </c>
      <c r="D1617" s="11" t="s">
        <v>260</v>
      </c>
      <c r="E1617" s="19" t="s">
        <v>3369</v>
      </c>
      <c r="F1617" s="10">
        <v>42036</v>
      </c>
      <c r="G1617" s="10">
        <v>45323</v>
      </c>
      <c r="H1617" s="11">
        <v>10</v>
      </c>
      <c r="I1617" s="11" t="s">
        <v>337</v>
      </c>
      <c r="J1617" s="11" t="s">
        <v>338</v>
      </c>
      <c r="K1617" s="11" t="s">
        <v>4139</v>
      </c>
      <c r="L1617" s="11">
        <v>2</v>
      </c>
    </row>
    <row r="1618" spans="1:12">
      <c r="A1618" s="11" t="s">
        <v>3120</v>
      </c>
      <c r="D1618" s="11" t="s">
        <v>260</v>
      </c>
      <c r="E1618" s="19" t="s">
        <v>3370</v>
      </c>
      <c r="F1618" s="10">
        <v>42036</v>
      </c>
      <c r="G1618" s="10">
        <v>45323</v>
      </c>
      <c r="H1618" s="11">
        <v>10</v>
      </c>
      <c r="I1618" s="11" t="s">
        <v>337</v>
      </c>
      <c r="J1618" s="11" t="s">
        <v>338</v>
      </c>
      <c r="K1618" s="11" t="s">
        <v>4139</v>
      </c>
      <c r="L1618" s="11">
        <v>2</v>
      </c>
    </row>
    <row r="1619" spans="1:12">
      <c r="A1619" s="11" t="s">
        <v>3121</v>
      </c>
      <c r="D1619" s="11" t="s">
        <v>260</v>
      </c>
      <c r="E1619" s="19" t="s">
        <v>3371</v>
      </c>
      <c r="F1619" s="10">
        <v>42036</v>
      </c>
      <c r="G1619" s="10">
        <v>45323</v>
      </c>
      <c r="H1619" s="11">
        <v>10</v>
      </c>
      <c r="I1619" s="11" t="s">
        <v>337</v>
      </c>
      <c r="J1619" s="11" t="s">
        <v>338</v>
      </c>
      <c r="K1619" s="11" t="s">
        <v>4139</v>
      </c>
      <c r="L1619" s="11">
        <v>2</v>
      </c>
    </row>
    <row r="1620" spans="1:12">
      <c r="A1620" s="11" t="s">
        <v>3122</v>
      </c>
      <c r="D1620" s="11" t="s">
        <v>260</v>
      </c>
      <c r="E1620" s="19" t="s">
        <v>3372</v>
      </c>
      <c r="F1620" s="10">
        <v>42036</v>
      </c>
      <c r="G1620" s="10">
        <v>45323</v>
      </c>
      <c r="H1620" s="11">
        <v>10</v>
      </c>
      <c r="I1620" s="11" t="s">
        <v>337</v>
      </c>
      <c r="J1620" s="11" t="s">
        <v>338</v>
      </c>
      <c r="K1620" s="11" t="s">
        <v>4139</v>
      </c>
      <c r="L1620" s="11">
        <v>2</v>
      </c>
    </row>
    <row r="1621" spans="1:12">
      <c r="A1621" s="11" t="s">
        <v>3123</v>
      </c>
      <c r="D1621" s="11" t="s">
        <v>260</v>
      </c>
      <c r="E1621" s="19" t="s">
        <v>3373</v>
      </c>
      <c r="F1621" s="10">
        <v>42036</v>
      </c>
      <c r="G1621" s="10">
        <v>45323</v>
      </c>
      <c r="H1621" s="11">
        <v>10</v>
      </c>
      <c r="I1621" s="11" t="s">
        <v>337</v>
      </c>
      <c r="J1621" s="11" t="s">
        <v>338</v>
      </c>
      <c r="K1621" s="11" t="s">
        <v>4139</v>
      </c>
      <c r="L1621" s="11">
        <v>2</v>
      </c>
    </row>
    <row r="1622" spans="1:12">
      <c r="A1622" s="11" t="s">
        <v>3124</v>
      </c>
      <c r="D1622" s="11" t="s">
        <v>260</v>
      </c>
      <c r="E1622" s="19" t="s">
        <v>3374</v>
      </c>
      <c r="F1622" s="10">
        <v>42036</v>
      </c>
      <c r="G1622" s="10">
        <v>45323</v>
      </c>
      <c r="H1622" s="11">
        <v>10</v>
      </c>
      <c r="I1622" s="11" t="s">
        <v>337</v>
      </c>
      <c r="J1622" s="11" t="s">
        <v>338</v>
      </c>
      <c r="K1622" s="11" t="s">
        <v>4139</v>
      </c>
      <c r="L1622" s="11">
        <v>2</v>
      </c>
    </row>
    <row r="1623" spans="1:12">
      <c r="A1623" s="11" t="s">
        <v>3125</v>
      </c>
      <c r="D1623" s="11" t="s">
        <v>260</v>
      </c>
      <c r="E1623" s="19" t="s">
        <v>3375</v>
      </c>
      <c r="F1623" s="10">
        <v>42036</v>
      </c>
      <c r="G1623" s="10">
        <v>45323</v>
      </c>
      <c r="H1623" s="11">
        <v>10</v>
      </c>
      <c r="I1623" s="11" t="s">
        <v>337</v>
      </c>
      <c r="J1623" s="11" t="s">
        <v>338</v>
      </c>
      <c r="K1623" s="11" t="s">
        <v>4139</v>
      </c>
      <c r="L1623" s="11">
        <v>2</v>
      </c>
    </row>
    <row r="1624" spans="1:12">
      <c r="A1624" s="11" t="s">
        <v>3126</v>
      </c>
      <c r="D1624" s="11" t="s">
        <v>260</v>
      </c>
      <c r="E1624" s="19" t="s">
        <v>3376</v>
      </c>
      <c r="F1624" s="10">
        <v>42036</v>
      </c>
      <c r="G1624" s="10">
        <v>45323</v>
      </c>
      <c r="H1624" s="11">
        <v>10</v>
      </c>
      <c r="I1624" s="11" t="s">
        <v>337</v>
      </c>
      <c r="J1624" s="11" t="s">
        <v>338</v>
      </c>
      <c r="K1624" s="11" t="s">
        <v>4139</v>
      </c>
      <c r="L1624" s="11">
        <v>2</v>
      </c>
    </row>
    <row r="1625" spans="1:12">
      <c r="A1625" s="11" t="s">
        <v>3127</v>
      </c>
      <c r="D1625" s="11" t="s">
        <v>260</v>
      </c>
      <c r="E1625" s="19" t="s">
        <v>3377</v>
      </c>
      <c r="F1625" s="10">
        <v>42036</v>
      </c>
      <c r="G1625" s="10">
        <v>45323</v>
      </c>
      <c r="H1625" s="11">
        <v>10</v>
      </c>
      <c r="I1625" s="11" t="s">
        <v>337</v>
      </c>
      <c r="J1625" s="11" t="s">
        <v>338</v>
      </c>
      <c r="K1625" s="11" t="s">
        <v>4139</v>
      </c>
      <c r="L1625" s="11">
        <v>2</v>
      </c>
    </row>
    <row r="1626" spans="1:12">
      <c r="A1626" s="11" t="s">
        <v>3128</v>
      </c>
      <c r="D1626" s="11" t="s">
        <v>260</v>
      </c>
      <c r="E1626" s="19" t="s">
        <v>3378</v>
      </c>
      <c r="F1626" s="10">
        <v>42036</v>
      </c>
      <c r="G1626" s="10">
        <v>45323</v>
      </c>
      <c r="H1626" s="11">
        <v>10</v>
      </c>
      <c r="I1626" s="11" t="s">
        <v>337</v>
      </c>
      <c r="J1626" s="11" t="s">
        <v>338</v>
      </c>
      <c r="K1626" s="11" t="s">
        <v>4139</v>
      </c>
      <c r="L1626" s="11">
        <v>2</v>
      </c>
    </row>
    <row r="1627" spans="1:12">
      <c r="A1627" s="11" t="s">
        <v>3129</v>
      </c>
      <c r="D1627" s="11" t="s">
        <v>260</v>
      </c>
      <c r="E1627" s="19" t="s">
        <v>3379</v>
      </c>
      <c r="F1627" s="10">
        <v>42036</v>
      </c>
      <c r="G1627" s="10">
        <v>45323</v>
      </c>
      <c r="H1627" s="11">
        <v>10</v>
      </c>
      <c r="I1627" s="11" t="s">
        <v>337</v>
      </c>
      <c r="J1627" s="11" t="s">
        <v>338</v>
      </c>
      <c r="K1627" s="11" t="s">
        <v>4139</v>
      </c>
      <c r="L1627" s="11">
        <v>2</v>
      </c>
    </row>
    <row r="1628" spans="1:12">
      <c r="A1628" s="11" t="s">
        <v>3130</v>
      </c>
      <c r="D1628" s="11" t="s">
        <v>260</v>
      </c>
      <c r="E1628" s="19" t="s">
        <v>3380</v>
      </c>
      <c r="F1628" s="10">
        <v>42036</v>
      </c>
      <c r="G1628" s="10">
        <v>45323</v>
      </c>
      <c r="H1628" s="11">
        <v>10</v>
      </c>
      <c r="I1628" s="11" t="s">
        <v>337</v>
      </c>
      <c r="J1628" s="11" t="s">
        <v>338</v>
      </c>
      <c r="K1628" s="11" t="s">
        <v>4139</v>
      </c>
      <c r="L1628" s="11">
        <v>2</v>
      </c>
    </row>
    <row r="1629" spans="1:12">
      <c r="A1629" s="11" t="s">
        <v>3131</v>
      </c>
      <c r="D1629" s="11" t="s">
        <v>260</v>
      </c>
      <c r="E1629" s="19" t="s">
        <v>3381</v>
      </c>
      <c r="F1629" s="10">
        <v>42036</v>
      </c>
      <c r="G1629" s="10">
        <v>45323</v>
      </c>
      <c r="H1629" s="11">
        <v>10</v>
      </c>
      <c r="I1629" s="20" t="s">
        <v>259</v>
      </c>
      <c r="J1629" s="11" t="s">
        <v>261</v>
      </c>
      <c r="K1629" s="11" t="s">
        <v>4139</v>
      </c>
      <c r="L1629" s="11">
        <v>2</v>
      </c>
    </row>
    <row r="1630" spans="1:12">
      <c r="A1630" s="11" t="s">
        <v>3132</v>
      </c>
      <c r="D1630" s="11" t="s">
        <v>260</v>
      </c>
      <c r="E1630" s="19" t="s">
        <v>3382</v>
      </c>
      <c r="F1630" s="10">
        <v>42036</v>
      </c>
      <c r="G1630" s="10">
        <v>45323</v>
      </c>
      <c r="H1630" s="11">
        <v>10</v>
      </c>
      <c r="I1630" s="20" t="s">
        <v>259</v>
      </c>
      <c r="J1630" s="11" t="s">
        <v>261</v>
      </c>
      <c r="K1630" s="11" t="s">
        <v>4139</v>
      </c>
      <c r="L1630" s="11">
        <v>2</v>
      </c>
    </row>
    <row r="1631" spans="1:12">
      <c r="A1631" s="11" t="s">
        <v>3133</v>
      </c>
      <c r="D1631" s="11" t="s">
        <v>260</v>
      </c>
      <c r="E1631" s="19" t="s">
        <v>3383</v>
      </c>
      <c r="F1631" s="10">
        <v>42036</v>
      </c>
      <c r="G1631" s="10">
        <v>45323</v>
      </c>
      <c r="H1631" s="11">
        <v>10</v>
      </c>
      <c r="I1631" s="20" t="s">
        <v>259</v>
      </c>
      <c r="J1631" s="11" t="s">
        <v>261</v>
      </c>
      <c r="K1631" s="11" t="s">
        <v>4139</v>
      </c>
      <c r="L1631" s="11">
        <v>2</v>
      </c>
    </row>
    <row r="1632" spans="1:12">
      <c r="A1632" s="11" t="s">
        <v>3134</v>
      </c>
      <c r="D1632" s="11" t="s">
        <v>260</v>
      </c>
      <c r="E1632" s="19" t="s">
        <v>3384</v>
      </c>
      <c r="F1632" s="10">
        <v>42036</v>
      </c>
      <c r="G1632" s="10">
        <v>45323</v>
      </c>
      <c r="H1632" s="11">
        <v>10</v>
      </c>
      <c r="I1632" s="20" t="s">
        <v>259</v>
      </c>
      <c r="J1632" s="11" t="s">
        <v>261</v>
      </c>
      <c r="K1632" s="11" t="s">
        <v>4139</v>
      </c>
      <c r="L1632" s="11">
        <v>2</v>
      </c>
    </row>
    <row r="1633" spans="1:12">
      <c r="A1633" s="11" t="s">
        <v>3135</v>
      </c>
      <c r="D1633" s="11" t="s">
        <v>260</v>
      </c>
      <c r="E1633" s="19" t="s">
        <v>3385</v>
      </c>
      <c r="F1633" s="10">
        <v>42036</v>
      </c>
      <c r="G1633" s="10">
        <v>45323</v>
      </c>
      <c r="H1633" s="11">
        <v>10</v>
      </c>
      <c r="I1633" s="20" t="s">
        <v>259</v>
      </c>
      <c r="J1633" s="11" t="s">
        <v>261</v>
      </c>
      <c r="K1633" s="11" t="s">
        <v>4139</v>
      </c>
      <c r="L1633" s="11">
        <v>2</v>
      </c>
    </row>
    <row r="1634" spans="1:12">
      <c r="A1634" s="11" t="s">
        <v>3136</v>
      </c>
      <c r="D1634" s="11" t="s">
        <v>260</v>
      </c>
      <c r="E1634" s="19" t="s">
        <v>3386</v>
      </c>
      <c r="F1634" s="10">
        <v>42036</v>
      </c>
      <c r="G1634" s="10">
        <v>45323</v>
      </c>
      <c r="H1634" s="11">
        <v>10</v>
      </c>
      <c r="I1634" s="20" t="s">
        <v>259</v>
      </c>
      <c r="J1634" s="11" t="s">
        <v>261</v>
      </c>
      <c r="K1634" s="11" t="s">
        <v>4139</v>
      </c>
      <c r="L1634" s="11">
        <v>2</v>
      </c>
    </row>
    <row r="1635" spans="1:12">
      <c r="A1635" s="11" t="s">
        <v>3137</v>
      </c>
      <c r="D1635" s="11" t="s">
        <v>260</v>
      </c>
      <c r="E1635" s="19" t="s">
        <v>3387</v>
      </c>
      <c r="F1635" s="10">
        <v>42036</v>
      </c>
      <c r="G1635" s="10">
        <v>45323</v>
      </c>
      <c r="H1635" s="11">
        <v>10</v>
      </c>
      <c r="I1635" s="20" t="s">
        <v>259</v>
      </c>
      <c r="J1635" s="11" t="s">
        <v>261</v>
      </c>
      <c r="K1635" s="11" t="s">
        <v>4139</v>
      </c>
      <c r="L1635" s="11">
        <v>2</v>
      </c>
    </row>
    <row r="1636" spans="1:12">
      <c r="A1636" s="11" t="s">
        <v>3138</v>
      </c>
      <c r="D1636" s="11" t="s">
        <v>260</v>
      </c>
      <c r="E1636" s="19" t="s">
        <v>3388</v>
      </c>
      <c r="F1636" s="10">
        <v>42036</v>
      </c>
      <c r="G1636" s="10">
        <v>45323</v>
      </c>
      <c r="H1636" s="11">
        <v>10</v>
      </c>
      <c r="I1636" s="20" t="s">
        <v>259</v>
      </c>
      <c r="J1636" s="11" t="s">
        <v>261</v>
      </c>
      <c r="K1636" s="11" t="s">
        <v>4139</v>
      </c>
      <c r="L1636" s="11">
        <v>2</v>
      </c>
    </row>
    <row r="1637" spans="1:12">
      <c r="A1637" s="11" t="s">
        <v>3139</v>
      </c>
      <c r="D1637" s="11" t="s">
        <v>260</v>
      </c>
      <c r="E1637" s="19" t="s">
        <v>3389</v>
      </c>
      <c r="F1637" s="10">
        <v>42036</v>
      </c>
      <c r="G1637" s="10">
        <v>45323</v>
      </c>
      <c r="H1637" s="11">
        <v>10</v>
      </c>
      <c r="I1637" s="20" t="s">
        <v>259</v>
      </c>
      <c r="J1637" s="11" t="s">
        <v>261</v>
      </c>
      <c r="K1637" s="11" t="s">
        <v>4139</v>
      </c>
      <c r="L1637" s="11">
        <v>2</v>
      </c>
    </row>
    <row r="1638" spans="1:12">
      <c r="A1638" s="11" t="s">
        <v>3140</v>
      </c>
      <c r="D1638" s="11" t="s">
        <v>260</v>
      </c>
      <c r="E1638" s="19" t="s">
        <v>3390</v>
      </c>
      <c r="F1638" s="10">
        <v>42036</v>
      </c>
      <c r="G1638" s="10">
        <v>45323</v>
      </c>
      <c r="H1638" s="11">
        <v>10</v>
      </c>
      <c r="I1638" s="20" t="s">
        <v>259</v>
      </c>
      <c r="J1638" s="11" t="s">
        <v>261</v>
      </c>
      <c r="K1638" s="11" t="s">
        <v>4139</v>
      </c>
      <c r="L1638" s="11">
        <v>2</v>
      </c>
    </row>
    <row r="1639" spans="1:12">
      <c r="A1639" s="11" t="s">
        <v>3141</v>
      </c>
      <c r="D1639" s="11" t="s">
        <v>260</v>
      </c>
      <c r="E1639" s="19" t="s">
        <v>3391</v>
      </c>
      <c r="F1639" s="10">
        <v>42036</v>
      </c>
      <c r="G1639" s="10">
        <v>45323</v>
      </c>
      <c r="H1639" s="11">
        <v>10</v>
      </c>
      <c r="I1639" s="20" t="s">
        <v>259</v>
      </c>
      <c r="J1639" s="11" t="s">
        <v>261</v>
      </c>
      <c r="K1639" s="11" t="s">
        <v>4139</v>
      </c>
      <c r="L1639" s="11">
        <v>2</v>
      </c>
    </row>
    <row r="1640" spans="1:12">
      <c r="A1640" s="11" t="s">
        <v>3142</v>
      </c>
      <c r="D1640" s="11" t="s">
        <v>260</v>
      </c>
      <c r="E1640" s="19" t="s">
        <v>3392</v>
      </c>
      <c r="F1640" s="10">
        <v>42036</v>
      </c>
      <c r="G1640" s="10">
        <v>45323</v>
      </c>
      <c r="H1640" s="11">
        <v>10</v>
      </c>
      <c r="I1640" s="20" t="s">
        <v>259</v>
      </c>
      <c r="J1640" s="11" t="s">
        <v>261</v>
      </c>
      <c r="K1640" s="11" t="s">
        <v>4139</v>
      </c>
      <c r="L1640" s="11">
        <v>2</v>
      </c>
    </row>
    <row r="1641" spans="1:12">
      <c r="A1641" s="11" t="s">
        <v>3143</v>
      </c>
      <c r="D1641" s="11" t="s">
        <v>260</v>
      </c>
      <c r="E1641" s="19" t="s">
        <v>3393</v>
      </c>
      <c r="F1641" s="10">
        <v>42036</v>
      </c>
      <c r="G1641" s="10">
        <v>45323</v>
      </c>
      <c r="H1641" s="11">
        <v>10</v>
      </c>
      <c r="I1641" s="20" t="s">
        <v>259</v>
      </c>
      <c r="J1641" s="11" t="s">
        <v>261</v>
      </c>
      <c r="K1641" s="11" t="s">
        <v>4139</v>
      </c>
      <c r="L1641" s="11">
        <v>2</v>
      </c>
    </row>
    <row r="1642" spans="1:12">
      <c r="A1642" s="11" t="s">
        <v>3144</v>
      </c>
      <c r="D1642" s="11" t="s">
        <v>260</v>
      </c>
      <c r="E1642" s="19" t="s">
        <v>3394</v>
      </c>
      <c r="F1642" s="10">
        <v>42036</v>
      </c>
      <c r="G1642" s="10">
        <v>45323</v>
      </c>
      <c r="H1642" s="11">
        <v>10</v>
      </c>
      <c r="I1642" s="20" t="s">
        <v>259</v>
      </c>
      <c r="J1642" s="11" t="s">
        <v>261</v>
      </c>
      <c r="K1642" s="11" t="s">
        <v>4139</v>
      </c>
      <c r="L1642" s="11">
        <v>2</v>
      </c>
    </row>
    <row r="1643" spans="1:12">
      <c r="A1643" s="11" t="s">
        <v>3145</v>
      </c>
      <c r="D1643" s="11" t="s">
        <v>260</v>
      </c>
      <c r="E1643" s="19" t="s">
        <v>3395</v>
      </c>
      <c r="F1643" s="10">
        <v>42036</v>
      </c>
      <c r="G1643" s="10">
        <v>45323</v>
      </c>
      <c r="H1643" s="11">
        <v>10</v>
      </c>
      <c r="I1643" s="20" t="s">
        <v>259</v>
      </c>
      <c r="J1643" s="11" t="s">
        <v>261</v>
      </c>
      <c r="K1643" s="11" t="s">
        <v>4139</v>
      </c>
      <c r="L1643" s="11">
        <v>2</v>
      </c>
    </row>
    <row r="1644" spans="1:12">
      <c r="A1644" s="11" t="s">
        <v>3146</v>
      </c>
      <c r="D1644" s="11" t="s">
        <v>260</v>
      </c>
      <c r="E1644" s="19" t="s">
        <v>3396</v>
      </c>
      <c r="F1644" s="10">
        <v>42036</v>
      </c>
      <c r="G1644" s="10">
        <v>45323</v>
      </c>
      <c r="H1644" s="11">
        <v>10</v>
      </c>
      <c r="I1644" s="20" t="s">
        <v>259</v>
      </c>
      <c r="J1644" s="11" t="s">
        <v>261</v>
      </c>
      <c r="K1644" s="11" t="s">
        <v>4139</v>
      </c>
      <c r="L1644" s="11">
        <v>2</v>
      </c>
    </row>
    <row r="1645" spans="1:12">
      <c r="A1645" s="11" t="s">
        <v>3147</v>
      </c>
      <c r="D1645" s="11" t="s">
        <v>260</v>
      </c>
      <c r="E1645" s="19" t="s">
        <v>3397</v>
      </c>
      <c r="F1645" s="10">
        <v>42036</v>
      </c>
      <c r="G1645" s="10">
        <v>45323</v>
      </c>
      <c r="H1645" s="11">
        <v>10</v>
      </c>
      <c r="I1645" s="20" t="s">
        <v>259</v>
      </c>
      <c r="J1645" s="11" t="s">
        <v>261</v>
      </c>
      <c r="K1645" s="11" t="s">
        <v>4139</v>
      </c>
      <c r="L1645" s="11">
        <v>2</v>
      </c>
    </row>
    <row r="1646" spans="1:12">
      <c r="A1646" s="11" t="s">
        <v>3148</v>
      </c>
      <c r="D1646" s="11" t="s">
        <v>260</v>
      </c>
      <c r="E1646" s="19" t="s">
        <v>3398</v>
      </c>
      <c r="F1646" s="10">
        <v>42036</v>
      </c>
      <c r="G1646" s="10">
        <v>45323</v>
      </c>
      <c r="H1646" s="11">
        <v>10</v>
      </c>
      <c r="I1646" s="20" t="s">
        <v>259</v>
      </c>
      <c r="J1646" s="11" t="s">
        <v>261</v>
      </c>
      <c r="K1646" s="11" t="s">
        <v>4139</v>
      </c>
      <c r="L1646" s="11">
        <v>2</v>
      </c>
    </row>
    <row r="1647" spans="1:12">
      <c r="A1647" s="11" t="s">
        <v>3149</v>
      </c>
      <c r="D1647" s="11" t="s">
        <v>260</v>
      </c>
      <c r="E1647" s="19" t="s">
        <v>3399</v>
      </c>
      <c r="F1647" s="10">
        <v>42036</v>
      </c>
      <c r="G1647" s="10">
        <v>45323</v>
      </c>
      <c r="H1647" s="11">
        <v>10</v>
      </c>
      <c r="I1647" s="20" t="s">
        <v>259</v>
      </c>
      <c r="J1647" s="11" t="s">
        <v>261</v>
      </c>
      <c r="K1647" s="11" t="s">
        <v>4139</v>
      </c>
      <c r="L1647" s="11">
        <v>2</v>
      </c>
    </row>
    <row r="1648" spans="1:12">
      <c r="A1648" s="11" t="s">
        <v>3150</v>
      </c>
      <c r="D1648" s="11" t="s">
        <v>260</v>
      </c>
      <c r="E1648" s="19" t="s">
        <v>3400</v>
      </c>
      <c r="F1648" s="10">
        <v>42036</v>
      </c>
      <c r="G1648" s="10">
        <v>45323</v>
      </c>
      <c r="H1648" s="11">
        <v>10</v>
      </c>
      <c r="I1648" s="20" t="s">
        <v>259</v>
      </c>
      <c r="J1648" s="11" t="s">
        <v>261</v>
      </c>
      <c r="K1648" s="11" t="s">
        <v>4139</v>
      </c>
      <c r="L1648" s="11">
        <v>2</v>
      </c>
    </row>
    <row r="1649" spans="1:12">
      <c r="A1649" s="11" t="s">
        <v>3151</v>
      </c>
      <c r="D1649" s="11" t="s">
        <v>260</v>
      </c>
      <c r="E1649" s="19" t="s">
        <v>3401</v>
      </c>
      <c r="F1649" s="10">
        <v>42036</v>
      </c>
      <c r="G1649" s="10">
        <v>45323</v>
      </c>
      <c r="H1649" s="11">
        <v>10</v>
      </c>
      <c r="I1649" s="20" t="s">
        <v>259</v>
      </c>
      <c r="J1649" s="11" t="s">
        <v>261</v>
      </c>
      <c r="K1649" s="11" t="s">
        <v>4139</v>
      </c>
      <c r="L1649" s="11">
        <v>2</v>
      </c>
    </row>
    <row r="1650" spans="1:12">
      <c r="A1650" s="11" t="s">
        <v>3152</v>
      </c>
      <c r="D1650" s="11" t="s">
        <v>260</v>
      </c>
      <c r="E1650" s="19" t="s">
        <v>3402</v>
      </c>
      <c r="F1650" s="10">
        <v>42036</v>
      </c>
      <c r="G1650" s="10">
        <v>45323</v>
      </c>
      <c r="H1650" s="11">
        <v>10</v>
      </c>
      <c r="I1650" s="20" t="s">
        <v>259</v>
      </c>
      <c r="J1650" s="11" t="s">
        <v>261</v>
      </c>
      <c r="K1650" s="11" t="s">
        <v>4139</v>
      </c>
      <c r="L1650" s="11">
        <v>2</v>
      </c>
    </row>
    <row r="1651" spans="1:12">
      <c r="A1651" s="11" t="s">
        <v>3153</v>
      </c>
      <c r="D1651" s="11" t="s">
        <v>260</v>
      </c>
      <c r="E1651" s="19" t="s">
        <v>3403</v>
      </c>
      <c r="F1651" s="10">
        <v>42036</v>
      </c>
      <c r="G1651" s="10">
        <v>45323</v>
      </c>
      <c r="H1651" s="11">
        <v>10</v>
      </c>
      <c r="I1651" s="20" t="s">
        <v>259</v>
      </c>
      <c r="J1651" s="11" t="s">
        <v>261</v>
      </c>
      <c r="K1651" s="11" t="s">
        <v>4139</v>
      </c>
      <c r="L1651" s="11">
        <v>2</v>
      </c>
    </row>
    <row r="1652" spans="1:12">
      <c r="A1652" s="11" t="s">
        <v>3154</v>
      </c>
      <c r="D1652" s="11" t="s">
        <v>260</v>
      </c>
      <c r="E1652" s="19" t="s">
        <v>3404</v>
      </c>
      <c r="F1652" s="10">
        <v>42036</v>
      </c>
      <c r="G1652" s="10">
        <v>45323</v>
      </c>
      <c r="H1652" s="11">
        <v>10</v>
      </c>
      <c r="I1652" s="20" t="s">
        <v>259</v>
      </c>
      <c r="J1652" s="11" t="s">
        <v>261</v>
      </c>
      <c r="K1652" s="11" t="s">
        <v>4139</v>
      </c>
      <c r="L1652" s="11">
        <v>2</v>
      </c>
    </row>
    <row r="1653" spans="1:12">
      <c r="A1653" s="11" t="s">
        <v>3155</v>
      </c>
      <c r="D1653" s="11" t="s">
        <v>260</v>
      </c>
      <c r="E1653" s="19" t="s">
        <v>3405</v>
      </c>
      <c r="F1653" s="10">
        <v>42036</v>
      </c>
      <c r="G1653" s="10">
        <v>45323</v>
      </c>
      <c r="H1653" s="11">
        <v>10</v>
      </c>
      <c r="I1653" s="20" t="s">
        <v>259</v>
      </c>
      <c r="J1653" s="11" t="s">
        <v>261</v>
      </c>
      <c r="K1653" s="11" t="s">
        <v>4139</v>
      </c>
      <c r="L1653" s="11">
        <v>2</v>
      </c>
    </row>
    <row r="1654" spans="1:12">
      <c r="A1654" s="11" t="s">
        <v>3156</v>
      </c>
      <c r="D1654" s="11" t="s">
        <v>260</v>
      </c>
      <c r="E1654" s="19" t="s">
        <v>3406</v>
      </c>
      <c r="F1654" s="10">
        <v>42036</v>
      </c>
      <c r="G1654" s="10">
        <v>45323</v>
      </c>
      <c r="H1654" s="11">
        <v>10</v>
      </c>
      <c r="I1654" s="20" t="s">
        <v>259</v>
      </c>
      <c r="J1654" s="11" t="s">
        <v>261</v>
      </c>
      <c r="K1654" s="11" t="s">
        <v>4139</v>
      </c>
      <c r="L1654" s="11">
        <v>2</v>
      </c>
    </row>
    <row r="1655" spans="1:12">
      <c r="A1655" s="11" t="s">
        <v>3157</v>
      </c>
      <c r="D1655" s="11" t="s">
        <v>260</v>
      </c>
      <c r="E1655" s="19" t="s">
        <v>3407</v>
      </c>
      <c r="F1655" s="10">
        <v>42036</v>
      </c>
      <c r="G1655" s="10">
        <v>45323</v>
      </c>
      <c r="H1655" s="11">
        <v>10</v>
      </c>
      <c r="I1655" s="20" t="s">
        <v>259</v>
      </c>
      <c r="J1655" s="11" t="s">
        <v>261</v>
      </c>
      <c r="K1655" s="11" t="s">
        <v>4139</v>
      </c>
      <c r="L1655" s="11">
        <v>2</v>
      </c>
    </row>
    <row r="1656" spans="1:12">
      <c r="A1656" s="11" t="s">
        <v>3158</v>
      </c>
      <c r="D1656" s="11" t="s">
        <v>260</v>
      </c>
      <c r="E1656" s="19" t="s">
        <v>3408</v>
      </c>
      <c r="F1656" s="10">
        <v>42036</v>
      </c>
      <c r="G1656" s="10">
        <v>45323</v>
      </c>
      <c r="H1656" s="11">
        <v>10</v>
      </c>
      <c r="I1656" s="20" t="s">
        <v>259</v>
      </c>
      <c r="J1656" s="11" t="s">
        <v>261</v>
      </c>
      <c r="K1656" s="11" t="s">
        <v>4139</v>
      </c>
      <c r="L1656" s="11">
        <v>2</v>
      </c>
    </row>
    <row r="1657" spans="1:12">
      <c r="A1657" s="11" t="s">
        <v>3159</v>
      </c>
      <c r="D1657" s="11" t="s">
        <v>260</v>
      </c>
      <c r="E1657" s="19" t="s">
        <v>3409</v>
      </c>
      <c r="F1657" s="10">
        <v>42036</v>
      </c>
      <c r="G1657" s="10">
        <v>45323</v>
      </c>
      <c r="H1657" s="11">
        <v>10</v>
      </c>
      <c r="I1657" s="20" t="s">
        <v>259</v>
      </c>
      <c r="J1657" s="11" t="s">
        <v>261</v>
      </c>
      <c r="K1657" s="11" t="s">
        <v>4139</v>
      </c>
      <c r="L1657" s="11">
        <v>2</v>
      </c>
    </row>
    <row r="1658" spans="1:12">
      <c r="A1658" s="11" t="s">
        <v>3160</v>
      </c>
      <c r="D1658" s="11" t="s">
        <v>260</v>
      </c>
      <c r="E1658" s="19" t="s">
        <v>3410</v>
      </c>
      <c r="F1658" s="10">
        <v>42036</v>
      </c>
      <c r="G1658" s="10">
        <v>45323</v>
      </c>
      <c r="H1658" s="11">
        <v>10</v>
      </c>
      <c r="I1658" s="20" t="s">
        <v>259</v>
      </c>
      <c r="J1658" s="11" t="s">
        <v>261</v>
      </c>
      <c r="K1658" s="11" t="s">
        <v>4139</v>
      </c>
      <c r="L1658" s="11">
        <v>2</v>
      </c>
    </row>
    <row r="1659" spans="1:12">
      <c r="A1659" s="11" t="s">
        <v>3161</v>
      </c>
      <c r="D1659" s="11" t="s">
        <v>260</v>
      </c>
      <c r="E1659" s="19" t="s">
        <v>3411</v>
      </c>
      <c r="F1659" s="10">
        <v>42036</v>
      </c>
      <c r="G1659" s="10">
        <v>45323</v>
      </c>
      <c r="H1659" s="11">
        <v>10</v>
      </c>
      <c r="I1659" s="20" t="s">
        <v>259</v>
      </c>
      <c r="J1659" s="11" t="s">
        <v>261</v>
      </c>
      <c r="K1659" s="11" t="s">
        <v>4139</v>
      </c>
      <c r="L1659" s="11">
        <v>2</v>
      </c>
    </row>
    <row r="1660" spans="1:12">
      <c r="A1660" s="11" t="s">
        <v>3162</v>
      </c>
      <c r="D1660" s="11" t="s">
        <v>260</v>
      </c>
      <c r="E1660" s="19" t="s">
        <v>3412</v>
      </c>
      <c r="F1660" s="10">
        <v>42036</v>
      </c>
      <c r="G1660" s="10">
        <v>45323</v>
      </c>
      <c r="H1660" s="11">
        <v>10</v>
      </c>
      <c r="I1660" s="20" t="s">
        <v>259</v>
      </c>
      <c r="J1660" s="11" t="s">
        <v>261</v>
      </c>
      <c r="K1660" s="11" t="s">
        <v>4139</v>
      </c>
      <c r="L1660" s="11">
        <v>2</v>
      </c>
    </row>
    <row r="1661" spans="1:12">
      <c r="A1661" s="11" t="s">
        <v>3163</v>
      </c>
      <c r="D1661" s="11" t="s">
        <v>260</v>
      </c>
      <c r="E1661" s="19" t="s">
        <v>3413</v>
      </c>
      <c r="F1661" s="10">
        <v>42036</v>
      </c>
      <c r="G1661" s="10">
        <v>45323</v>
      </c>
      <c r="H1661" s="11">
        <v>10</v>
      </c>
      <c r="I1661" s="20" t="s">
        <v>259</v>
      </c>
      <c r="J1661" s="11" t="s">
        <v>261</v>
      </c>
      <c r="K1661" s="11" t="s">
        <v>4139</v>
      </c>
      <c r="L1661" s="11">
        <v>2</v>
      </c>
    </row>
    <row r="1662" spans="1:12">
      <c r="A1662" s="11" t="s">
        <v>3164</v>
      </c>
      <c r="D1662" s="11" t="s">
        <v>260</v>
      </c>
      <c r="E1662" s="19" t="s">
        <v>3414</v>
      </c>
      <c r="F1662" s="10">
        <v>42036</v>
      </c>
      <c r="G1662" s="10">
        <v>45323</v>
      </c>
      <c r="H1662" s="11">
        <v>10</v>
      </c>
      <c r="I1662" s="20" t="s">
        <v>259</v>
      </c>
      <c r="J1662" s="11" t="s">
        <v>261</v>
      </c>
      <c r="K1662" s="11" t="s">
        <v>4139</v>
      </c>
      <c r="L1662" s="11">
        <v>2</v>
      </c>
    </row>
    <row r="1663" spans="1:12">
      <c r="A1663" s="11" t="s">
        <v>3165</v>
      </c>
      <c r="D1663" s="11" t="s">
        <v>260</v>
      </c>
      <c r="E1663" s="19" t="s">
        <v>3415</v>
      </c>
      <c r="F1663" s="10">
        <v>42036</v>
      </c>
      <c r="G1663" s="10">
        <v>45323</v>
      </c>
      <c r="H1663" s="11">
        <v>10</v>
      </c>
      <c r="I1663" s="20" t="s">
        <v>259</v>
      </c>
      <c r="J1663" s="11" t="s">
        <v>261</v>
      </c>
      <c r="K1663" s="11" t="s">
        <v>4139</v>
      </c>
      <c r="L1663" s="11">
        <v>2</v>
      </c>
    </row>
    <row r="1664" spans="1:12">
      <c r="A1664" s="11" t="s">
        <v>3166</v>
      </c>
      <c r="D1664" s="11" t="s">
        <v>260</v>
      </c>
      <c r="E1664" s="19" t="s">
        <v>3416</v>
      </c>
      <c r="F1664" s="10">
        <v>42036</v>
      </c>
      <c r="G1664" s="10">
        <v>45323</v>
      </c>
      <c r="H1664" s="11">
        <v>10</v>
      </c>
      <c r="I1664" s="20" t="s">
        <v>259</v>
      </c>
      <c r="J1664" s="11" t="s">
        <v>261</v>
      </c>
      <c r="K1664" s="11" t="s">
        <v>4139</v>
      </c>
      <c r="L1664" s="11">
        <v>2</v>
      </c>
    </row>
    <row r="1665" spans="1:12">
      <c r="A1665" s="11" t="s">
        <v>3167</v>
      </c>
      <c r="D1665" s="11" t="s">
        <v>260</v>
      </c>
      <c r="E1665" s="19" t="s">
        <v>3417</v>
      </c>
      <c r="F1665" s="10">
        <v>42036</v>
      </c>
      <c r="G1665" s="10">
        <v>45323</v>
      </c>
      <c r="H1665" s="11">
        <v>10</v>
      </c>
      <c r="I1665" s="20" t="s">
        <v>259</v>
      </c>
      <c r="J1665" s="11" t="s">
        <v>261</v>
      </c>
      <c r="K1665" s="11" t="s">
        <v>4139</v>
      </c>
      <c r="L1665" s="11">
        <v>2</v>
      </c>
    </row>
    <row r="1666" spans="1:12">
      <c r="A1666" s="11" t="s">
        <v>3168</v>
      </c>
      <c r="D1666" s="11" t="s">
        <v>260</v>
      </c>
      <c r="E1666" s="19" t="s">
        <v>3418</v>
      </c>
      <c r="F1666" s="10">
        <v>42036</v>
      </c>
      <c r="G1666" s="10">
        <v>45323</v>
      </c>
      <c r="H1666" s="11">
        <v>10</v>
      </c>
      <c r="I1666" s="20" t="s">
        <v>259</v>
      </c>
      <c r="J1666" s="11" t="s">
        <v>261</v>
      </c>
      <c r="K1666" s="11" t="s">
        <v>4139</v>
      </c>
      <c r="L1666" s="11">
        <v>2</v>
      </c>
    </row>
    <row r="1667" spans="1:12">
      <c r="A1667" s="11" t="s">
        <v>3169</v>
      </c>
      <c r="D1667" s="11" t="s">
        <v>260</v>
      </c>
      <c r="E1667" s="19" t="s">
        <v>3419</v>
      </c>
      <c r="F1667" s="10">
        <v>42036</v>
      </c>
      <c r="G1667" s="10">
        <v>45323</v>
      </c>
      <c r="H1667" s="11">
        <v>10</v>
      </c>
      <c r="I1667" s="20" t="s">
        <v>259</v>
      </c>
      <c r="J1667" s="11" t="s">
        <v>261</v>
      </c>
      <c r="K1667" s="11" t="s">
        <v>4139</v>
      </c>
      <c r="L1667" s="11">
        <v>2</v>
      </c>
    </row>
    <row r="1668" spans="1:12">
      <c r="A1668" s="11" t="s">
        <v>3170</v>
      </c>
      <c r="D1668" s="11" t="s">
        <v>260</v>
      </c>
      <c r="E1668" s="19" t="s">
        <v>3420</v>
      </c>
      <c r="F1668" s="10">
        <v>42036</v>
      </c>
      <c r="G1668" s="10">
        <v>45323</v>
      </c>
      <c r="H1668" s="11">
        <v>10</v>
      </c>
      <c r="I1668" s="20" t="s">
        <v>259</v>
      </c>
      <c r="J1668" s="11" t="s">
        <v>261</v>
      </c>
      <c r="K1668" s="11" t="s">
        <v>4139</v>
      </c>
      <c r="L1668" s="11">
        <v>2</v>
      </c>
    </row>
    <row r="1669" spans="1:12">
      <c r="A1669" s="11" t="s">
        <v>3171</v>
      </c>
      <c r="D1669" s="11" t="s">
        <v>260</v>
      </c>
      <c r="E1669" s="19" t="s">
        <v>3421</v>
      </c>
      <c r="F1669" s="10">
        <v>42036</v>
      </c>
      <c r="G1669" s="10">
        <v>45323</v>
      </c>
      <c r="H1669" s="11">
        <v>10</v>
      </c>
      <c r="I1669" s="20" t="s">
        <v>259</v>
      </c>
      <c r="J1669" s="11" t="s">
        <v>261</v>
      </c>
      <c r="K1669" s="11" t="s">
        <v>4139</v>
      </c>
      <c r="L1669" s="11">
        <v>2</v>
      </c>
    </row>
    <row r="1670" spans="1:12">
      <c r="A1670" s="11" t="s">
        <v>3172</v>
      </c>
      <c r="D1670" s="11" t="s">
        <v>260</v>
      </c>
      <c r="E1670" s="19" t="s">
        <v>3422</v>
      </c>
      <c r="F1670" s="10">
        <v>42036</v>
      </c>
      <c r="G1670" s="10">
        <v>45323</v>
      </c>
      <c r="H1670" s="11">
        <v>10</v>
      </c>
      <c r="I1670" s="20" t="s">
        <v>259</v>
      </c>
      <c r="J1670" s="11" t="s">
        <v>261</v>
      </c>
      <c r="K1670" s="11" t="s">
        <v>4139</v>
      </c>
      <c r="L1670" s="11">
        <v>2</v>
      </c>
    </row>
    <row r="1671" spans="1:12">
      <c r="A1671" s="11" t="s">
        <v>3173</v>
      </c>
      <c r="D1671" s="11" t="s">
        <v>260</v>
      </c>
      <c r="E1671" s="19" t="s">
        <v>3423</v>
      </c>
      <c r="F1671" s="10">
        <v>42036</v>
      </c>
      <c r="G1671" s="10">
        <v>45323</v>
      </c>
      <c r="H1671" s="11">
        <v>10</v>
      </c>
      <c r="I1671" s="20" t="s">
        <v>259</v>
      </c>
      <c r="J1671" s="11" t="s">
        <v>261</v>
      </c>
      <c r="K1671" s="11" t="s">
        <v>4139</v>
      </c>
      <c r="L1671" s="11">
        <v>2</v>
      </c>
    </row>
    <row r="1672" spans="1:12">
      <c r="A1672" s="11" t="s">
        <v>3174</v>
      </c>
      <c r="D1672" s="11" t="s">
        <v>260</v>
      </c>
      <c r="E1672" s="19" t="s">
        <v>3424</v>
      </c>
      <c r="F1672" s="10">
        <v>42036</v>
      </c>
      <c r="G1672" s="10">
        <v>45323</v>
      </c>
      <c r="H1672" s="11">
        <v>10</v>
      </c>
      <c r="I1672" s="20" t="s">
        <v>259</v>
      </c>
      <c r="J1672" s="11" t="s">
        <v>261</v>
      </c>
      <c r="K1672" s="11" t="s">
        <v>4139</v>
      </c>
      <c r="L1672" s="11">
        <v>2</v>
      </c>
    </row>
    <row r="1673" spans="1:12">
      <c r="A1673" s="11" t="s">
        <v>3175</v>
      </c>
      <c r="D1673" s="11" t="s">
        <v>260</v>
      </c>
      <c r="E1673" s="19" t="s">
        <v>3425</v>
      </c>
      <c r="F1673" s="10">
        <v>42036</v>
      </c>
      <c r="G1673" s="10">
        <v>45323</v>
      </c>
      <c r="H1673" s="11">
        <v>10</v>
      </c>
      <c r="I1673" s="20" t="s">
        <v>259</v>
      </c>
      <c r="J1673" s="11" t="s">
        <v>261</v>
      </c>
      <c r="K1673" s="11" t="s">
        <v>4139</v>
      </c>
      <c r="L1673" s="11">
        <v>2</v>
      </c>
    </row>
    <row r="1674" spans="1:12">
      <c r="A1674" s="11" t="s">
        <v>3176</v>
      </c>
      <c r="D1674" s="11" t="s">
        <v>260</v>
      </c>
      <c r="E1674" s="19" t="s">
        <v>3426</v>
      </c>
      <c r="F1674" s="10">
        <v>42036</v>
      </c>
      <c r="G1674" s="10">
        <v>45323</v>
      </c>
      <c r="H1674" s="11">
        <v>10</v>
      </c>
      <c r="I1674" s="20" t="s">
        <v>259</v>
      </c>
      <c r="J1674" s="11" t="s">
        <v>261</v>
      </c>
      <c r="K1674" s="11" t="s">
        <v>4139</v>
      </c>
      <c r="L1674" s="11">
        <v>2</v>
      </c>
    </row>
    <row r="1675" spans="1:12">
      <c r="A1675" s="11" t="s">
        <v>3177</v>
      </c>
      <c r="D1675" s="11" t="s">
        <v>260</v>
      </c>
      <c r="E1675" s="19" t="s">
        <v>3427</v>
      </c>
      <c r="F1675" s="10">
        <v>42036</v>
      </c>
      <c r="G1675" s="10">
        <v>45323</v>
      </c>
      <c r="H1675" s="11">
        <v>10</v>
      </c>
      <c r="I1675" s="20" t="s">
        <v>259</v>
      </c>
      <c r="J1675" s="11" t="s">
        <v>261</v>
      </c>
      <c r="K1675" s="11" t="s">
        <v>4139</v>
      </c>
      <c r="L1675" s="11">
        <v>2</v>
      </c>
    </row>
    <row r="1676" spans="1:12">
      <c r="A1676" s="11" t="s">
        <v>3178</v>
      </c>
      <c r="D1676" s="11" t="s">
        <v>260</v>
      </c>
      <c r="E1676" s="19" t="s">
        <v>3428</v>
      </c>
      <c r="F1676" s="10">
        <v>42036</v>
      </c>
      <c r="G1676" s="10">
        <v>45323</v>
      </c>
      <c r="H1676" s="11">
        <v>10</v>
      </c>
      <c r="I1676" s="20" t="s">
        <v>259</v>
      </c>
      <c r="J1676" s="11" t="s">
        <v>261</v>
      </c>
      <c r="K1676" s="11" t="s">
        <v>4139</v>
      </c>
      <c r="L1676" s="11">
        <v>2</v>
      </c>
    </row>
    <row r="1677" spans="1:12">
      <c r="A1677" s="11" t="s">
        <v>3179</v>
      </c>
      <c r="D1677" s="11" t="s">
        <v>260</v>
      </c>
      <c r="E1677" s="19" t="s">
        <v>3429</v>
      </c>
      <c r="F1677" s="10">
        <v>42036</v>
      </c>
      <c r="G1677" s="10">
        <v>45323</v>
      </c>
      <c r="H1677" s="11">
        <v>10</v>
      </c>
      <c r="I1677" s="20" t="s">
        <v>259</v>
      </c>
      <c r="J1677" s="11" t="s">
        <v>261</v>
      </c>
      <c r="K1677" s="11" t="s">
        <v>4139</v>
      </c>
      <c r="L1677" s="11">
        <v>2</v>
      </c>
    </row>
    <row r="1678" spans="1:12">
      <c r="A1678" s="11" t="s">
        <v>3180</v>
      </c>
      <c r="D1678" s="11" t="s">
        <v>260</v>
      </c>
      <c r="E1678" s="19" t="s">
        <v>3430</v>
      </c>
      <c r="F1678" s="10">
        <v>42036</v>
      </c>
      <c r="G1678" s="10">
        <v>45323</v>
      </c>
      <c r="H1678" s="11">
        <v>10</v>
      </c>
      <c r="I1678" s="20" t="s">
        <v>259</v>
      </c>
      <c r="J1678" s="11" t="s">
        <v>261</v>
      </c>
      <c r="K1678" s="11" t="s">
        <v>4139</v>
      </c>
      <c r="L1678" s="11">
        <v>2</v>
      </c>
    </row>
    <row r="1679" spans="1:12">
      <c r="A1679" s="11" t="s">
        <v>3181</v>
      </c>
      <c r="D1679" s="11" t="s">
        <v>260</v>
      </c>
      <c r="E1679" s="19" t="s">
        <v>3431</v>
      </c>
      <c r="F1679" s="10">
        <v>42036</v>
      </c>
      <c r="G1679" s="10">
        <v>45323</v>
      </c>
      <c r="H1679" s="11">
        <v>10</v>
      </c>
      <c r="I1679" s="20" t="s">
        <v>259</v>
      </c>
      <c r="J1679" s="11" t="s">
        <v>261</v>
      </c>
      <c r="K1679" s="11" t="s">
        <v>4139</v>
      </c>
      <c r="L1679" s="11">
        <v>2</v>
      </c>
    </row>
    <row r="1680" spans="1:12">
      <c r="A1680" s="11" t="s">
        <v>3182</v>
      </c>
      <c r="D1680" s="11" t="s">
        <v>260</v>
      </c>
      <c r="E1680" s="19" t="s">
        <v>3432</v>
      </c>
      <c r="F1680" s="10">
        <v>42036</v>
      </c>
      <c r="G1680" s="10">
        <v>45323</v>
      </c>
      <c r="H1680" s="11">
        <v>10</v>
      </c>
      <c r="I1680" s="20" t="s">
        <v>259</v>
      </c>
      <c r="J1680" s="11" t="s">
        <v>261</v>
      </c>
      <c r="K1680" s="11" t="s">
        <v>4139</v>
      </c>
      <c r="L1680" s="11">
        <v>2</v>
      </c>
    </row>
    <row r="1681" spans="1:12">
      <c r="A1681" s="11" t="s">
        <v>3183</v>
      </c>
      <c r="D1681" s="11" t="s">
        <v>260</v>
      </c>
      <c r="E1681" s="19" t="s">
        <v>3433</v>
      </c>
      <c r="F1681" s="10">
        <v>42036</v>
      </c>
      <c r="G1681" s="10">
        <v>45323</v>
      </c>
      <c r="H1681" s="11">
        <v>10</v>
      </c>
      <c r="I1681" s="20" t="s">
        <v>259</v>
      </c>
      <c r="J1681" s="11" t="s">
        <v>261</v>
      </c>
      <c r="K1681" s="11" t="s">
        <v>4139</v>
      </c>
      <c r="L1681" s="11">
        <v>2</v>
      </c>
    </row>
    <row r="1682" spans="1:12">
      <c r="A1682" s="11" t="s">
        <v>3184</v>
      </c>
      <c r="D1682" s="11" t="s">
        <v>260</v>
      </c>
      <c r="E1682" s="19" t="s">
        <v>3434</v>
      </c>
      <c r="F1682" s="10">
        <v>42036</v>
      </c>
      <c r="G1682" s="10">
        <v>45323</v>
      </c>
      <c r="H1682" s="11">
        <v>10</v>
      </c>
      <c r="I1682" s="20" t="s">
        <v>259</v>
      </c>
      <c r="J1682" s="11" t="s">
        <v>261</v>
      </c>
      <c r="K1682" s="11" t="s">
        <v>4139</v>
      </c>
      <c r="L1682" s="11">
        <v>2</v>
      </c>
    </row>
    <row r="1683" spans="1:12">
      <c r="A1683" s="11" t="s">
        <v>3185</v>
      </c>
      <c r="D1683" s="11" t="s">
        <v>260</v>
      </c>
      <c r="E1683" s="19" t="s">
        <v>3435</v>
      </c>
      <c r="F1683" s="10">
        <v>42036</v>
      </c>
      <c r="G1683" s="10">
        <v>45323</v>
      </c>
      <c r="H1683" s="11">
        <v>10</v>
      </c>
      <c r="I1683" s="20" t="s">
        <v>259</v>
      </c>
      <c r="J1683" s="11" t="s">
        <v>261</v>
      </c>
      <c r="K1683" s="11" t="s">
        <v>4139</v>
      </c>
      <c r="L1683" s="11">
        <v>2</v>
      </c>
    </row>
    <row r="1684" spans="1:12">
      <c r="A1684" s="11" t="s">
        <v>3186</v>
      </c>
      <c r="D1684" s="11" t="s">
        <v>260</v>
      </c>
      <c r="E1684" s="19" t="s">
        <v>3436</v>
      </c>
      <c r="F1684" s="10">
        <v>42036</v>
      </c>
      <c r="G1684" s="10">
        <v>45323</v>
      </c>
      <c r="H1684" s="11">
        <v>10</v>
      </c>
      <c r="I1684" s="20" t="s">
        <v>259</v>
      </c>
      <c r="J1684" s="11" t="s">
        <v>261</v>
      </c>
      <c r="K1684" s="11" t="s">
        <v>4139</v>
      </c>
      <c r="L1684" s="11">
        <v>2</v>
      </c>
    </row>
    <row r="1685" spans="1:12">
      <c r="A1685" s="11" t="s">
        <v>3187</v>
      </c>
      <c r="D1685" s="11" t="s">
        <v>260</v>
      </c>
      <c r="E1685" s="19" t="s">
        <v>3437</v>
      </c>
      <c r="F1685" s="10">
        <v>42036</v>
      </c>
      <c r="G1685" s="10">
        <v>45323</v>
      </c>
      <c r="H1685" s="11">
        <v>10</v>
      </c>
      <c r="I1685" s="20" t="s">
        <v>259</v>
      </c>
      <c r="J1685" s="11" t="s">
        <v>261</v>
      </c>
      <c r="K1685" s="11" t="s">
        <v>4139</v>
      </c>
      <c r="L1685" s="11">
        <v>2</v>
      </c>
    </row>
    <row r="1686" spans="1:12">
      <c r="A1686" s="11" t="s">
        <v>3188</v>
      </c>
      <c r="D1686" s="11" t="s">
        <v>260</v>
      </c>
      <c r="E1686" s="19" t="s">
        <v>3438</v>
      </c>
      <c r="F1686" s="10">
        <v>42036</v>
      </c>
      <c r="G1686" s="10">
        <v>45323</v>
      </c>
      <c r="H1686" s="11">
        <v>10</v>
      </c>
      <c r="I1686" s="20" t="s">
        <v>259</v>
      </c>
      <c r="J1686" s="11" t="s">
        <v>261</v>
      </c>
      <c r="K1686" s="11" t="s">
        <v>4139</v>
      </c>
      <c r="L1686" s="11">
        <v>2</v>
      </c>
    </row>
    <row r="1687" spans="1:12">
      <c r="A1687" s="11" t="s">
        <v>3189</v>
      </c>
      <c r="D1687" s="11" t="s">
        <v>260</v>
      </c>
      <c r="E1687" s="19" t="s">
        <v>3439</v>
      </c>
      <c r="F1687" s="10">
        <v>42036</v>
      </c>
      <c r="G1687" s="10">
        <v>45323</v>
      </c>
      <c r="H1687" s="11">
        <v>10</v>
      </c>
      <c r="I1687" s="20" t="s">
        <v>259</v>
      </c>
      <c r="J1687" s="11" t="s">
        <v>261</v>
      </c>
      <c r="K1687" s="11" t="s">
        <v>4139</v>
      </c>
      <c r="L1687" s="11">
        <v>2</v>
      </c>
    </row>
    <row r="1688" spans="1:12">
      <c r="A1688" s="11" t="s">
        <v>3190</v>
      </c>
      <c r="D1688" s="11" t="s">
        <v>260</v>
      </c>
      <c r="E1688" s="19" t="s">
        <v>3440</v>
      </c>
      <c r="F1688" s="10">
        <v>42036</v>
      </c>
      <c r="G1688" s="10">
        <v>45323</v>
      </c>
      <c r="H1688" s="11">
        <v>10</v>
      </c>
      <c r="I1688" s="20" t="s">
        <v>259</v>
      </c>
      <c r="J1688" s="11" t="s">
        <v>261</v>
      </c>
      <c r="K1688" s="11" t="s">
        <v>4139</v>
      </c>
      <c r="L1688" s="11">
        <v>2</v>
      </c>
    </row>
    <row r="1689" spans="1:12">
      <c r="A1689" s="11" t="s">
        <v>3191</v>
      </c>
      <c r="D1689" s="11" t="s">
        <v>260</v>
      </c>
      <c r="E1689" s="19" t="s">
        <v>3441</v>
      </c>
      <c r="F1689" s="10">
        <v>42036</v>
      </c>
      <c r="G1689" s="10">
        <v>45323</v>
      </c>
      <c r="H1689" s="11">
        <v>10</v>
      </c>
      <c r="I1689" s="20" t="s">
        <v>259</v>
      </c>
      <c r="J1689" s="11" t="s">
        <v>261</v>
      </c>
      <c r="K1689" s="11" t="s">
        <v>4139</v>
      </c>
      <c r="L1689" s="11">
        <v>2</v>
      </c>
    </row>
    <row r="1690" spans="1:12">
      <c r="A1690" s="11" t="s">
        <v>3192</v>
      </c>
      <c r="D1690" s="11" t="s">
        <v>260</v>
      </c>
      <c r="E1690" s="19" t="s">
        <v>3442</v>
      </c>
      <c r="F1690" s="10">
        <v>42036</v>
      </c>
      <c r="G1690" s="10">
        <v>45323</v>
      </c>
      <c r="H1690" s="11">
        <v>10</v>
      </c>
      <c r="I1690" s="20" t="s">
        <v>259</v>
      </c>
      <c r="J1690" s="11" t="s">
        <v>261</v>
      </c>
      <c r="K1690" s="11" t="s">
        <v>4139</v>
      </c>
      <c r="L1690" s="11">
        <v>2</v>
      </c>
    </row>
    <row r="1691" spans="1:12">
      <c r="A1691" s="11" t="s">
        <v>3193</v>
      </c>
      <c r="D1691" s="11" t="s">
        <v>260</v>
      </c>
      <c r="E1691" s="19" t="s">
        <v>3443</v>
      </c>
      <c r="F1691" s="10">
        <v>42036</v>
      </c>
      <c r="G1691" s="10">
        <v>45323</v>
      </c>
      <c r="H1691" s="11">
        <v>10</v>
      </c>
      <c r="I1691" s="20" t="s">
        <v>259</v>
      </c>
      <c r="J1691" s="11" t="s">
        <v>261</v>
      </c>
      <c r="K1691" s="11" t="s">
        <v>4139</v>
      </c>
      <c r="L1691" s="11">
        <v>2</v>
      </c>
    </row>
    <row r="1692" spans="1:12">
      <c r="A1692" s="11" t="s">
        <v>3194</v>
      </c>
      <c r="D1692" s="11" t="s">
        <v>260</v>
      </c>
      <c r="E1692" s="19" t="s">
        <v>3444</v>
      </c>
      <c r="F1692" s="10">
        <v>42036</v>
      </c>
      <c r="G1692" s="10">
        <v>45323</v>
      </c>
      <c r="H1692" s="11">
        <v>10</v>
      </c>
      <c r="I1692" s="20" t="s">
        <v>259</v>
      </c>
      <c r="J1692" s="11" t="s">
        <v>261</v>
      </c>
      <c r="K1692" s="11" t="s">
        <v>4139</v>
      </c>
      <c r="L1692" s="11">
        <v>2</v>
      </c>
    </row>
    <row r="1693" spans="1:12">
      <c r="A1693" s="11" t="s">
        <v>3195</v>
      </c>
      <c r="D1693" s="11" t="s">
        <v>260</v>
      </c>
      <c r="E1693" s="19" t="s">
        <v>3445</v>
      </c>
      <c r="F1693" s="10">
        <v>42036</v>
      </c>
      <c r="G1693" s="10">
        <v>45323</v>
      </c>
      <c r="H1693" s="11">
        <v>10</v>
      </c>
      <c r="I1693" s="20" t="s">
        <v>259</v>
      </c>
      <c r="J1693" s="11" t="s">
        <v>261</v>
      </c>
      <c r="K1693" s="11" t="s">
        <v>4139</v>
      </c>
      <c r="L1693" s="11">
        <v>2</v>
      </c>
    </row>
    <row r="1694" spans="1:12">
      <c r="A1694" s="11" t="s">
        <v>3196</v>
      </c>
      <c r="D1694" s="11" t="s">
        <v>260</v>
      </c>
      <c r="E1694" s="19" t="s">
        <v>3446</v>
      </c>
      <c r="F1694" s="10">
        <v>42036</v>
      </c>
      <c r="G1694" s="10">
        <v>45323</v>
      </c>
      <c r="H1694" s="11">
        <v>10</v>
      </c>
      <c r="I1694" s="20" t="s">
        <v>259</v>
      </c>
      <c r="J1694" s="11" t="s">
        <v>261</v>
      </c>
      <c r="K1694" s="11" t="s">
        <v>4139</v>
      </c>
      <c r="L1694" s="11">
        <v>2</v>
      </c>
    </row>
    <row r="1695" spans="1:12">
      <c r="A1695" s="11" t="s">
        <v>3197</v>
      </c>
      <c r="D1695" s="11" t="s">
        <v>260</v>
      </c>
      <c r="E1695" s="19" t="s">
        <v>3447</v>
      </c>
      <c r="F1695" s="10">
        <v>42036</v>
      </c>
      <c r="G1695" s="10">
        <v>45323</v>
      </c>
      <c r="H1695" s="11">
        <v>10</v>
      </c>
      <c r="I1695" s="20" t="s">
        <v>259</v>
      </c>
      <c r="J1695" s="11" t="s">
        <v>261</v>
      </c>
      <c r="K1695" s="11" t="s">
        <v>4139</v>
      </c>
      <c r="L1695" s="11">
        <v>2</v>
      </c>
    </row>
    <row r="1696" spans="1:12">
      <c r="A1696" s="11" t="s">
        <v>3198</v>
      </c>
      <c r="D1696" s="11" t="s">
        <v>260</v>
      </c>
      <c r="E1696" s="19" t="s">
        <v>3448</v>
      </c>
      <c r="F1696" s="10">
        <v>42036</v>
      </c>
      <c r="G1696" s="10">
        <v>45323</v>
      </c>
      <c r="H1696" s="11">
        <v>10</v>
      </c>
      <c r="I1696" s="20" t="s">
        <v>259</v>
      </c>
      <c r="J1696" s="11" t="s">
        <v>261</v>
      </c>
      <c r="K1696" s="11" t="s">
        <v>4139</v>
      </c>
      <c r="L1696" s="11">
        <v>2</v>
      </c>
    </row>
    <row r="1697" spans="1:12">
      <c r="A1697" s="11" t="s">
        <v>3199</v>
      </c>
      <c r="D1697" s="11" t="s">
        <v>260</v>
      </c>
      <c r="E1697" s="19" t="s">
        <v>3449</v>
      </c>
      <c r="F1697" s="10">
        <v>42036</v>
      </c>
      <c r="G1697" s="10">
        <v>45323</v>
      </c>
      <c r="H1697" s="11">
        <v>10</v>
      </c>
      <c r="I1697" s="20" t="s">
        <v>259</v>
      </c>
      <c r="J1697" s="11" t="s">
        <v>261</v>
      </c>
      <c r="K1697" s="11" t="s">
        <v>4139</v>
      </c>
      <c r="L1697" s="11">
        <v>2</v>
      </c>
    </row>
    <row r="1698" spans="1:12">
      <c r="A1698" s="11" t="s">
        <v>3200</v>
      </c>
      <c r="D1698" s="11" t="s">
        <v>260</v>
      </c>
      <c r="E1698" s="19" t="s">
        <v>3450</v>
      </c>
      <c r="F1698" s="10">
        <v>42036</v>
      </c>
      <c r="G1698" s="10">
        <v>45323</v>
      </c>
      <c r="H1698" s="11">
        <v>10</v>
      </c>
      <c r="I1698" s="20" t="s">
        <v>259</v>
      </c>
      <c r="J1698" s="11" t="s">
        <v>261</v>
      </c>
      <c r="K1698" s="11" t="s">
        <v>4139</v>
      </c>
      <c r="L1698" s="11">
        <v>2</v>
      </c>
    </row>
    <row r="1699" spans="1:12">
      <c r="A1699" s="11" t="s">
        <v>3201</v>
      </c>
      <c r="D1699" s="11" t="s">
        <v>260</v>
      </c>
      <c r="E1699" s="19" t="s">
        <v>3451</v>
      </c>
      <c r="F1699" s="10">
        <v>42036</v>
      </c>
      <c r="G1699" s="10">
        <v>45323</v>
      </c>
      <c r="H1699" s="11">
        <v>10</v>
      </c>
      <c r="I1699" s="20" t="s">
        <v>259</v>
      </c>
      <c r="J1699" s="11" t="s">
        <v>261</v>
      </c>
      <c r="K1699" s="11" t="s">
        <v>4139</v>
      </c>
      <c r="L1699" s="11">
        <v>2</v>
      </c>
    </row>
    <row r="1700" spans="1:12">
      <c r="A1700" s="11" t="s">
        <v>3202</v>
      </c>
      <c r="D1700" s="11" t="s">
        <v>260</v>
      </c>
      <c r="E1700" s="19" t="s">
        <v>3452</v>
      </c>
      <c r="F1700" s="10">
        <v>42036</v>
      </c>
      <c r="G1700" s="10">
        <v>45323</v>
      </c>
      <c r="H1700" s="11">
        <v>10</v>
      </c>
      <c r="I1700" s="20" t="s">
        <v>259</v>
      </c>
      <c r="J1700" s="11" t="s">
        <v>261</v>
      </c>
      <c r="K1700" s="11" t="s">
        <v>4139</v>
      </c>
      <c r="L1700" s="11">
        <v>2</v>
      </c>
    </row>
    <row r="1701" spans="1:12">
      <c r="A1701" s="11" t="s">
        <v>3203</v>
      </c>
      <c r="D1701" s="11" t="s">
        <v>260</v>
      </c>
      <c r="E1701" s="19" t="s">
        <v>3453</v>
      </c>
      <c r="F1701" s="10">
        <v>42036</v>
      </c>
      <c r="G1701" s="10">
        <v>45323</v>
      </c>
      <c r="H1701" s="11">
        <v>10</v>
      </c>
      <c r="I1701" s="20" t="s">
        <v>259</v>
      </c>
      <c r="J1701" s="11" t="s">
        <v>261</v>
      </c>
      <c r="K1701" s="11" t="s">
        <v>4139</v>
      </c>
      <c r="L1701" s="11">
        <v>2</v>
      </c>
    </row>
    <row r="1702" spans="1:12">
      <c r="A1702" s="11" t="s">
        <v>3204</v>
      </c>
      <c r="D1702" s="11" t="s">
        <v>260</v>
      </c>
      <c r="E1702" s="19" t="s">
        <v>3454</v>
      </c>
      <c r="F1702" s="10">
        <v>42036</v>
      </c>
      <c r="G1702" s="10">
        <v>45323</v>
      </c>
      <c r="H1702" s="11">
        <v>10</v>
      </c>
      <c r="I1702" s="20" t="s">
        <v>259</v>
      </c>
      <c r="J1702" s="11" t="s">
        <v>261</v>
      </c>
      <c r="K1702" s="11" t="s">
        <v>4139</v>
      </c>
      <c r="L1702" s="11">
        <v>2</v>
      </c>
    </row>
    <row r="1703" spans="1:12">
      <c r="A1703" s="11" t="s">
        <v>3205</v>
      </c>
      <c r="D1703" s="11" t="s">
        <v>260</v>
      </c>
      <c r="E1703" s="19" t="s">
        <v>3455</v>
      </c>
      <c r="F1703" s="10">
        <v>42036</v>
      </c>
      <c r="G1703" s="10">
        <v>45323</v>
      </c>
      <c r="H1703" s="11">
        <v>10</v>
      </c>
      <c r="I1703" s="20" t="s">
        <v>259</v>
      </c>
      <c r="J1703" s="11" t="s">
        <v>261</v>
      </c>
      <c r="K1703" s="11" t="s">
        <v>4139</v>
      </c>
      <c r="L1703" s="11">
        <v>2</v>
      </c>
    </row>
    <row r="1704" spans="1:12">
      <c r="A1704" s="11" t="s">
        <v>3206</v>
      </c>
      <c r="D1704" s="11" t="s">
        <v>260</v>
      </c>
      <c r="E1704" s="19" t="s">
        <v>3456</v>
      </c>
      <c r="F1704" s="10">
        <v>42036</v>
      </c>
      <c r="G1704" s="10">
        <v>45323</v>
      </c>
      <c r="H1704" s="11">
        <v>10</v>
      </c>
      <c r="I1704" s="11" t="s">
        <v>337</v>
      </c>
      <c r="J1704" s="11" t="s">
        <v>338</v>
      </c>
      <c r="K1704" s="11" t="s">
        <v>4139</v>
      </c>
      <c r="L1704" s="11">
        <v>2</v>
      </c>
    </row>
    <row r="1705" spans="1:12">
      <c r="A1705" s="11" t="s">
        <v>3207</v>
      </c>
      <c r="D1705" s="11" t="s">
        <v>260</v>
      </c>
      <c r="E1705" s="19" t="s">
        <v>3457</v>
      </c>
      <c r="F1705" s="10">
        <v>42036</v>
      </c>
      <c r="G1705" s="10">
        <v>45323</v>
      </c>
      <c r="H1705" s="11">
        <v>10</v>
      </c>
      <c r="I1705" s="11" t="s">
        <v>337</v>
      </c>
      <c r="J1705" s="11" t="s">
        <v>338</v>
      </c>
      <c r="K1705" s="11" t="s">
        <v>4139</v>
      </c>
      <c r="L1705" s="11">
        <v>2</v>
      </c>
    </row>
    <row r="1706" spans="1:12">
      <c r="A1706" s="11" t="s">
        <v>3208</v>
      </c>
      <c r="D1706" s="11" t="s">
        <v>260</v>
      </c>
      <c r="E1706" s="19" t="s">
        <v>3458</v>
      </c>
      <c r="F1706" s="10">
        <v>42036</v>
      </c>
      <c r="G1706" s="10">
        <v>45323</v>
      </c>
      <c r="H1706" s="11">
        <v>10</v>
      </c>
      <c r="I1706" s="11" t="s">
        <v>337</v>
      </c>
      <c r="J1706" s="11" t="s">
        <v>338</v>
      </c>
      <c r="K1706" s="11" t="s">
        <v>4139</v>
      </c>
      <c r="L1706" s="11">
        <v>2</v>
      </c>
    </row>
    <row r="1707" spans="1:12">
      <c r="A1707" s="11" t="s">
        <v>3209</v>
      </c>
      <c r="D1707" s="11" t="s">
        <v>260</v>
      </c>
      <c r="E1707" s="19" t="s">
        <v>3459</v>
      </c>
      <c r="F1707" s="10">
        <v>42036</v>
      </c>
      <c r="G1707" s="10">
        <v>45323</v>
      </c>
      <c r="H1707" s="11">
        <v>10</v>
      </c>
      <c r="I1707" s="11" t="s">
        <v>337</v>
      </c>
      <c r="J1707" s="11" t="s">
        <v>338</v>
      </c>
      <c r="K1707" s="11" t="s">
        <v>4139</v>
      </c>
      <c r="L1707" s="11">
        <v>2</v>
      </c>
    </row>
    <row r="1708" spans="1:12">
      <c r="A1708" s="11" t="s">
        <v>3210</v>
      </c>
      <c r="D1708" s="11" t="s">
        <v>260</v>
      </c>
      <c r="E1708" s="19" t="s">
        <v>3460</v>
      </c>
      <c r="F1708" s="10">
        <v>42036</v>
      </c>
      <c r="G1708" s="10">
        <v>45323</v>
      </c>
      <c r="H1708" s="11">
        <v>10</v>
      </c>
      <c r="I1708" s="11" t="s">
        <v>337</v>
      </c>
      <c r="J1708" s="11" t="s">
        <v>338</v>
      </c>
      <c r="K1708" s="11" t="s">
        <v>4139</v>
      </c>
      <c r="L1708" s="11">
        <v>2</v>
      </c>
    </row>
    <row r="1709" spans="1:12">
      <c r="A1709" s="11" t="s">
        <v>3211</v>
      </c>
      <c r="D1709" s="11" t="s">
        <v>260</v>
      </c>
      <c r="E1709" s="19" t="s">
        <v>3461</v>
      </c>
      <c r="F1709" s="10">
        <v>42036</v>
      </c>
      <c r="G1709" s="10">
        <v>45323</v>
      </c>
      <c r="H1709" s="11">
        <v>10</v>
      </c>
      <c r="I1709" s="11" t="s">
        <v>337</v>
      </c>
      <c r="J1709" s="11" t="s">
        <v>338</v>
      </c>
      <c r="K1709" s="11" t="s">
        <v>4139</v>
      </c>
      <c r="L1709" s="11">
        <v>2</v>
      </c>
    </row>
    <row r="1710" spans="1:12">
      <c r="A1710" s="11" t="s">
        <v>3212</v>
      </c>
      <c r="D1710" s="11" t="s">
        <v>260</v>
      </c>
      <c r="E1710" s="19" t="s">
        <v>3462</v>
      </c>
      <c r="F1710" s="10">
        <v>42036</v>
      </c>
      <c r="G1710" s="10">
        <v>45323</v>
      </c>
      <c r="H1710" s="11">
        <v>10</v>
      </c>
      <c r="I1710" s="11" t="s">
        <v>337</v>
      </c>
      <c r="J1710" s="11" t="s">
        <v>338</v>
      </c>
      <c r="K1710" s="11" t="s">
        <v>4139</v>
      </c>
      <c r="L1710" s="11">
        <v>2</v>
      </c>
    </row>
    <row r="1711" spans="1:12">
      <c r="A1711" s="11" t="s">
        <v>3213</v>
      </c>
      <c r="D1711" s="11" t="s">
        <v>260</v>
      </c>
      <c r="E1711" s="19" t="s">
        <v>3463</v>
      </c>
      <c r="F1711" s="10">
        <v>42036</v>
      </c>
      <c r="G1711" s="10">
        <v>45323</v>
      </c>
      <c r="H1711" s="11">
        <v>10</v>
      </c>
      <c r="I1711" s="11" t="s">
        <v>337</v>
      </c>
      <c r="J1711" s="11" t="s">
        <v>338</v>
      </c>
      <c r="K1711" s="11" t="s">
        <v>4139</v>
      </c>
      <c r="L1711" s="11">
        <v>2</v>
      </c>
    </row>
    <row r="1712" spans="1:12">
      <c r="A1712" s="11" t="s">
        <v>3214</v>
      </c>
      <c r="D1712" s="11" t="s">
        <v>260</v>
      </c>
      <c r="E1712" s="19" t="s">
        <v>3464</v>
      </c>
      <c r="F1712" s="10">
        <v>42036</v>
      </c>
      <c r="G1712" s="10">
        <v>45323</v>
      </c>
      <c r="H1712" s="11">
        <v>10</v>
      </c>
      <c r="I1712" s="11" t="s">
        <v>337</v>
      </c>
      <c r="J1712" s="11" t="s">
        <v>338</v>
      </c>
      <c r="K1712" s="11" t="s">
        <v>4139</v>
      </c>
      <c r="L1712" s="11">
        <v>2</v>
      </c>
    </row>
    <row r="1713" spans="1:12">
      <c r="A1713" s="11" t="s">
        <v>3215</v>
      </c>
      <c r="D1713" s="11" t="s">
        <v>260</v>
      </c>
      <c r="E1713" s="19" t="s">
        <v>3465</v>
      </c>
      <c r="F1713" s="10">
        <v>42036</v>
      </c>
      <c r="G1713" s="10">
        <v>45323</v>
      </c>
      <c r="H1713" s="11">
        <v>10</v>
      </c>
      <c r="I1713" s="11" t="s">
        <v>337</v>
      </c>
      <c r="J1713" s="11" t="s">
        <v>338</v>
      </c>
      <c r="K1713" s="11" t="s">
        <v>4139</v>
      </c>
      <c r="L1713" s="11">
        <v>2</v>
      </c>
    </row>
    <row r="1714" spans="1:12">
      <c r="A1714" s="11" t="s">
        <v>3216</v>
      </c>
      <c r="D1714" s="11" t="s">
        <v>260</v>
      </c>
      <c r="E1714" s="19" t="s">
        <v>3466</v>
      </c>
      <c r="F1714" s="10">
        <v>42036</v>
      </c>
      <c r="G1714" s="10">
        <v>45323</v>
      </c>
      <c r="H1714" s="11">
        <v>10</v>
      </c>
      <c r="I1714" s="11" t="s">
        <v>337</v>
      </c>
      <c r="J1714" s="11" t="s">
        <v>338</v>
      </c>
      <c r="K1714" s="11" t="s">
        <v>4139</v>
      </c>
      <c r="L1714" s="11">
        <v>2</v>
      </c>
    </row>
    <row r="1715" spans="1:12">
      <c r="A1715" s="11" t="s">
        <v>3217</v>
      </c>
      <c r="D1715" s="11" t="s">
        <v>260</v>
      </c>
      <c r="E1715" s="19" t="s">
        <v>3467</v>
      </c>
      <c r="F1715" s="10">
        <v>42036</v>
      </c>
      <c r="G1715" s="10">
        <v>45323</v>
      </c>
      <c r="H1715" s="11">
        <v>10</v>
      </c>
      <c r="I1715" s="11" t="s">
        <v>337</v>
      </c>
      <c r="J1715" s="11" t="s">
        <v>338</v>
      </c>
      <c r="K1715" s="11" t="s">
        <v>4139</v>
      </c>
      <c r="L1715" s="11">
        <v>2</v>
      </c>
    </row>
    <row r="1716" spans="1:12">
      <c r="A1716" s="11" t="s">
        <v>3218</v>
      </c>
      <c r="D1716" s="11" t="s">
        <v>260</v>
      </c>
      <c r="E1716" s="19" t="s">
        <v>3468</v>
      </c>
      <c r="F1716" s="10">
        <v>42036</v>
      </c>
      <c r="G1716" s="10">
        <v>45323</v>
      </c>
      <c r="H1716" s="11">
        <v>10</v>
      </c>
      <c r="I1716" s="11" t="s">
        <v>337</v>
      </c>
      <c r="J1716" s="11" t="s">
        <v>338</v>
      </c>
      <c r="K1716" s="11" t="s">
        <v>4139</v>
      </c>
      <c r="L1716" s="11">
        <v>2</v>
      </c>
    </row>
    <row r="1717" spans="1:12">
      <c r="A1717" s="11" t="s">
        <v>3219</v>
      </c>
      <c r="D1717" s="11" t="s">
        <v>260</v>
      </c>
      <c r="E1717" s="19" t="s">
        <v>3469</v>
      </c>
      <c r="F1717" s="10">
        <v>42036</v>
      </c>
      <c r="G1717" s="10">
        <v>45323</v>
      </c>
      <c r="H1717" s="11">
        <v>10</v>
      </c>
      <c r="I1717" s="11" t="s">
        <v>337</v>
      </c>
      <c r="J1717" s="11" t="s">
        <v>338</v>
      </c>
      <c r="K1717" s="11" t="s">
        <v>4139</v>
      </c>
      <c r="L1717" s="11">
        <v>2</v>
      </c>
    </row>
    <row r="1718" spans="1:12">
      <c r="A1718" s="11" t="s">
        <v>3220</v>
      </c>
      <c r="D1718" s="11" t="s">
        <v>260</v>
      </c>
      <c r="E1718" s="19" t="s">
        <v>3470</v>
      </c>
      <c r="F1718" s="10">
        <v>42036</v>
      </c>
      <c r="G1718" s="10">
        <v>45323</v>
      </c>
      <c r="H1718" s="11">
        <v>10</v>
      </c>
      <c r="I1718" s="11" t="s">
        <v>337</v>
      </c>
      <c r="J1718" s="11" t="s">
        <v>338</v>
      </c>
      <c r="K1718" s="11" t="s">
        <v>4139</v>
      </c>
      <c r="L1718" s="11">
        <v>2</v>
      </c>
    </row>
    <row r="1719" spans="1:12">
      <c r="A1719" s="11" t="s">
        <v>3221</v>
      </c>
      <c r="D1719" s="11" t="s">
        <v>260</v>
      </c>
      <c r="E1719" s="19" t="s">
        <v>3471</v>
      </c>
      <c r="F1719" s="10">
        <v>42036</v>
      </c>
      <c r="G1719" s="10">
        <v>45323</v>
      </c>
      <c r="H1719" s="11">
        <v>10</v>
      </c>
      <c r="I1719" s="11" t="s">
        <v>337</v>
      </c>
      <c r="J1719" s="11" t="s">
        <v>338</v>
      </c>
      <c r="K1719" s="11" t="s">
        <v>4139</v>
      </c>
      <c r="L1719" s="11">
        <v>2</v>
      </c>
    </row>
    <row r="1720" spans="1:12">
      <c r="A1720" s="11" t="s">
        <v>3222</v>
      </c>
      <c r="D1720" s="11" t="s">
        <v>260</v>
      </c>
      <c r="E1720" s="19" t="s">
        <v>3472</v>
      </c>
      <c r="F1720" s="10">
        <v>42036</v>
      </c>
      <c r="G1720" s="10">
        <v>45323</v>
      </c>
      <c r="H1720" s="11">
        <v>10</v>
      </c>
      <c r="I1720" s="11" t="s">
        <v>337</v>
      </c>
      <c r="J1720" s="11" t="s">
        <v>338</v>
      </c>
      <c r="K1720" s="11" t="s">
        <v>4139</v>
      </c>
      <c r="L1720" s="11">
        <v>2</v>
      </c>
    </row>
    <row r="1721" spans="1:12">
      <c r="A1721" s="11" t="s">
        <v>3223</v>
      </c>
      <c r="D1721" s="11" t="s">
        <v>260</v>
      </c>
      <c r="E1721" s="19" t="s">
        <v>3473</v>
      </c>
      <c r="F1721" s="10">
        <v>42036</v>
      </c>
      <c r="G1721" s="10">
        <v>45323</v>
      </c>
      <c r="H1721" s="11">
        <v>10</v>
      </c>
      <c r="I1721" s="11" t="s">
        <v>337</v>
      </c>
      <c r="J1721" s="11" t="s">
        <v>338</v>
      </c>
      <c r="K1721" s="11" t="s">
        <v>4139</v>
      </c>
      <c r="L1721" s="11">
        <v>2</v>
      </c>
    </row>
    <row r="1722" spans="1:12">
      <c r="A1722" s="11" t="s">
        <v>3224</v>
      </c>
      <c r="D1722" s="11" t="s">
        <v>260</v>
      </c>
      <c r="E1722" s="19" t="s">
        <v>3474</v>
      </c>
      <c r="F1722" s="10">
        <v>42036</v>
      </c>
      <c r="G1722" s="10">
        <v>45323</v>
      </c>
      <c r="H1722" s="11">
        <v>10</v>
      </c>
      <c r="I1722" s="11" t="s">
        <v>337</v>
      </c>
      <c r="J1722" s="11" t="s">
        <v>338</v>
      </c>
      <c r="K1722" s="11" t="s">
        <v>4139</v>
      </c>
      <c r="L1722" s="11">
        <v>2</v>
      </c>
    </row>
    <row r="1723" spans="1:12">
      <c r="A1723" s="11" t="s">
        <v>3225</v>
      </c>
      <c r="D1723" s="11" t="s">
        <v>260</v>
      </c>
      <c r="E1723" s="19" t="s">
        <v>3475</v>
      </c>
      <c r="F1723" s="10">
        <v>42036</v>
      </c>
      <c r="G1723" s="10">
        <v>45323</v>
      </c>
      <c r="H1723" s="11">
        <v>10</v>
      </c>
      <c r="I1723" s="11" t="s">
        <v>337</v>
      </c>
      <c r="J1723" s="11" t="s">
        <v>338</v>
      </c>
      <c r="K1723" s="11" t="s">
        <v>4139</v>
      </c>
      <c r="L1723" s="11">
        <v>2</v>
      </c>
    </row>
    <row r="1724" spans="1:12">
      <c r="A1724" s="11" t="s">
        <v>3226</v>
      </c>
      <c r="D1724" s="11" t="s">
        <v>260</v>
      </c>
      <c r="E1724" s="19" t="s">
        <v>3476</v>
      </c>
      <c r="F1724" s="10">
        <v>42036</v>
      </c>
      <c r="G1724" s="10">
        <v>45323</v>
      </c>
      <c r="H1724" s="11">
        <v>10</v>
      </c>
      <c r="I1724" s="11" t="s">
        <v>337</v>
      </c>
      <c r="J1724" s="11" t="s">
        <v>338</v>
      </c>
      <c r="K1724" s="11" t="s">
        <v>4139</v>
      </c>
      <c r="L1724" s="11">
        <v>2</v>
      </c>
    </row>
    <row r="1725" spans="1:12">
      <c r="A1725" s="11" t="s">
        <v>3227</v>
      </c>
      <c r="D1725" s="11" t="s">
        <v>260</v>
      </c>
      <c r="E1725" s="19" t="s">
        <v>3477</v>
      </c>
      <c r="F1725" s="10">
        <v>42036</v>
      </c>
      <c r="G1725" s="10">
        <v>45323</v>
      </c>
      <c r="H1725" s="11">
        <v>10</v>
      </c>
      <c r="I1725" s="11" t="s">
        <v>337</v>
      </c>
      <c r="J1725" s="11" t="s">
        <v>338</v>
      </c>
      <c r="K1725" s="11" t="s">
        <v>4139</v>
      </c>
      <c r="L1725" s="11">
        <v>2</v>
      </c>
    </row>
    <row r="1726" spans="1:12">
      <c r="A1726" s="11" t="s">
        <v>3228</v>
      </c>
      <c r="D1726" s="11" t="s">
        <v>260</v>
      </c>
      <c r="E1726" s="19" t="s">
        <v>3478</v>
      </c>
      <c r="F1726" s="10">
        <v>42036</v>
      </c>
      <c r="G1726" s="10">
        <v>45323</v>
      </c>
      <c r="H1726" s="11">
        <v>10</v>
      </c>
      <c r="I1726" s="11" t="s">
        <v>337</v>
      </c>
      <c r="J1726" s="11" t="s">
        <v>338</v>
      </c>
      <c r="K1726" s="11" t="s">
        <v>4139</v>
      </c>
      <c r="L1726" s="11">
        <v>2</v>
      </c>
    </row>
    <row r="1727" spans="1:12">
      <c r="A1727" s="11" t="s">
        <v>3229</v>
      </c>
      <c r="D1727" s="11" t="s">
        <v>260</v>
      </c>
      <c r="E1727" s="19" t="s">
        <v>3479</v>
      </c>
      <c r="F1727" s="10">
        <v>42036</v>
      </c>
      <c r="G1727" s="10">
        <v>45323</v>
      </c>
      <c r="H1727" s="11">
        <v>10</v>
      </c>
      <c r="I1727" s="11" t="s">
        <v>337</v>
      </c>
      <c r="J1727" s="11" t="s">
        <v>338</v>
      </c>
      <c r="K1727" s="11" t="s">
        <v>4139</v>
      </c>
      <c r="L1727" s="11">
        <v>2</v>
      </c>
    </row>
    <row r="1728" spans="1:12">
      <c r="A1728" s="11" t="s">
        <v>3230</v>
      </c>
      <c r="D1728" s="11" t="s">
        <v>260</v>
      </c>
      <c r="E1728" s="19" t="s">
        <v>3480</v>
      </c>
      <c r="F1728" s="10">
        <v>42036</v>
      </c>
      <c r="G1728" s="10">
        <v>45323</v>
      </c>
      <c r="H1728" s="11">
        <v>10</v>
      </c>
      <c r="I1728" s="11" t="s">
        <v>337</v>
      </c>
      <c r="J1728" s="11" t="s">
        <v>338</v>
      </c>
      <c r="K1728" s="11" t="s">
        <v>4139</v>
      </c>
      <c r="L1728" s="11">
        <v>2</v>
      </c>
    </row>
    <row r="1729" spans="1:12">
      <c r="A1729" s="11" t="s">
        <v>3231</v>
      </c>
      <c r="D1729" s="11" t="s">
        <v>260</v>
      </c>
      <c r="E1729" s="19" t="s">
        <v>3481</v>
      </c>
      <c r="F1729" s="10">
        <v>42036</v>
      </c>
      <c r="G1729" s="10">
        <v>45323</v>
      </c>
      <c r="H1729" s="11">
        <v>10</v>
      </c>
      <c r="I1729" s="11" t="s">
        <v>337</v>
      </c>
      <c r="J1729" s="11" t="s">
        <v>338</v>
      </c>
      <c r="K1729" s="11" t="s">
        <v>4139</v>
      </c>
      <c r="L1729" s="11">
        <v>2</v>
      </c>
    </row>
    <row r="1730" spans="1:12">
      <c r="A1730" s="11" t="s">
        <v>3232</v>
      </c>
      <c r="D1730" s="11" t="s">
        <v>260</v>
      </c>
      <c r="E1730" s="19" t="s">
        <v>3482</v>
      </c>
      <c r="F1730" s="10">
        <v>42036</v>
      </c>
      <c r="G1730" s="10">
        <v>45323</v>
      </c>
      <c r="H1730" s="11">
        <v>10</v>
      </c>
      <c r="I1730" s="11" t="s">
        <v>337</v>
      </c>
      <c r="J1730" s="11" t="s">
        <v>338</v>
      </c>
      <c r="K1730" s="11" t="s">
        <v>4139</v>
      </c>
      <c r="L1730" s="11">
        <v>2</v>
      </c>
    </row>
    <row r="1731" spans="1:12">
      <c r="A1731" s="11" t="s">
        <v>3233</v>
      </c>
      <c r="D1731" s="11" t="s">
        <v>260</v>
      </c>
      <c r="E1731" s="19" t="s">
        <v>3483</v>
      </c>
      <c r="F1731" s="10">
        <v>42036</v>
      </c>
      <c r="G1731" s="10">
        <v>45323</v>
      </c>
      <c r="H1731" s="11">
        <v>10</v>
      </c>
      <c r="I1731" s="11" t="s">
        <v>337</v>
      </c>
      <c r="J1731" s="11" t="s">
        <v>338</v>
      </c>
      <c r="K1731" s="11" t="s">
        <v>4139</v>
      </c>
      <c r="L1731" s="11">
        <v>2</v>
      </c>
    </row>
    <row r="1732" spans="1:12">
      <c r="A1732" s="11" t="s">
        <v>3234</v>
      </c>
      <c r="D1732" s="11" t="s">
        <v>260</v>
      </c>
      <c r="E1732" s="19" t="s">
        <v>3484</v>
      </c>
      <c r="F1732" s="10">
        <v>42036</v>
      </c>
      <c r="G1732" s="10">
        <v>45323</v>
      </c>
      <c r="H1732" s="11">
        <v>10</v>
      </c>
      <c r="I1732" s="11" t="s">
        <v>337</v>
      </c>
      <c r="J1732" s="11" t="s">
        <v>338</v>
      </c>
      <c r="K1732" s="11" t="s">
        <v>4139</v>
      </c>
      <c r="L1732" s="11">
        <v>2</v>
      </c>
    </row>
    <row r="1733" spans="1:12">
      <c r="A1733" s="11" t="s">
        <v>3235</v>
      </c>
      <c r="D1733" s="11" t="s">
        <v>260</v>
      </c>
      <c r="E1733" s="19" t="s">
        <v>3485</v>
      </c>
      <c r="F1733" s="10">
        <v>42036</v>
      </c>
      <c r="G1733" s="10">
        <v>45323</v>
      </c>
      <c r="H1733" s="11">
        <v>10</v>
      </c>
      <c r="I1733" s="11" t="s">
        <v>337</v>
      </c>
      <c r="J1733" s="11" t="s">
        <v>338</v>
      </c>
      <c r="K1733" s="11" t="s">
        <v>4139</v>
      </c>
      <c r="L1733" s="11">
        <v>2</v>
      </c>
    </row>
    <row r="1734" spans="1:12">
      <c r="A1734" s="11" t="s">
        <v>3236</v>
      </c>
      <c r="D1734" s="11" t="s">
        <v>260</v>
      </c>
      <c r="E1734" s="19" t="s">
        <v>3486</v>
      </c>
      <c r="F1734" s="10">
        <v>42036</v>
      </c>
      <c r="G1734" s="10">
        <v>45323</v>
      </c>
      <c r="H1734" s="11">
        <v>10</v>
      </c>
      <c r="I1734" s="11" t="s">
        <v>337</v>
      </c>
      <c r="J1734" s="11" t="s">
        <v>338</v>
      </c>
      <c r="K1734" s="11" t="s">
        <v>4139</v>
      </c>
      <c r="L1734" s="11">
        <v>2</v>
      </c>
    </row>
    <row r="1735" spans="1:12">
      <c r="A1735" s="11" t="s">
        <v>3237</v>
      </c>
      <c r="D1735" s="11" t="s">
        <v>260</v>
      </c>
      <c r="E1735" s="19" t="s">
        <v>3487</v>
      </c>
      <c r="F1735" s="10">
        <v>42036</v>
      </c>
      <c r="G1735" s="10">
        <v>45323</v>
      </c>
      <c r="H1735" s="11">
        <v>10</v>
      </c>
      <c r="I1735" s="11" t="s">
        <v>337</v>
      </c>
      <c r="J1735" s="11" t="s">
        <v>338</v>
      </c>
      <c r="K1735" s="11" t="s">
        <v>4139</v>
      </c>
      <c r="L1735" s="11">
        <v>2</v>
      </c>
    </row>
    <row r="1736" spans="1:12">
      <c r="A1736" s="11" t="s">
        <v>3238</v>
      </c>
      <c r="D1736" s="11" t="s">
        <v>260</v>
      </c>
      <c r="E1736" s="19" t="s">
        <v>3488</v>
      </c>
      <c r="F1736" s="10">
        <v>42036</v>
      </c>
      <c r="G1736" s="10">
        <v>45323</v>
      </c>
      <c r="H1736" s="11">
        <v>10</v>
      </c>
      <c r="I1736" s="11" t="s">
        <v>337</v>
      </c>
      <c r="J1736" s="11" t="s">
        <v>338</v>
      </c>
      <c r="K1736" s="11" t="s">
        <v>4139</v>
      </c>
      <c r="L1736" s="11">
        <v>2</v>
      </c>
    </row>
    <row r="1737" spans="1:12">
      <c r="A1737" s="11" t="s">
        <v>3239</v>
      </c>
      <c r="D1737" s="11" t="s">
        <v>260</v>
      </c>
      <c r="E1737" s="19" t="s">
        <v>3489</v>
      </c>
      <c r="F1737" s="10">
        <v>42036</v>
      </c>
      <c r="G1737" s="10">
        <v>45323</v>
      </c>
      <c r="H1737" s="11">
        <v>10</v>
      </c>
      <c r="I1737" s="11" t="s">
        <v>337</v>
      </c>
      <c r="J1737" s="11" t="s">
        <v>338</v>
      </c>
      <c r="K1737" s="11" t="s">
        <v>4139</v>
      </c>
      <c r="L1737" s="11">
        <v>2</v>
      </c>
    </row>
    <row r="1738" spans="1:12">
      <c r="A1738" s="11" t="s">
        <v>3240</v>
      </c>
      <c r="D1738" s="11" t="s">
        <v>260</v>
      </c>
      <c r="E1738" s="19" t="s">
        <v>3490</v>
      </c>
      <c r="F1738" s="10">
        <v>42036</v>
      </c>
      <c r="G1738" s="10">
        <v>45323</v>
      </c>
      <c r="H1738" s="11">
        <v>10</v>
      </c>
      <c r="I1738" s="11" t="s">
        <v>337</v>
      </c>
      <c r="J1738" s="11" t="s">
        <v>338</v>
      </c>
      <c r="K1738" s="11" t="s">
        <v>4139</v>
      </c>
      <c r="L1738" s="11">
        <v>2</v>
      </c>
    </row>
    <row r="1739" spans="1:12">
      <c r="A1739" s="11" t="s">
        <v>3241</v>
      </c>
      <c r="D1739" s="11" t="s">
        <v>260</v>
      </c>
      <c r="E1739" s="19" t="s">
        <v>3491</v>
      </c>
      <c r="F1739" s="10">
        <v>42036</v>
      </c>
      <c r="G1739" s="10">
        <v>45323</v>
      </c>
      <c r="H1739" s="11">
        <v>10</v>
      </c>
      <c r="I1739" s="11" t="s">
        <v>337</v>
      </c>
      <c r="J1739" s="11" t="s">
        <v>338</v>
      </c>
      <c r="K1739" s="11" t="s">
        <v>4139</v>
      </c>
      <c r="L1739" s="11">
        <v>2</v>
      </c>
    </row>
    <row r="1740" spans="1:12">
      <c r="A1740" s="11" t="s">
        <v>3242</v>
      </c>
      <c r="D1740" s="11" t="s">
        <v>260</v>
      </c>
      <c r="E1740" s="19" t="s">
        <v>3492</v>
      </c>
      <c r="F1740" s="10">
        <v>42036</v>
      </c>
      <c r="G1740" s="10">
        <v>45323</v>
      </c>
      <c r="H1740" s="11">
        <v>10</v>
      </c>
      <c r="I1740" s="11" t="s">
        <v>337</v>
      </c>
      <c r="J1740" s="11" t="s">
        <v>338</v>
      </c>
      <c r="K1740" s="11" t="s">
        <v>4139</v>
      </c>
      <c r="L1740" s="11">
        <v>2</v>
      </c>
    </row>
    <row r="1741" spans="1:12">
      <c r="A1741" s="11" t="s">
        <v>3243</v>
      </c>
      <c r="D1741" s="11" t="s">
        <v>260</v>
      </c>
      <c r="E1741" s="19" t="s">
        <v>3493</v>
      </c>
      <c r="F1741" s="10">
        <v>42036</v>
      </c>
      <c r="G1741" s="10">
        <v>45323</v>
      </c>
      <c r="H1741" s="11">
        <v>10</v>
      </c>
      <c r="I1741" s="11" t="s">
        <v>337</v>
      </c>
      <c r="J1741" s="11" t="s">
        <v>338</v>
      </c>
      <c r="K1741" s="11" t="s">
        <v>4139</v>
      </c>
      <c r="L1741" s="11">
        <v>2</v>
      </c>
    </row>
    <row r="1742" spans="1:12">
      <c r="A1742" s="11" t="s">
        <v>3244</v>
      </c>
      <c r="D1742" s="11" t="s">
        <v>260</v>
      </c>
      <c r="E1742" s="19" t="s">
        <v>3494</v>
      </c>
      <c r="F1742" s="10">
        <v>42036</v>
      </c>
      <c r="G1742" s="10">
        <v>45323</v>
      </c>
      <c r="H1742" s="11">
        <v>10</v>
      </c>
      <c r="I1742" s="11" t="s">
        <v>337</v>
      </c>
      <c r="J1742" s="11" t="s">
        <v>338</v>
      </c>
      <c r="K1742" s="11" t="s">
        <v>4139</v>
      </c>
      <c r="L1742" s="11">
        <v>2</v>
      </c>
    </row>
    <row r="1743" spans="1:12">
      <c r="A1743" s="11" t="s">
        <v>3245</v>
      </c>
      <c r="D1743" s="11" t="s">
        <v>260</v>
      </c>
      <c r="E1743" s="19" t="s">
        <v>3495</v>
      </c>
      <c r="F1743" s="10">
        <v>42036</v>
      </c>
      <c r="G1743" s="10">
        <v>45323</v>
      </c>
      <c r="H1743" s="11">
        <v>10</v>
      </c>
      <c r="I1743" s="11" t="s">
        <v>337</v>
      </c>
      <c r="J1743" s="11" t="s">
        <v>338</v>
      </c>
      <c r="K1743" s="11" t="s">
        <v>4139</v>
      </c>
      <c r="L1743" s="11">
        <v>2</v>
      </c>
    </row>
    <row r="1744" spans="1:12">
      <c r="A1744" s="11" t="s">
        <v>3246</v>
      </c>
      <c r="D1744" s="11" t="s">
        <v>260</v>
      </c>
      <c r="E1744" s="19" t="s">
        <v>3496</v>
      </c>
      <c r="F1744" s="10">
        <v>42036</v>
      </c>
      <c r="G1744" s="10">
        <v>45323</v>
      </c>
      <c r="H1744" s="11">
        <v>10</v>
      </c>
      <c r="I1744" s="11" t="s">
        <v>337</v>
      </c>
      <c r="J1744" s="11" t="s">
        <v>338</v>
      </c>
      <c r="K1744" s="11" t="s">
        <v>4139</v>
      </c>
      <c r="L1744" s="11">
        <v>2</v>
      </c>
    </row>
    <row r="1745" spans="1:12">
      <c r="A1745" s="11" t="s">
        <v>3247</v>
      </c>
      <c r="D1745" s="11" t="s">
        <v>260</v>
      </c>
      <c r="E1745" s="19" t="s">
        <v>3497</v>
      </c>
      <c r="F1745" s="10">
        <v>42036</v>
      </c>
      <c r="G1745" s="10">
        <v>45323</v>
      </c>
      <c r="H1745" s="11">
        <v>10</v>
      </c>
      <c r="I1745" s="11" t="s">
        <v>337</v>
      </c>
      <c r="J1745" s="11" t="s">
        <v>338</v>
      </c>
      <c r="K1745" s="11" t="s">
        <v>4139</v>
      </c>
      <c r="L1745" s="11">
        <v>2</v>
      </c>
    </row>
    <row r="1746" spans="1:12">
      <c r="A1746" s="11" t="s">
        <v>3248</v>
      </c>
      <c r="D1746" s="11" t="s">
        <v>260</v>
      </c>
      <c r="E1746" s="19" t="s">
        <v>3498</v>
      </c>
      <c r="F1746" s="10">
        <v>42036</v>
      </c>
      <c r="G1746" s="10">
        <v>45323</v>
      </c>
      <c r="H1746" s="11">
        <v>10</v>
      </c>
      <c r="I1746" s="11" t="s">
        <v>337</v>
      </c>
      <c r="J1746" s="11" t="s">
        <v>338</v>
      </c>
      <c r="K1746" s="11" t="s">
        <v>4139</v>
      </c>
      <c r="L1746" s="11">
        <v>2</v>
      </c>
    </row>
    <row r="1747" spans="1:12">
      <c r="A1747" s="11" t="s">
        <v>3249</v>
      </c>
      <c r="D1747" s="11" t="s">
        <v>260</v>
      </c>
      <c r="E1747" s="19" t="s">
        <v>3499</v>
      </c>
      <c r="F1747" s="10">
        <v>42036</v>
      </c>
      <c r="G1747" s="10">
        <v>45323</v>
      </c>
      <c r="H1747" s="11">
        <v>10</v>
      </c>
      <c r="I1747" s="11" t="s">
        <v>337</v>
      </c>
      <c r="J1747" s="11" t="s">
        <v>338</v>
      </c>
      <c r="K1747" s="11" t="s">
        <v>4139</v>
      </c>
      <c r="L1747" s="11">
        <v>2</v>
      </c>
    </row>
    <row r="1748" spans="1:12">
      <c r="A1748" s="11" t="s">
        <v>3250</v>
      </c>
      <c r="D1748" s="11" t="s">
        <v>260</v>
      </c>
      <c r="E1748" s="19" t="s">
        <v>3500</v>
      </c>
      <c r="F1748" s="10">
        <v>42036</v>
      </c>
      <c r="G1748" s="10">
        <v>45323</v>
      </c>
      <c r="H1748" s="11">
        <v>10</v>
      </c>
      <c r="I1748" s="11" t="s">
        <v>337</v>
      </c>
      <c r="J1748" s="11" t="s">
        <v>338</v>
      </c>
      <c r="K1748" s="11" t="s">
        <v>4139</v>
      </c>
      <c r="L1748" s="11">
        <v>2</v>
      </c>
    </row>
    <row r="1749" spans="1:12">
      <c r="A1749" s="11" t="s">
        <v>3251</v>
      </c>
      <c r="D1749" s="11" t="s">
        <v>260</v>
      </c>
      <c r="E1749" s="19" t="s">
        <v>3501</v>
      </c>
      <c r="F1749" s="10">
        <v>42036</v>
      </c>
      <c r="G1749" s="10">
        <v>45323</v>
      </c>
      <c r="H1749" s="11">
        <v>10</v>
      </c>
      <c r="I1749" s="11" t="s">
        <v>337</v>
      </c>
      <c r="J1749" s="11" t="s">
        <v>338</v>
      </c>
      <c r="K1749" s="11" t="s">
        <v>4139</v>
      </c>
      <c r="L1749" s="11">
        <v>2</v>
      </c>
    </row>
    <row r="1750" spans="1:12">
      <c r="A1750" s="11" t="s">
        <v>3252</v>
      </c>
      <c r="D1750" s="11" t="s">
        <v>260</v>
      </c>
      <c r="E1750" s="19" t="s">
        <v>3502</v>
      </c>
      <c r="F1750" s="10">
        <v>42036</v>
      </c>
      <c r="G1750" s="10">
        <v>45323</v>
      </c>
      <c r="H1750" s="11">
        <v>10</v>
      </c>
      <c r="I1750" s="11" t="s">
        <v>337</v>
      </c>
      <c r="J1750" s="11" t="s">
        <v>338</v>
      </c>
      <c r="K1750" s="11" t="s">
        <v>4139</v>
      </c>
      <c r="L1750" s="11">
        <v>2</v>
      </c>
    </row>
    <row r="1751" spans="1:12">
      <c r="A1751" s="11" t="s">
        <v>3253</v>
      </c>
      <c r="D1751" s="11" t="s">
        <v>260</v>
      </c>
      <c r="E1751" s="19" t="s">
        <v>3503</v>
      </c>
      <c r="F1751" s="10">
        <v>42036</v>
      </c>
      <c r="G1751" s="10">
        <v>45323</v>
      </c>
      <c r="H1751" s="11">
        <v>10</v>
      </c>
      <c r="I1751" s="11" t="s">
        <v>337</v>
      </c>
      <c r="J1751" s="11" t="s">
        <v>338</v>
      </c>
      <c r="K1751" s="11" t="s">
        <v>4139</v>
      </c>
      <c r="L1751" s="11">
        <v>2</v>
      </c>
    </row>
    <row r="1752" spans="1:12">
      <c r="A1752" s="11" t="s">
        <v>3254</v>
      </c>
      <c r="D1752" s="11" t="s">
        <v>260</v>
      </c>
      <c r="E1752" s="19" t="s">
        <v>3504</v>
      </c>
      <c r="F1752" s="10">
        <v>42036</v>
      </c>
      <c r="G1752" s="10">
        <v>45323</v>
      </c>
      <c r="H1752" s="11">
        <v>10</v>
      </c>
      <c r="I1752" s="11" t="s">
        <v>337</v>
      </c>
      <c r="J1752" s="11" t="s">
        <v>338</v>
      </c>
      <c r="K1752" s="11" t="s">
        <v>4139</v>
      </c>
      <c r="L1752" s="11">
        <v>2</v>
      </c>
    </row>
    <row r="1753" spans="1:12">
      <c r="A1753" s="11" t="s">
        <v>3255</v>
      </c>
      <c r="D1753" s="11" t="s">
        <v>260</v>
      </c>
      <c r="E1753" s="19" t="s">
        <v>3505</v>
      </c>
      <c r="F1753" s="10">
        <v>42036</v>
      </c>
      <c r="G1753" s="10">
        <v>45323</v>
      </c>
      <c r="H1753" s="11">
        <v>10</v>
      </c>
      <c r="I1753" s="11" t="s">
        <v>337</v>
      </c>
      <c r="J1753" s="11" t="s">
        <v>338</v>
      </c>
      <c r="K1753" s="11" t="s">
        <v>4139</v>
      </c>
      <c r="L1753" s="11">
        <v>2</v>
      </c>
    </row>
    <row r="1754" spans="1:12">
      <c r="A1754" s="11" t="s">
        <v>3256</v>
      </c>
      <c r="D1754" s="11" t="s">
        <v>260</v>
      </c>
      <c r="E1754" s="19" t="s">
        <v>3506</v>
      </c>
      <c r="F1754" s="10">
        <v>42036</v>
      </c>
      <c r="G1754" s="10">
        <v>45323</v>
      </c>
      <c r="H1754" s="11">
        <v>10</v>
      </c>
      <c r="I1754" s="11" t="s">
        <v>337</v>
      </c>
      <c r="J1754" s="11" t="s">
        <v>338</v>
      </c>
      <c r="K1754" s="11" t="s">
        <v>4139</v>
      </c>
      <c r="L1754" s="11">
        <v>2</v>
      </c>
    </row>
    <row r="1755" spans="1:12">
      <c r="A1755" s="11" t="s">
        <v>3257</v>
      </c>
      <c r="D1755" s="11" t="s">
        <v>260</v>
      </c>
      <c r="E1755" s="19" t="s">
        <v>3507</v>
      </c>
      <c r="F1755" s="10">
        <v>42036</v>
      </c>
      <c r="G1755" s="10">
        <v>45323</v>
      </c>
      <c r="H1755" s="11">
        <v>10</v>
      </c>
      <c r="I1755" s="11" t="s">
        <v>337</v>
      </c>
      <c r="J1755" s="11" t="s">
        <v>338</v>
      </c>
      <c r="K1755" s="11" t="s">
        <v>4139</v>
      </c>
      <c r="L1755" s="11">
        <v>2</v>
      </c>
    </row>
    <row r="1756" spans="1:12">
      <c r="A1756" s="11" t="s">
        <v>3258</v>
      </c>
      <c r="D1756" s="11" t="s">
        <v>260</v>
      </c>
      <c r="E1756" s="19" t="s">
        <v>3508</v>
      </c>
      <c r="F1756" s="10">
        <v>42036</v>
      </c>
      <c r="G1756" s="10">
        <v>45323</v>
      </c>
      <c r="H1756" s="11">
        <v>10</v>
      </c>
      <c r="I1756" s="11" t="s">
        <v>337</v>
      </c>
      <c r="J1756" s="11" t="s">
        <v>338</v>
      </c>
      <c r="K1756" s="11" t="s">
        <v>4139</v>
      </c>
      <c r="L1756" s="11">
        <v>2</v>
      </c>
    </row>
    <row r="1757" spans="1:12">
      <c r="A1757" s="11" t="s">
        <v>3259</v>
      </c>
      <c r="D1757" s="11" t="s">
        <v>260</v>
      </c>
      <c r="E1757" s="19" t="s">
        <v>3509</v>
      </c>
      <c r="F1757" s="10">
        <v>42036</v>
      </c>
      <c r="G1757" s="10">
        <v>45323</v>
      </c>
      <c r="H1757" s="11">
        <v>10</v>
      </c>
      <c r="I1757" s="11" t="s">
        <v>337</v>
      </c>
      <c r="J1757" s="11" t="s">
        <v>338</v>
      </c>
      <c r="K1757" s="11" t="s">
        <v>4139</v>
      </c>
      <c r="L1757" s="11">
        <v>2</v>
      </c>
    </row>
    <row r="1758" spans="1:12">
      <c r="A1758" s="11" t="s">
        <v>3260</v>
      </c>
      <c r="D1758" s="11" t="s">
        <v>260</v>
      </c>
      <c r="E1758" s="19" t="s">
        <v>3510</v>
      </c>
      <c r="F1758" s="10">
        <v>42036</v>
      </c>
      <c r="G1758" s="10">
        <v>45323</v>
      </c>
      <c r="H1758" s="11">
        <v>10</v>
      </c>
      <c r="I1758" s="11" t="s">
        <v>337</v>
      </c>
      <c r="J1758" s="11" t="s">
        <v>338</v>
      </c>
      <c r="K1758" s="11" t="s">
        <v>4139</v>
      </c>
      <c r="L1758" s="11">
        <v>2</v>
      </c>
    </row>
    <row r="1759" spans="1:12">
      <c r="A1759" s="11" t="s">
        <v>3261</v>
      </c>
      <c r="D1759" s="11" t="s">
        <v>260</v>
      </c>
      <c r="E1759" s="19" t="s">
        <v>3511</v>
      </c>
      <c r="F1759" s="10">
        <v>42036</v>
      </c>
      <c r="G1759" s="10">
        <v>45323</v>
      </c>
      <c r="H1759" s="11">
        <v>10</v>
      </c>
      <c r="I1759" s="11" t="s">
        <v>337</v>
      </c>
      <c r="J1759" s="11" t="s">
        <v>338</v>
      </c>
      <c r="K1759" s="11" t="s">
        <v>4139</v>
      </c>
      <c r="L1759" s="11">
        <v>2</v>
      </c>
    </row>
    <row r="1760" spans="1:12">
      <c r="A1760" s="11" t="s">
        <v>3262</v>
      </c>
      <c r="D1760" s="11" t="s">
        <v>260</v>
      </c>
      <c r="E1760" s="19" t="s">
        <v>3512</v>
      </c>
      <c r="F1760" s="10">
        <v>42036</v>
      </c>
      <c r="G1760" s="10">
        <v>45323</v>
      </c>
      <c r="H1760" s="11">
        <v>10</v>
      </c>
      <c r="I1760" s="11" t="s">
        <v>337</v>
      </c>
      <c r="J1760" s="11" t="s">
        <v>338</v>
      </c>
      <c r="K1760" s="11" t="s">
        <v>4139</v>
      </c>
      <c r="L1760" s="11">
        <v>2</v>
      </c>
    </row>
    <row r="1761" spans="1:12">
      <c r="A1761" s="11" t="s">
        <v>3263</v>
      </c>
      <c r="D1761" s="11" t="s">
        <v>260</v>
      </c>
      <c r="E1761" s="19" t="s">
        <v>3513</v>
      </c>
      <c r="F1761" s="10">
        <v>42036</v>
      </c>
      <c r="G1761" s="10">
        <v>45323</v>
      </c>
      <c r="H1761" s="11">
        <v>10</v>
      </c>
      <c r="I1761" s="11" t="s">
        <v>337</v>
      </c>
      <c r="J1761" s="11" t="s">
        <v>338</v>
      </c>
      <c r="K1761" s="11" t="s">
        <v>4139</v>
      </c>
      <c r="L1761" s="11">
        <v>2</v>
      </c>
    </row>
    <row r="1762" spans="1:12">
      <c r="A1762" s="11" t="s">
        <v>3514</v>
      </c>
      <c r="D1762" s="11" t="s">
        <v>260</v>
      </c>
      <c r="E1762" s="19" t="s">
        <v>3764</v>
      </c>
      <c r="F1762" s="10">
        <v>42036</v>
      </c>
      <c r="G1762" s="10">
        <v>45323</v>
      </c>
      <c r="H1762" s="11">
        <v>10</v>
      </c>
      <c r="I1762" s="11" t="s">
        <v>337</v>
      </c>
      <c r="J1762" s="11" t="s">
        <v>338</v>
      </c>
      <c r="K1762" s="11" t="s">
        <v>4139</v>
      </c>
      <c r="L1762" s="11">
        <v>2</v>
      </c>
    </row>
    <row r="1763" spans="1:12">
      <c r="A1763" s="11" t="s">
        <v>3515</v>
      </c>
      <c r="D1763" s="11" t="s">
        <v>260</v>
      </c>
      <c r="E1763" s="19" t="s">
        <v>3765</v>
      </c>
      <c r="F1763" s="10">
        <v>42036</v>
      </c>
      <c r="G1763" s="10">
        <v>45323</v>
      </c>
      <c r="H1763" s="11">
        <v>10</v>
      </c>
      <c r="I1763" s="11" t="s">
        <v>337</v>
      </c>
      <c r="J1763" s="11" t="s">
        <v>338</v>
      </c>
      <c r="K1763" s="11" t="s">
        <v>4139</v>
      </c>
      <c r="L1763" s="11">
        <v>2</v>
      </c>
    </row>
    <row r="1764" spans="1:12">
      <c r="A1764" s="11" t="s">
        <v>3516</v>
      </c>
      <c r="D1764" s="11" t="s">
        <v>260</v>
      </c>
      <c r="E1764" s="19" t="s">
        <v>3766</v>
      </c>
      <c r="F1764" s="10">
        <v>42036</v>
      </c>
      <c r="G1764" s="10">
        <v>45323</v>
      </c>
      <c r="H1764" s="11">
        <v>10</v>
      </c>
      <c r="I1764" s="11" t="s">
        <v>337</v>
      </c>
      <c r="J1764" s="11" t="s">
        <v>338</v>
      </c>
      <c r="K1764" s="11" t="s">
        <v>4139</v>
      </c>
      <c r="L1764" s="11">
        <v>2</v>
      </c>
    </row>
    <row r="1765" spans="1:12">
      <c r="A1765" s="11" t="s">
        <v>3517</v>
      </c>
      <c r="D1765" s="11" t="s">
        <v>260</v>
      </c>
      <c r="E1765" s="19" t="s">
        <v>3767</v>
      </c>
      <c r="F1765" s="10">
        <v>42036</v>
      </c>
      <c r="G1765" s="10">
        <v>45323</v>
      </c>
      <c r="H1765" s="11">
        <v>10</v>
      </c>
      <c r="I1765" s="11" t="s">
        <v>337</v>
      </c>
      <c r="J1765" s="11" t="s">
        <v>338</v>
      </c>
      <c r="K1765" s="11" t="s">
        <v>4139</v>
      </c>
      <c r="L1765" s="11">
        <v>2</v>
      </c>
    </row>
    <row r="1766" spans="1:12">
      <c r="A1766" s="11" t="s">
        <v>3518</v>
      </c>
      <c r="D1766" s="11" t="s">
        <v>260</v>
      </c>
      <c r="E1766" s="19" t="s">
        <v>3768</v>
      </c>
      <c r="F1766" s="10">
        <v>42036</v>
      </c>
      <c r="G1766" s="10">
        <v>45323</v>
      </c>
      <c r="H1766" s="11">
        <v>10</v>
      </c>
      <c r="I1766" s="11" t="s">
        <v>337</v>
      </c>
      <c r="J1766" s="11" t="s">
        <v>338</v>
      </c>
      <c r="K1766" s="11" t="s">
        <v>4139</v>
      </c>
      <c r="L1766" s="11">
        <v>2</v>
      </c>
    </row>
    <row r="1767" spans="1:12">
      <c r="A1767" s="11" t="s">
        <v>3519</v>
      </c>
      <c r="D1767" s="11" t="s">
        <v>260</v>
      </c>
      <c r="E1767" s="19" t="s">
        <v>3769</v>
      </c>
      <c r="F1767" s="10">
        <v>42036</v>
      </c>
      <c r="G1767" s="10">
        <v>45323</v>
      </c>
      <c r="H1767" s="11">
        <v>10</v>
      </c>
      <c r="I1767" s="11" t="s">
        <v>337</v>
      </c>
      <c r="J1767" s="11" t="s">
        <v>338</v>
      </c>
      <c r="K1767" s="11" t="s">
        <v>4139</v>
      </c>
      <c r="L1767" s="11">
        <v>2</v>
      </c>
    </row>
    <row r="1768" spans="1:12">
      <c r="A1768" s="11" t="s">
        <v>3520</v>
      </c>
      <c r="D1768" s="11" t="s">
        <v>260</v>
      </c>
      <c r="E1768" s="19" t="s">
        <v>3770</v>
      </c>
      <c r="F1768" s="10">
        <v>42036</v>
      </c>
      <c r="G1768" s="10">
        <v>45323</v>
      </c>
      <c r="H1768" s="11">
        <v>10</v>
      </c>
      <c r="I1768" s="11" t="s">
        <v>337</v>
      </c>
      <c r="J1768" s="11" t="s">
        <v>338</v>
      </c>
      <c r="K1768" s="11" t="s">
        <v>4139</v>
      </c>
      <c r="L1768" s="11">
        <v>2</v>
      </c>
    </row>
    <row r="1769" spans="1:12">
      <c r="A1769" s="11" t="s">
        <v>3521</v>
      </c>
      <c r="D1769" s="11" t="s">
        <v>260</v>
      </c>
      <c r="E1769" s="19" t="s">
        <v>3771</v>
      </c>
      <c r="F1769" s="10">
        <v>42036</v>
      </c>
      <c r="G1769" s="10">
        <v>45323</v>
      </c>
      <c r="H1769" s="11">
        <v>10</v>
      </c>
      <c r="I1769" s="11" t="s">
        <v>337</v>
      </c>
      <c r="J1769" s="11" t="s">
        <v>338</v>
      </c>
      <c r="K1769" s="11" t="s">
        <v>4139</v>
      </c>
      <c r="L1769" s="11">
        <v>2</v>
      </c>
    </row>
    <row r="1770" spans="1:12">
      <c r="A1770" s="11" t="s">
        <v>3522</v>
      </c>
      <c r="D1770" s="11" t="s">
        <v>260</v>
      </c>
      <c r="E1770" s="19" t="s">
        <v>3772</v>
      </c>
      <c r="F1770" s="10">
        <v>42036</v>
      </c>
      <c r="G1770" s="10">
        <v>45323</v>
      </c>
      <c r="H1770" s="11">
        <v>10</v>
      </c>
      <c r="I1770" s="11" t="s">
        <v>337</v>
      </c>
      <c r="J1770" s="11" t="s">
        <v>338</v>
      </c>
      <c r="K1770" s="11" t="s">
        <v>4139</v>
      </c>
      <c r="L1770" s="11">
        <v>2</v>
      </c>
    </row>
    <row r="1771" spans="1:12">
      <c r="A1771" s="11" t="s">
        <v>3523</v>
      </c>
      <c r="D1771" s="11" t="s">
        <v>260</v>
      </c>
      <c r="E1771" s="19" t="s">
        <v>3773</v>
      </c>
      <c r="F1771" s="10">
        <v>42036</v>
      </c>
      <c r="G1771" s="10">
        <v>45323</v>
      </c>
      <c r="H1771" s="11">
        <v>10</v>
      </c>
      <c r="I1771" s="11" t="s">
        <v>337</v>
      </c>
      <c r="J1771" s="11" t="s">
        <v>338</v>
      </c>
      <c r="K1771" s="11" t="s">
        <v>4139</v>
      </c>
      <c r="L1771" s="11">
        <v>2</v>
      </c>
    </row>
    <row r="1772" spans="1:12">
      <c r="A1772" s="11" t="s">
        <v>3524</v>
      </c>
      <c r="D1772" s="11" t="s">
        <v>260</v>
      </c>
      <c r="E1772" s="19" t="s">
        <v>3774</v>
      </c>
      <c r="F1772" s="10">
        <v>42036</v>
      </c>
      <c r="G1772" s="10">
        <v>45323</v>
      </c>
      <c r="H1772" s="11">
        <v>10</v>
      </c>
      <c r="I1772" s="11" t="s">
        <v>337</v>
      </c>
      <c r="J1772" s="11" t="s">
        <v>338</v>
      </c>
      <c r="K1772" s="11" t="s">
        <v>4139</v>
      </c>
      <c r="L1772" s="11">
        <v>2</v>
      </c>
    </row>
    <row r="1773" spans="1:12">
      <c r="A1773" s="11" t="s">
        <v>3525</v>
      </c>
      <c r="D1773" s="11" t="s">
        <v>260</v>
      </c>
      <c r="E1773" s="19" t="s">
        <v>3775</v>
      </c>
      <c r="F1773" s="10">
        <v>42036</v>
      </c>
      <c r="G1773" s="10">
        <v>45323</v>
      </c>
      <c r="H1773" s="11">
        <v>10</v>
      </c>
      <c r="I1773" s="11" t="s">
        <v>337</v>
      </c>
      <c r="J1773" s="11" t="s">
        <v>338</v>
      </c>
      <c r="K1773" s="11" t="s">
        <v>4139</v>
      </c>
      <c r="L1773" s="11">
        <v>2</v>
      </c>
    </row>
    <row r="1774" spans="1:12">
      <c r="A1774" s="11" t="s">
        <v>3526</v>
      </c>
      <c r="D1774" s="11" t="s">
        <v>260</v>
      </c>
      <c r="E1774" s="19" t="s">
        <v>3776</v>
      </c>
      <c r="F1774" s="10">
        <v>42036</v>
      </c>
      <c r="G1774" s="10">
        <v>45323</v>
      </c>
      <c r="H1774" s="11">
        <v>10</v>
      </c>
      <c r="I1774" s="11" t="s">
        <v>337</v>
      </c>
      <c r="J1774" s="11" t="s">
        <v>338</v>
      </c>
      <c r="K1774" s="11" t="s">
        <v>4139</v>
      </c>
      <c r="L1774" s="11">
        <v>2</v>
      </c>
    </row>
    <row r="1775" spans="1:12">
      <c r="A1775" s="11" t="s">
        <v>3527</v>
      </c>
      <c r="D1775" s="11" t="s">
        <v>260</v>
      </c>
      <c r="E1775" s="19" t="s">
        <v>3777</v>
      </c>
      <c r="F1775" s="10">
        <v>42036</v>
      </c>
      <c r="G1775" s="10">
        <v>45323</v>
      </c>
      <c r="H1775" s="11">
        <v>10</v>
      </c>
      <c r="I1775" s="11" t="s">
        <v>337</v>
      </c>
      <c r="J1775" s="11" t="s">
        <v>338</v>
      </c>
      <c r="K1775" s="11" t="s">
        <v>4139</v>
      </c>
      <c r="L1775" s="11">
        <v>2</v>
      </c>
    </row>
    <row r="1776" spans="1:12">
      <c r="A1776" s="11" t="s">
        <v>3528</v>
      </c>
      <c r="D1776" s="11" t="s">
        <v>260</v>
      </c>
      <c r="E1776" s="19" t="s">
        <v>3778</v>
      </c>
      <c r="F1776" s="10">
        <v>42036</v>
      </c>
      <c r="G1776" s="10">
        <v>45323</v>
      </c>
      <c r="H1776" s="11">
        <v>10</v>
      </c>
      <c r="I1776" s="20" t="s">
        <v>259</v>
      </c>
      <c r="J1776" s="11" t="s">
        <v>261</v>
      </c>
      <c r="K1776" s="11" t="s">
        <v>4139</v>
      </c>
      <c r="L1776" s="11">
        <v>2</v>
      </c>
    </row>
    <row r="1777" spans="1:12">
      <c r="A1777" s="11" t="s">
        <v>3529</v>
      </c>
      <c r="D1777" s="11" t="s">
        <v>260</v>
      </c>
      <c r="E1777" s="19" t="s">
        <v>3779</v>
      </c>
      <c r="F1777" s="10">
        <v>42036</v>
      </c>
      <c r="G1777" s="10">
        <v>45323</v>
      </c>
      <c r="H1777" s="11">
        <v>10</v>
      </c>
      <c r="I1777" s="20" t="s">
        <v>259</v>
      </c>
      <c r="J1777" s="11" t="s">
        <v>261</v>
      </c>
      <c r="K1777" s="11" t="s">
        <v>4139</v>
      </c>
      <c r="L1777" s="11">
        <v>2</v>
      </c>
    </row>
    <row r="1778" spans="1:12">
      <c r="A1778" s="11" t="s">
        <v>3530</v>
      </c>
      <c r="D1778" s="11" t="s">
        <v>260</v>
      </c>
      <c r="E1778" s="19" t="s">
        <v>3780</v>
      </c>
      <c r="F1778" s="10">
        <v>42036</v>
      </c>
      <c r="G1778" s="10">
        <v>45323</v>
      </c>
      <c r="H1778" s="11">
        <v>10</v>
      </c>
      <c r="I1778" s="20" t="s">
        <v>259</v>
      </c>
      <c r="J1778" s="11" t="s">
        <v>261</v>
      </c>
      <c r="K1778" s="11" t="s">
        <v>4139</v>
      </c>
      <c r="L1778" s="11">
        <v>2</v>
      </c>
    </row>
    <row r="1779" spans="1:12">
      <c r="A1779" s="11" t="s">
        <v>3531</v>
      </c>
      <c r="D1779" s="11" t="s">
        <v>260</v>
      </c>
      <c r="E1779" s="19" t="s">
        <v>3781</v>
      </c>
      <c r="F1779" s="10">
        <v>42036</v>
      </c>
      <c r="G1779" s="10">
        <v>45323</v>
      </c>
      <c r="H1779" s="11">
        <v>10</v>
      </c>
      <c r="I1779" s="20" t="s">
        <v>259</v>
      </c>
      <c r="J1779" s="11" t="s">
        <v>261</v>
      </c>
      <c r="K1779" s="11" t="s">
        <v>4139</v>
      </c>
      <c r="L1779" s="11">
        <v>2</v>
      </c>
    </row>
    <row r="1780" spans="1:12">
      <c r="A1780" s="11" t="s">
        <v>3532</v>
      </c>
      <c r="D1780" s="11" t="s">
        <v>260</v>
      </c>
      <c r="E1780" s="19" t="s">
        <v>3782</v>
      </c>
      <c r="F1780" s="10">
        <v>42036</v>
      </c>
      <c r="G1780" s="10">
        <v>45323</v>
      </c>
      <c r="H1780" s="11">
        <v>10</v>
      </c>
      <c r="I1780" s="20" t="s">
        <v>259</v>
      </c>
      <c r="J1780" s="11" t="s">
        <v>261</v>
      </c>
      <c r="K1780" s="11" t="s">
        <v>4139</v>
      </c>
      <c r="L1780" s="11">
        <v>2</v>
      </c>
    </row>
    <row r="1781" spans="1:12">
      <c r="A1781" s="11" t="s">
        <v>3533</v>
      </c>
      <c r="D1781" s="11" t="s">
        <v>260</v>
      </c>
      <c r="E1781" s="19" t="s">
        <v>3783</v>
      </c>
      <c r="F1781" s="10">
        <v>42036</v>
      </c>
      <c r="G1781" s="10">
        <v>45323</v>
      </c>
      <c r="H1781" s="11">
        <v>10</v>
      </c>
      <c r="I1781" s="20" t="s">
        <v>259</v>
      </c>
      <c r="J1781" s="11" t="s">
        <v>261</v>
      </c>
      <c r="K1781" s="11" t="s">
        <v>4139</v>
      </c>
      <c r="L1781" s="11">
        <v>2</v>
      </c>
    </row>
    <row r="1782" spans="1:12">
      <c r="A1782" s="11" t="s">
        <v>3534</v>
      </c>
      <c r="D1782" s="11" t="s">
        <v>260</v>
      </c>
      <c r="E1782" s="19" t="s">
        <v>3784</v>
      </c>
      <c r="F1782" s="10">
        <v>42036</v>
      </c>
      <c r="G1782" s="10">
        <v>45323</v>
      </c>
      <c r="H1782" s="11">
        <v>10</v>
      </c>
      <c r="I1782" s="20" t="s">
        <v>259</v>
      </c>
      <c r="J1782" s="11" t="s">
        <v>261</v>
      </c>
      <c r="K1782" s="11" t="s">
        <v>4139</v>
      </c>
      <c r="L1782" s="11">
        <v>2</v>
      </c>
    </row>
    <row r="1783" spans="1:12">
      <c r="A1783" s="11" t="s">
        <v>3535</v>
      </c>
      <c r="D1783" s="11" t="s">
        <v>260</v>
      </c>
      <c r="E1783" s="19" t="s">
        <v>3785</v>
      </c>
      <c r="F1783" s="10">
        <v>42036</v>
      </c>
      <c r="G1783" s="10">
        <v>45323</v>
      </c>
      <c r="H1783" s="11">
        <v>10</v>
      </c>
      <c r="I1783" s="20" t="s">
        <v>259</v>
      </c>
      <c r="J1783" s="11" t="s">
        <v>261</v>
      </c>
      <c r="K1783" s="11" t="s">
        <v>4139</v>
      </c>
      <c r="L1783" s="11">
        <v>2</v>
      </c>
    </row>
    <row r="1784" spans="1:12">
      <c r="A1784" s="11" t="s">
        <v>3536</v>
      </c>
      <c r="D1784" s="11" t="s">
        <v>260</v>
      </c>
      <c r="E1784" s="19" t="s">
        <v>3786</v>
      </c>
      <c r="F1784" s="10">
        <v>42036</v>
      </c>
      <c r="G1784" s="10">
        <v>45323</v>
      </c>
      <c r="H1784" s="11">
        <v>10</v>
      </c>
      <c r="I1784" s="20" t="s">
        <v>259</v>
      </c>
      <c r="J1784" s="11" t="s">
        <v>261</v>
      </c>
      <c r="K1784" s="11" t="s">
        <v>4139</v>
      </c>
      <c r="L1784" s="11">
        <v>2</v>
      </c>
    </row>
    <row r="1785" spans="1:12">
      <c r="A1785" s="11" t="s">
        <v>3537</v>
      </c>
      <c r="D1785" s="11" t="s">
        <v>260</v>
      </c>
      <c r="E1785" s="19" t="s">
        <v>3787</v>
      </c>
      <c r="F1785" s="10">
        <v>42036</v>
      </c>
      <c r="G1785" s="10">
        <v>45323</v>
      </c>
      <c r="H1785" s="11">
        <v>10</v>
      </c>
      <c r="I1785" s="20" t="s">
        <v>259</v>
      </c>
      <c r="J1785" s="11" t="s">
        <v>261</v>
      </c>
      <c r="K1785" s="11" t="s">
        <v>4139</v>
      </c>
      <c r="L1785" s="11">
        <v>2</v>
      </c>
    </row>
    <row r="1786" spans="1:12">
      <c r="A1786" s="11" t="s">
        <v>3538</v>
      </c>
      <c r="D1786" s="11" t="s">
        <v>260</v>
      </c>
      <c r="E1786" s="19" t="s">
        <v>3788</v>
      </c>
      <c r="F1786" s="10">
        <v>42036</v>
      </c>
      <c r="G1786" s="10">
        <v>45323</v>
      </c>
      <c r="H1786" s="11">
        <v>10</v>
      </c>
      <c r="I1786" s="20" t="s">
        <v>259</v>
      </c>
      <c r="J1786" s="11" t="s">
        <v>261</v>
      </c>
      <c r="K1786" s="11" t="s">
        <v>4139</v>
      </c>
      <c r="L1786" s="11">
        <v>2</v>
      </c>
    </row>
    <row r="1787" spans="1:12">
      <c r="A1787" s="11" t="s">
        <v>3539</v>
      </c>
      <c r="D1787" s="11" t="s">
        <v>260</v>
      </c>
      <c r="E1787" s="19" t="s">
        <v>3789</v>
      </c>
      <c r="F1787" s="10">
        <v>42036</v>
      </c>
      <c r="G1787" s="10">
        <v>45323</v>
      </c>
      <c r="H1787" s="11">
        <v>10</v>
      </c>
      <c r="I1787" s="20" t="s">
        <v>259</v>
      </c>
      <c r="J1787" s="11" t="s">
        <v>261</v>
      </c>
      <c r="K1787" s="11" t="s">
        <v>4139</v>
      </c>
      <c r="L1787" s="11">
        <v>2</v>
      </c>
    </row>
    <row r="1788" spans="1:12">
      <c r="A1788" s="11" t="s">
        <v>3540</v>
      </c>
      <c r="D1788" s="11" t="s">
        <v>260</v>
      </c>
      <c r="E1788" s="19" t="s">
        <v>3790</v>
      </c>
      <c r="F1788" s="10">
        <v>42036</v>
      </c>
      <c r="G1788" s="10">
        <v>45323</v>
      </c>
      <c r="H1788" s="11">
        <v>10</v>
      </c>
      <c r="I1788" s="20" t="s">
        <v>259</v>
      </c>
      <c r="J1788" s="11" t="s">
        <v>261</v>
      </c>
      <c r="K1788" s="11" t="s">
        <v>4139</v>
      </c>
      <c r="L1788" s="11">
        <v>2</v>
      </c>
    </row>
    <row r="1789" spans="1:12">
      <c r="A1789" s="11" t="s">
        <v>3541</v>
      </c>
      <c r="D1789" s="11" t="s">
        <v>260</v>
      </c>
      <c r="E1789" s="19" t="s">
        <v>3791</v>
      </c>
      <c r="F1789" s="10">
        <v>42036</v>
      </c>
      <c r="G1789" s="10">
        <v>45323</v>
      </c>
      <c r="H1789" s="11">
        <v>10</v>
      </c>
      <c r="I1789" s="20" t="s">
        <v>259</v>
      </c>
      <c r="J1789" s="11" t="s">
        <v>261</v>
      </c>
      <c r="K1789" s="11" t="s">
        <v>4139</v>
      </c>
      <c r="L1789" s="11">
        <v>2</v>
      </c>
    </row>
    <row r="1790" spans="1:12">
      <c r="A1790" s="11" t="s">
        <v>3542</v>
      </c>
      <c r="D1790" s="11" t="s">
        <v>260</v>
      </c>
      <c r="E1790" s="19" t="s">
        <v>3792</v>
      </c>
      <c r="F1790" s="10">
        <v>42036</v>
      </c>
      <c r="G1790" s="10">
        <v>45323</v>
      </c>
      <c r="H1790" s="11">
        <v>10</v>
      </c>
      <c r="I1790" s="20" t="s">
        <v>259</v>
      </c>
      <c r="J1790" s="11" t="s">
        <v>261</v>
      </c>
      <c r="K1790" s="11" t="s">
        <v>4139</v>
      </c>
      <c r="L1790" s="11">
        <v>2</v>
      </c>
    </row>
    <row r="1791" spans="1:12">
      <c r="A1791" s="11" t="s">
        <v>3543</v>
      </c>
      <c r="D1791" s="11" t="s">
        <v>260</v>
      </c>
      <c r="E1791" s="19" t="s">
        <v>3793</v>
      </c>
      <c r="F1791" s="10">
        <v>42036</v>
      </c>
      <c r="G1791" s="10">
        <v>45323</v>
      </c>
      <c r="H1791" s="11">
        <v>10</v>
      </c>
      <c r="I1791" s="20" t="s">
        <v>259</v>
      </c>
      <c r="J1791" s="11" t="s">
        <v>261</v>
      </c>
      <c r="K1791" s="11" t="s">
        <v>4139</v>
      </c>
      <c r="L1791" s="11">
        <v>2</v>
      </c>
    </row>
    <row r="1792" spans="1:12">
      <c r="A1792" s="11" t="s">
        <v>3544</v>
      </c>
      <c r="D1792" s="11" t="s">
        <v>260</v>
      </c>
      <c r="E1792" s="19" t="s">
        <v>3794</v>
      </c>
      <c r="F1792" s="10">
        <v>42036</v>
      </c>
      <c r="G1792" s="10">
        <v>45323</v>
      </c>
      <c r="H1792" s="11">
        <v>10</v>
      </c>
      <c r="I1792" s="20" t="s">
        <v>259</v>
      </c>
      <c r="J1792" s="11" t="s">
        <v>261</v>
      </c>
      <c r="K1792" s="11" t="s">
        <v>4139</v>
      </c>
      <c r="L1792" s="11">
        <v>2</v>
      </c>
    </row>
    <row r="1793" spans="1:12">
      <c r="A1793" s="11" t="s">
        <v>3545</v>
      </c>
      <c r="D1793" s="11" t="s">
        <v>260</v>
      </c>
      <c r="E1793" s="19" t="s">
        <v>3795</v>
      </c>
      <c r="F1793" s="10">
        <v>42036</v>
      </c>
      <c r="G1793" s="10">
        <v>45323</v>
      </c>
      <c r="H1793" s="11">
        <v>10</v>
      </c>
      <c r="I1793" s="20" t="s">
        <v>259</v>
      </c>
      <c r="J1793" s="11" t="s">
        <v>261</v>
      </c>
      <c r="K1793" s="11" t="s">
        <v>4139</v>
      </c>
      <c r="L1793" s="11">
        <v>2</v>
      </c>
    </row>
    <row r="1794" spans="1:12">
      <c r="A1794" s="11" t="s">
        <v>3546</v>
      </c>
      <c r="D1794" s="11" t="s">
        <v>260</v>
      </c>
      <c r="E1794" s="19" t="s">
        <v>3796</v>
      </c>
      <c r="F1794" s="10">
        <v>42036</v>
      </c>
      <c r="G1794" s="10">
        <v>45323</v>
      </c>
      <c r="H1794" s="11">
        <v>10</v>
      </c>
      <c r="I1794" s="20" t="s">
        <v>259</v>
      </c>
      <c r="J1794" s="11" t="s">
        <v>261</v>
      </c>
      <c r="K1794" s="11" t="s">
        <v>4139</v>
      </c>
      <c r="L1794" s="11">
        <v>2</v>
      </c>
    </row>
    <row r="1795" spans="1:12">
      <c r="A1795" s="11" t="s">
        <v>3547</v>
      </c>
      <c r="D1795" s="11" t="s">
        <v>260</v>
      </c>
      <c r="E1795" s="19" t="s">
        <v>3797</v>
      </c>
      <c r="F1795" s="10">
        <v>42036</v>
      </c>
      <c r="G1795" s="10">
        <v>45323</v>
      </c>
      <c r="H1795" s="11">
        <v>10</v>
      </c>
      <c r="I1795" s="20" t="s">
        <v>259</v>
      </c>
      <c r="J1795" s="11" t="s">
        <v>261</v>
      </c>
      <c r="K1795" s="11" t="s">
        <v>4139</v>
      </c>
      <c r="L1795" s="11">
        <v>2</v>
      </c>
    </row>
    <row r="1796" spans="1:12">
      <c r="A1796" s="11" t="s">
        <v>3548</v>
      </c>
      <c r="D1796" s="11" t="s">
        <v>260</v>
      </c>
      <c r="E1796" s="19" t="s">
        <v>3798</v>
      </c>
      <c r="F1796" s="10">
        <v>42036</v>
      </c>
      <c r="G1796" s="10">
        <v>45323</v>
      </c>
      <c r="H1796" s="11">
        <v>10</v>
      </c>
      <c r="I1796" s="20" t="s">
        <v>259</v>
      </c>
      <c r="J1796" s="11" t="s">
        <v>261</v>
      </c>
      <c r="K1796" s="11" t="s">
        <v>4139</v>
      </c>
      <c r="L1796" s="11">
        <v>2</v>
      </c>
    </row>
    <row r="1797" spans="1:12">
      <c r="A1797" s="11" t="s">
        <v>3549</v>
      </c>
      <c r="D1797" s="11" t="s">
        <v>260</v>
      </c>
      <c r="E1797" s="19" t="s">
        <v>3799</v>
      </c>
      <c r="F1797" s="10">
        <v>42036</v>
      </c>
      <c r="G1797" s="10">
        <v>45323</v>
      </c>
      <c r="H1797" s="11">
        <v>10</v>
      </c>
      <c r="I1797" s="20" t="s">
        <v>259</v>
      </c>
      <c r="J1797" s="11" t="s">
        <v>261</v>
      </c>
      <c r="K1797" s="11" t="s">
        <v>4139</v>
      </c>
      <c r="L1797" s="11">
        <v>2</v>
      </c>
    </row>
    <row r="1798" spans="1:12">
      <c r="A1798" s="11" t="s">
        <v>3550</v>
      </c>
      <c r="D1798" s="11" t="s">
        <v>260</v>
      </c>
      <c r="E1798" s="19" t="s">
        <v>3800</v>
      </c>
      <c r="F1798" s="10">
        <v>42036</v>
      </c>
      <c r="G1798" s="10">
        <v>45323</v>
      </c>
      <c r="H1798" s="11">
        <v>10</v>
      </c>
      <c r="I1798" s="20" t="s">
        <v>259</v>
      </c>
      <c r="J1798" s="11" t="s">
        <v>261</v>
      </c>
      <c r="K1798" s="11" t="s">
        <v>4139</v>
      </c>
      <c r="L1798" s="11">
        <v>2</v>
      </c>
    </row>
    <row r="1799" spans="1:12">
      <c r="A1799" s="11" t="s">
        <v>3551</v>
      </c>
      <c r="D1799" s="11" t="s">
        <v>260</v>
      </c>
      <c r="E1799" s="19" t="s">
        <v>3801</v>
      </c>
      <c r="F1799" s="10">
        <v>42036</v>
      </c>
      <c r="G1799" s="10">
        <v>45323</v>
      </c>
      <c r="H1799" s="11">
        <v>10</v>
      </c>
      <c r="I1799" s="20" t="s">
        <v>259</v>
      </c>
      <c r="J1799" s="11" t="s">
        <v>261</v>
      </c>
      <c r="K1799" s="11" t="s">
        <v>4139</v>
      </c>
      <c r="L1799" s="11">
        <v>2</v>
      </c>
    </row>
    <row r="1800" spans="1:12">
      <c r="A1800" s="11" t="s">
        <v>3552</v>
      </c>
      <c r="D1800" s="11" t="s">
        <v>260</v>
      </c>
      <c r="E1800" s="19" t="s">
        <v>3802</v>
      </c>
      <c r="F1800" s="10">
        <v>42036</v>
      </c>
      <c r="G1800" s="10">
        <v>45323</v>
      </c>
      <c r="H1800" s="11">
        <v>10</v>
      </c>
      <c r="I1800" s="20" t="s">
        <v>259</v>
      </c>
      <c r="J1800" s="11" t="s">
        <v>261</v>
      </c>
      <c r="K1800" s="11" t="s">
        <v>4139</v>
      </c>
      <c r="L1800" s="11">
        <v>2</v>
      </c>
    </row>
    <row r="1801" spans="1:12">
      <c r="A1801" s="11" t="s">
        <v>3553</v>
      </c>
      <c r="D1801" s="11" t="s">
        <v>260</v>
      </c>
      <c r="E1801" s="19" t="s">
        <v>3803</v>
      </c>
      <c r="F1801" s="10">
        <v>42036</v>
      </c>
      <c r="G1801" s="10">
        <v>45323</v>
      </c>
      <c r="H1801" s="11">
        <v>10</v>
      </c>
      <c r="I1801" s="20" t="s">
        <v>259</v>
      </c>
      <c r="J1801" s="11" t="s">
        <v>261</v>
      </c>
      <c r="K1801" s="11" t="s">
        <v>4139</v>
      </c>
      <c r="L1801" s="11">
        <v>2</v>
      </c>
    </row>
    <row r="1802" spans="1:12">
      <c r="A1802" s="11" t="s">
        <v>3554</v>
      </c>
      <c r="D1802" s="11" t="s">
        <v>260</v>
      </c>
      <c r="E1802" s="19" t="s">
        <v>3804</v>
      </c>
      <c r="F1802" s="10">
        <v>42036</v>
      </c>
      <c r="G1802" s="10">
        <v>45323</v>
      </c>
      <c r="H1802" s="11">
        <v>10</v>
      </c>
      <c r="I1802" s="20" t="s">
        <v>259</v>
      </c>
      <c r="J1802" s="11" t="s">
        <v>261</v>
      </c>
      <c r="K1802" s="11" t="s">
        <v>4139</v>
      </c>
      <c r="L1802" s="11">
        <v>2</v>
      </c>
    </row>
    <row r="1803" spans="1:12">
      <c r="A1803" s="11" t="s">
        <v>3555</v>
      </c>
      <c r="D1803" s="11" t="s">
        <v>260</v>
      </c>
      <c r="E1803" s="19" t="s">
        <v>3805</v>
      </c>
      <c r="F1803" s="10">
        <v>42036</v>
      </c>
      <c r="G1803" s="10">
        <v>45323</v>
      </c>
      <c r="H1803" s="11">
        <v>10</v>
      </c>
      <c r="I1803" s="20" t="s">
        <v>259</v>
      </c>
      <c r="J1803" s="11" t="s">
        <v>261</v>
      </c>
      <c r="K1803" s="11" t="s">
        <v>4139</v>
      </c>
      <c r="L1803" s="11">
        <v>2</v>
      </c>
    </row>
    <row r="1804" spans="1:12">
      <c r="A1804" s="11" t="s">
        <v>3556</v>
      </c>
      <c r="D1804" s="11" t="s">
        <v>260</v>
      </c>
      <c r="E1804" s="19" t="s">
        <v>3806</v>
      </c>
      <c r="F1804" s="10">
        <v>42036</v>
      </c>
      <c r="G1804" s="10">
        <v>45323</v>
      </c>
      <c r="H1804" s="11">
        <v>10</v>
      </c>
      <c r="I1804" s="20" t="s">
        <v>259</v>
      </c>
      <c r="J1804" s="11" t="s">
        <v>261</v>
      </c>
      <c r="K1804" s="11" t="s">
        <v>4139</v>
      </c>
      <c r="L1804" s="11">
        <v>2</v>
      </c>
    </row>
    <row r="1805" spans="1:12">
      <c r="A1805" s="11" t="s">
        <v>3557</v>
      </c>
      <c r="D1805" s="11" t="s">
        <v>260</v>
      </c>
      <c r="E1805" s="19" t="s">
        <v>3807</v>
      </c>
      <c r="F1805" s="10">
        <v>42036</v>
      </c>
      <c r="G1805" s="10">
        <v>45323</v>
      </c>
      <c r="H1805" s="11">
        <v>10</v>
      </c>
      <c r="I1805" s="20" t="s">
        <v>259</v>
      </c>
      <c r="J1805" s="11" t="s">
        <v>261</v>
      </c>
      <c r="K1805" s="11" t="s">
        <v>4139</v>
      </c>
      <c r="L1805" s="11">
        <v>2</v>
      </c>
    </row>
    <row r="1806" spans="1:12">
      <c r="A1806" s="11" t="s">
        <v>3558</v>
      </c>
      <c r="D1806" s="11" t="s">
        <v>260</v>
      </c>
      <c r="E1806" s="19" t="s">
        <v>3808</v>
      </c>
      <c r="F1806" s="10">
        <v>42036</v>
      </c>
      <c r="G1806" s="10">
        <v>45323</v>
      </c>
      <c r="H1806" s="11">
        <v>10</v>
      </c>
      <c r="I1806" s="20" t="s">
        <v>259</v>
      </c>
      <c r="J1806" s="11" t="s">
        <v>261</v>
      </c>
      <c r="K1806" s="11" t="s">
        <v>4139</v>
      </c>
      <c r="L1806" s="11">
        <v>2</v>
      </c>
    </row>
    <row r="1807" spans="1:12">
      <c r="A1807" s="11" t="s">
        <v>3559</v>
      </c>
      <c r="D1807" s="11" t="s">
        <v>260</v>
      </c>
      <c r="E1807" s="19" t="s">
        <v>3809</v>
      </c>
      <c r="F1807" s="10">
        <v>42036</v>
      </c>
      <c r="G1807" s="10">
        <v>45323</v>
      </c>
      <c r="H1807" s="11">
        <v>10</v>
      </c>
      <c r="I1807" s="20" t="s">
        <v>259</v>
      </c>
      <c r="J1807" s="11" t="s">
        <v>261</v>
      </c>
      <c r="K1807" s="11" t="s">
        <v>4139</v>
      </c>
      <c r="L1807" s="11">
        <v>2</v>
      </c>
    </row>
    <row r="1808" spans="1:12">
      <c r="A1808" s="11" t="s">
        <v>3560</v>
      </c>
      <c r="D1808" s="11" t="s">
        <v>260</v>
      </c>
      <c r="E1808" s="19" t="s">
        <v>3810</v>
      </c>
      <c r="F1808" s="10">
        <v>42036</v>
      </c>
      <c r="G1808" s="10">
        <v>45323</v>
      </c>
      <c r="H1808" s="11">
        <v>10</v>
      </c>
      <c r="I1808" s="20" t="s">
        <v>259</v>
      </c>
      <c r="J1808" s="11" t="s">
        <v>261</v>
      </c>
      <c r="K1808" s="11" t="s">
        <v>4139</v>
      </c>
      <c r="L1808" s="11">
        <v>2</v>
      </c>
    </row>
    <row r="1809" spans="1:12">
      <c r="A1809" s="11" t="s">
        <v>3561</v>
      </c>
      <c r="D1809" s="11" t="s">
        <v>260</v>
      </c>
      <c r="E1809" s="19" t="s">
        <v>3811</v>
      </c>
      <c r="F1809" s="10">
        <v>42036</v>
      </c>
      <c r="G1809" s="10">
        <v>45323</v>
      </c>
      <c r="H1809" s="11">
        <v>10</v>
      </c>
      <c r="I1809" s="20" t="s">
        <v>259</v>
      </c>
      <c r="J1809" s="11" t="s">
        <v>261</v>
      </c>
      <c r="K1809" s="11" t="s">
        <v>4139</v>
      </c>
      <c r="L1809" s="11">
        <v>2</v>
      </c>
    </row>
    <row r="1810" spans="1:12">
      <c r="A1810" s="11" t="s">
        <v>3562</v>
      </c>
      <c r="D1810" s="11" t="s">
        <v>260</v>
      </c>
      <c r="E1810" s="19" t="s">
        <v>3812</v>
      </c>
      <c r="F1810" s="10">
        <v>42036</v>
      </c>
      <c r="G1810" s="10">
        <v>45323</v>
      </c>
      <c r="H1810" s="11">
        <v>10</v>
      </c>
      <c r="I1810" s="20" t="s">
        <v>259</v>
      </c>
      <c r="J1810" s="11" t="s">
        <v>261</v>
      </c>
      <c r="K1810" s="11" t="s">
        <v>4139</v>
      </c>
      <c r="L1810" s="11">
        <v>2</v>
      </c>
    </row>
    <row r="1811" spans="1:12">
      <c r="A1811" s="11" t="s">
        <v>3563</v>
      </c>
      <c r="D1811" s="11" t="s">
        <v>260</v>
      </c>
      <c r="E1811" s="19" t="s">
        <v>3813</v>
      </c>
      <c r="F1811" s="10">
        <v>42036</v>
      </c>
      <c r="G1811" s="10">
        <v>45323</v>
      </c>
      <c r="H1811" s="11">
        <v>10</v>
      </c>
      <c r="I1811" s="20" t="s">
        <v>259</v>
      </c>
      <c r="J1811" s="11" t="s">
        <v>261</v>
      </c>
      <c r="K1811" s="11" t="s">
        <v>4139</v>
      </c>
      <c r="L1811" s="11">
        <v>2</v>
      </c>
    </row>
    <row r="1812" spans="1:12">
      <c r="A1812" s="11" t="s">
        <v>3564</v>
      </c>
      <c r="D1812" s="11" t="s">
        <v>260</v>
      </c>
      <c r="E1812" s="19" t="s">
        <v>3814</v>
      </c>
      <c r="F1812" s="10">
        <v>42036</v>
      </c>
      <c r="G1812" s="10">
        <v>45323</v>
      </c>
      <c r="H1812" s="11">
        <v>10</v>
      </c>
      <c r="I1812" s="20" t="s">
        <v>259</v>
      </c>
      <c r="J1812" s="11" t="s">
        <v>261</v>
      </c>
      <c r="K1812" s="11" t="s">
        <v>4139</v>
      </c>
      <c r="L1812" s="11">
        <v>2</v>
      </c>
    </row>
    <row r="1813" spans="1:12">
      <c r="A1813" s="11" t="s">
        <v>3565</v>
      </c>
      <c r="D1813" s="11" t="s">
        <v>260</v>
      </c>
      <c r="E1813" s="19" t="s">
        <v>3815</v>
      </c>
      <c r="F1813" s="10">
        <v>42036</v>
      </c>
      <c r="G1813" s="10">
        <v>45323</v>
      </c>
      <c r="H1813" s="11">
        <v>10</v>
      </c>
      <c r="I1813" s="20" t="s">
        <v>259</v>
      </c>
      <c r="J1813" s="11" t="s">
        <v>261</v>
      </c>
      <c r="K1813" s="11" t="s">
        <v>4139</v>
      </c>
      <c r="L1813" s="11">
        <v>2</v>
      </c>
    </row>
    <row r="1814" spans="1:12">
      <c r="A1814" s="11" t="s">
        <v>3566</v>
      </c>
      <c r="D1814" s="11" t="s">
        <v>260</v>
      </c>
      <c r="E1814" s="19" t="s">
        <v>3816</v>
      </c>
      <c r="F1814" s="10">
        <v>42036</v>
      </c>
      <c r="G1814" s="10">
        <v>45323</v>
      </c>
      <c r="H1814" s="11">
        <v>10</v>
      </c>
      <c r="I1814" s="20" t="s">
        <v>259</v>
      </c>
      <c r="J1814" s="11" t="s">
        <v>261</v>
      </c>
      <c r="K1814" s="11" t="s">
        <v>4139</v>
      </c>
      <c r="L1814" s="11">
        <v>2</v>
      </c>
    </row>
    <row r="1815" spans="1:12">
      <c r="A1815" s="11" t="s">
        <v>3567</v>
      </c>
      <c r="D1815" s="11" t="s">
        <v>260</v>
      </c>
      <c r="E1815" s="19" t="s">
        <v>3817</v>
      </c>
      <c r="F1815" s="10">
        <v>42036</v>
      </c>
      <c r="G1815" s="10">
        <v>45323</v>
      </c>
      <c r="H1815" s="11">
        <v>10</v>
      </c>
      <c r="I1815" s="20" t="s">
        <v>259</v>
      </c>
      <c r="J1815" s="11" t="s">
        <v>261</v>
      </c>
      <c r="K1815" s="11" t="s">
        <v>4139</v>
      </c>
      <c r="L1815" s="11">
        <v>2</v>
      </c>
    </row>
    <row r="1816" spans="1:12">
      <c r="A1816" s="11" t="s">
        <v>3568</v>
      </c>
      <c r="D1816" s="11" t="s">
        <v>260</v>
      </c>
      <c r="E1816" s="19" t="s">
        <v>3818</v>
      </c>
      <c r="F1816" s="10">
        <v>42036</v>
      </c>
      <c r="G1816" s="10">
        <v>45323</v>
      </c>
      <c r="H1816" s="11">
        <v>10</v>
      </c>
      <c r="I1816" s="20" t="s">
        <v>259</v>
      </c>
      <c r="J1816" s="11" t="s">
        <v>261</v>
      </c>
      <c r="K1816" s="11" t="s">
        <v>4139</v>
      </c>
      <c r="L1816" s="11">
        <v>2</v>
      </c>
    </row>
    <row r="1817" spans="1:12">
      <c r="A1817" s="11" t="s">
        <v>3569</v>
      </c>
      <c r="D1817" s="11" t="s">
        <v>260</v>
      </c>
      <c r="E1817" s="19" t="s">
        <v>3819</v>
      </c>
      <c r="F1817" s="10">
        <v>42036</v>
      </c>
      <c r="G1817" s="10">
        <v>45323</v>
      </c>
      <c r="H1817" s="11">
        <v>10</v>
      </c>
      <c r="I1817" s="20" t="s">
        <v>259</v>
      </c>
      <c r="J1817" s="11" t="s">
        <v>261</v>
      </c>
      <c r="K1817" s="11" t="s">
        <v>4139</v>
      </c>
      <c r="L1817" s="11">
        <v>2</v>
      </c>
    </row>
    <row r="1818" spans="1:12">
      <c r="A1818" s="11" t="s">
        <v>3570</v>
      </c>
      <c r="D1818" s="11" t="s">
        <v>260</v>
      </c>
      <c r="E1818" s="19" t="s">
        <v>3820</v>
      </c>
      <c r="F1818" s="10">
        <v>42036</v>
      </c>
      <c r="G1818" s="10">
        <v>45323</v>
      </c>
      <c r="H1818" s="11">
        <v>10</v>
      </c>
      <c r="I1818" s="20" t="s">
        <v>259</v>
      </c>
      <c r="J1818" s="11" t="s">
        <v>261</v>
      </c>
      <c r="K1818" s="11" t="s">
        <v>4139</v>
      </c>
      <c r="L1818" s="11">
        <v>2</v>
      </c>
    </row>
    <row r="1819" spans="1:12">
      <c r="A1819" s="11" t="s">
        <v>3571</v>
      </c>
      <c r="D1819" s="11" t="s">
        <v>260</v>
      </c>
      <c r="E1819" s="19" t="s">
        <v>3821</v>
      </c>
      <c r="F1819" s="10">
        <v>42036</v>
      </c>
      <c r="G1819" s="10">
        <v>45323</v>
      </c>
      <c r="H1819" s="11">
        <v>10</v>
      </c>
      <c r="I1819" s="20" t="s">
        <v>259</v>
      </c>
      <c r="J1819" s="11" t="s">
        <v>261</v>
      </c>
      <c r="K1819" s="11" t="s">
        <v>4139</v>
      </c>
      <c r="L1819" s="11">
        <v>2</v>
      </c>
    </row>
    <row r="1820" spans="1:12">
      <c r="A1820" s="11" t="s">
        <v>3572</v>
      </c>
      <c r="D1820" s="11" t="s">
        <v>260</v>
      </c>
      <c r="E1820" s="19" t="s">
        <v>3822</v>
      </c>
      <c r="F1820" s="10">
        <v>42036</v>
      </c>
      <c r="G1820" s="10">
        <v>45323</v>
      </c>
      <c r="H1820" s="11">
        <v>10</v>
      </c>
      <c r="I1820" s="20" t="s">
        <v>259</v>
      </c>
      <c r="J1820" s="11" t="s">
        <v>261</v>
      </c>
      <c r="K1820" s="11" t="s">
        <v>4139</v>
      </c>
      <c r="L1820" s="11">
        <v>2</v>
      </c>
    </row>
    <row r="1821" spans="1:12">
      <c r="A1821" s="11" t="s">
        <v>3573</v>
      </c>
      <c r="D1821" s="11" t="s">
        <v>260</v>
      </c>
      <c r="E1821" s="19" t="s">
        <v>3823</v>
      </c>
      <c r="F1821" s="10">
        <v>42036</v>
      </c>
      <c r="G1821" s="10">
        <v>45323</v>
      </c>
      <c r="H1821" s="11">
        <v>10</v>
      </c>
      <c r="I1821" s="20" t="s">
        <v>259</v>
      </c>
      <c r="J1821" s="11" t="s">
        <v>261</v>
      </c>
      <c r="K1821" s="11" t="s">
        <v>4139</v>
      </c>
      <c r="L1821" s="11">
        <v>2</v>
      </c>
    </row>
    <row r="1822" spans="1:12">
      <c r="A1822" s="11" t="s">
        <v>3574</v>
      </c>
      <c r="D1822" s="11" t="s">
        <v>260</v>
      </c>
      <c r="E1822" s="19" t="s">
        <v>3824</v>
      </c>
      <c r="F1822" s="10">
        <v>42036</v>
      </c>
      <c r="G1822" s="10">
        <v>45323</v>
      </c>
      <c r="H1822" s="11">
        <v>10</v>
      </c>
      <c r="I1822" s="20" t="s">
        <v>259</v>
      </c>
      <c r="J1822" s="11" t="s">
        <v>261</v>
      </c>
      <c r="K1822" s="11" t="s">
        <v>4139</v>
      </c>
      <c r="L1822" s="11">
        <v>2</v>
      </c>
    </row>
    <row r="1823" spans="1:12">
      <c r="A1823" s="11" t="s">
        <v>3575</v>
      </c>
      <c r="D1823" s="11" t="s">
        <v>260</v>
      </c>
      <c r="E1823" s="19" t="s">
        <v>3825</v>
      </c>
      <c r="F1823" s="10">
        <v>42036</v>
      </c>
      <c r="G1823" s="10">
        <v>45323</v>
      </c>
      <c r="H1823" s="11">
        <v>10</v>
      </c>
      <c r="I1823" s="20" t="s">
        <v>259</v>
      </c>
      <c r="J1823" s="11" t="s">
        <v>261</v>
      </c>
      <c r="K1823" s="11" t="s">
        <v>4139</v>
      </c>
      <c r="L1823" s="11">
        <v>2</v>
      </c>
    </row>
    <row r="1824" spans="1:12">
      <c r="A1824" s="11" t="s">
        <v>3576</v>
      </c>
      <c r="D1824" s="11" t="s">
        <v>260</v>
      </c>
      <c r="E1824" s="19" t="s">
        <v>3826</v>
      </c>
      <c r="F1824" s="10">
        <v>42036</v>
      </c>
      <c r="G1824" s="10">
        <v>45323</v>
      </c>
      <c r="H1824" s="11">
        <v>10</v>
      </c>
      <c r="I1824" s="20" t="s">
        <v>259</v>
      </c>
      <c r="J1824" s="11" t="s">
        <v>261</v>
      </c>
      <c r="K1824" s="11" t="s">
        <v>4139</v>
      </c>
      <c r="L1824" s="11">
        <v>2</v>
      </c>
    </row>
    <row r="1825" spans="1:12">
      <c r="A1825" s="11" t="s">
        <v>3577</v>
      </c>
      <c r="D1825" s="11" t="s">
        <v>260</v>
      </c>
      <c r="E1825" s="19" t="s">
        <v>3827</v>
      </c>
      <c r="F1825" s="10">
        <v>42036</v>
      </c>
      <c r="G1825" s="10">
        <v>45323</v>
      </c>
      <c r="H1825" s="11">
        <v>10</v>
      </c>
      <c r="I1825" s="20" t="s">
        <v>259</v>
      </c>
      <c r="J1825" s="11" t="s">
        <v>261</v>
      </c>
      <c r="K1825" s="11" t="s">
        <v>4139</v>
      </c>
      <c r="L1825" s="11">
        <v>2</v>
      </c>
    </row>
    <row r="1826" spans="1:12">
      <c r="A1826" s="11" t="s">
        <v>3578</v>
      </c>
      <c r="D1826" s="11" t="s">
        <v>260</v>
      </c>
      <c r="E1826" s="19" t="s">
        <v>3828</v>
      </c>
      <c r="F1826" s="10">
        <v>42036</v>
      </c>
      <c r="G1826" s="10">
        <v>45323</v>
      </c>
      <c r="H1826" s="11">
        <v>10</v>
      </c>
      <c r="I1826" s="20" t="s">
        <v>259</v>
      </c>
      <c r="J1826" s="11" t="s">
        <v>261</v>
      </c>
      <c r="K1826" s="11" t="s">
        <v>4139</v>
      </c>
      <c r="L1826" s="11">
        <v>2</v>
      </c>
    </row>
    <row r="1827" spans="1:12">
      <c r="A1827" s="11" t="s">
        <v>3579</v>
      </c>
      <c r="D1827" s="11" t="s">
        <v>260</v>
      </c>
      <c r="E1827" s="19" t="s">
        <v>3829</v>
      </c>
      <c r="F1827" s="10">
        <v>42036</v>
      </c>
      <c r="G1827" s="10">
        <v>45323</v>
      </c>
      <c r="H1827" s="11">
        <v>10</v>
      </c>
      <c r="I1827" s="20" t="s">
        <v>259</v>
      </c>
      <c r="J1827" s="11" t="s">
        <v>261</v>
      </c>
      <c r="K1827" s="11" t="s">
        <v>4139</v>
      </c>
      <c r="L1827" s="11">
        <v>2</v>
      </c>
    </row>
    <row r="1828" spans="1:12">
      <c r="A1828" s="11" t="s">
        <v>3580</v>
      </c>
      <c r="D1828" s="11" t="s">
        <v>260</v>
      </c>
      <c r="E1828" s="19" t="s">
        <v>3830</v>
      </c>
      <c r="F1828" s="10">
        <v>42036</v>
      </c>
      <c r="G1828" s="10">
        <v>45323</v>
      </c>
      <c r="H1828" s="11">
        <v>10</v>
      </c>
      <c r="I1828" s="20" t="s">
        <v>259</v>
      </c>
      <c r="J1828" s="11" t="s">
        <v>261</v>
      </c>
      <c r="K1828" s="11" t="s">
        <v>4139</v>
      </c>
      <c r="L1828" s="11">
        <v>2</v>
      </c>
    </row>
    <row r="1829" spans="1:12">
      <c r="A1829" s="11" t="s">
        <v>3581</v>
      </c>
      <c r="D1829" s="11" t="s">
        <v>260</v>
      </c>
      <c r="E1829" s="19" t="s">
        <v>3831</v>
      </c>
      <c r="F1829" s="10">
        <v>42036</v>
      </c>
      <c r="G1829" s="10">
        <v>45323</v>
      </c>
      <c r="H1829" s="11">
        <v>10</v>
      </c>
      <c r="I1829" s="20" t="s">
        <v>259</v>
      </c>
      <c r="J1829" s="11" t="s">
        <v>261</v>
      </c>
      <c r="K1829" s="11" t="s">
        <v>4139</v>
      </c>
      <c r="L1829" s="11">
        <v>2</v>
      </c>
    </row>
    <row r="1830" spans="1:12">
      <c r="A1830" s="11" t="s">
        <v>3582</v>
      </c>
      <c r="D1830" s="11" t="s">
        <v>260</v>
      </c>
      <c r="E1830" s="19" t="s">
        <v>3832</v>
      </c>
      <c r="F1830" s="10">
        <v>42036</v>
      </c>
      <c r="G1830" s="10">
        <v>45323</v>
      </c>
      <c r="H1830" s="11">
        <v>10</v>
      </c>
      <c r="I1830" s="20" t="s">
        <v>259</v>
      </c>
      <c r="J1830" s="11" t="s">
        <v>261</v>
      </c>
      <c r="K1830" s="11" t="s">
        <v>4139</v>
      </c>
      <c r="L1830" s="11">
        <v>2</v>
      </c>
    </row>
    <row r="1831" spans="1:12">
      <c r="A1831" s="11" t="s">
        <v>3583</v>
      </c>
      <c r="D1831" s="11" t="s">
        <v>260</v>
      </c>
      <c r="E1831" s="19" t="s">
        <v>3833</v>
      </c>
      <c r="F1831" s="10">
        <v>42036</v>
      </c>
      <c r="G1831" s="10">
        <v>45323</v>
      </c>
      <c r="H1831" s="11">
        <v>10</v>
      </c>
      <c r="I1831" s="20" t="s">
        <v>259</v>
      </c>
      <c r="J1831" s="11" t="s">
        <v>261</v>
      </c>
      <c r="K1831" s="11" t="s">
        <v>4139</v>
      </c>
      <c r="L1831" s="11">
        <v>2</v>
      </c>
    </row>
    <row r="1832" spans="1:12">
      <c r="A1832" s="11" t="s">
        <v>3584</v>
      </c>
      <c r="D1832" s="11" t="s">
        <v>260</v>
      </c>
      <c r="E1832" s="19" t="s">
        <v>3834</v>
      </c>
      <c r="F1832" s="10">
        <v>42036</v>
      </c>
      <c r="G1832" s="10">
        <v>45323</v>
      </c>
      <c r="H1832" s="11">
        <v>10</v>
      </c>
      <c r="I1832" s="20" t="s">
        <v>259</v>
      </c>
      <c r="J1832" s="11" t="s">
        <v>261</v>
      </c>
      <c r="K1832" s="11" t="s">
        <v>4139</v>
      </c>
      <c r="L1832" s="11">
        <v>2</v>
      </c>
    </row>
    <row r="1833" spans="1:12">
      <c r="A1833" s="11" t="s">
        <v>3585</v>
      </c>
      <c r="D1833" s="11" t="s">
        <v>260</v>
      </c>
      <c r="E1833" s="19" t="s">
        <v>3835</v>
      </c>
      <c r="F1833" s="10">
        <v>42036</v>
      </c>
      <c r="G1833" s="10">
        <v>45323</v>
      </c>
      <c r="H1833" s="11">
        <v>10</v>
      </c>
      <c r="I1833" s="20" t="s">
        <v>259</v>
      </c>
      <c r="J1833" s="11" t="s">
        <v>261</v>
      </c>
      <c r="K1833" s="11" t="s">
        <v>4139</v>
      </c>
      <c r="L1833" s="11">
        <v>2</v>
      </c>
    </row>
    <row r="1834" spans="1:12">
      <c r="A1834" s="11" t="s">
        <v>3586</v>
      </c>
      <c r="D1834" s="11" t="s">
        <v>260</v>
      </c>
      <c r="E1834" s="19" t="s">
        <v>3836</v>
      </c>
      <c r="F1834" s="10">
        <v>42036</v>
      </c>
      <c r="G1834" s="10">
        <v>45323</v>
      </c>
      <c r="H1834" s="11">
        <v>10</v>
      </c>
      <c r="I1834" s="20" t="s">
        <v>259</v>
      </c>
      <c r="J1834" s="11" t="s">
        <v>261</v>
      </c>
      <c r="K1834" s="11" t="s">
        <v>4139</v>
      </c>
      <c r="L1834" s="11">
        <v>2</v>
      </c>
    </row>
    <row r="1835" spans="1:12">
      <c r="A1835" s="11" t="s">
        <v>3587</v>
      </c>
      <c r="D1835" s="11" t="s">
        <v>260</v>
      </c>
      <c r="E1835" s="19" t="s">
        <v>3837</v>
      </c>
      <c r="F1835" s="10">
        <v>42036</v>
      </c>
      <c r="G1835" s="10">
        <v>45323</v>
      </c>
      <c r="H1835" s="11">
        <v>10</v>
      </c>
      <c r="I1835" s="20" t="s">
        <v>259</v>
      </c>
      <c r="J1835" s="11" t="s">
        <v>261</v>
      </c>
      <c r="K1835" s="11" t="s">
        <v>4139</v>
      </c>
      <c r="L1835" s="11">
        <v>2</v>
      </c>
    </row>
    <row r="1836" spans="1:12">
      <c r="A1836" s="11" t="s">
        <v>3588</v>
      </c>
      <c r="D1836" s="11" t="s">
        <v>260</v>
      </c>
      <c r="E1836" s="19" t="s">
        <v>3838</v>
      </c>
      <c r="F1836" s="10">
        <v>42036</v>
      </c>
      <c r="G1836" s="10">
        <v>45323</v>
      </c>
      <c r="H1836" s="11">
        <v>10</v>
      </c>
      <c r="I1836" s="20" t="s">
        <v>259</v>
      </c>
      <c r="J1836" s="11" t="s">
        <v>261</v>
      </c>
      <c r="K1836" s="11" t="s">
        <v>4139</v>
      </c>
      <c r="L1836" s="11">
        <v>2</v>
      </c>
    </row>
    <row r="1837" spans="1:12">
      <c r="A1837" s="11" t="s">
        <v>3589</v>
      </c>
      <c r="D1837" s="11" t="s">
        <v>260</v>
      </c>
      <c r="E1837" s="19" t="s">
        <v>3839</v>
      </c>
      <c r="F1837" s="10">
        <v>42036</v>
      </c>
      <c r="G1837" s="10">
        <v>45323</v>
      </c>
      <c r="H1837" s="11">
        <v>10</v>
      </c>
      <c r="I1837" s="20" t="s">
        <v>259</v>
      </c>
      <c r="J1837" s="11" t="s">
        <v>261</v>
      </c>
      <c r="K1837" s="11" t="s">
        <v>4139</v>
      </c>
      <c r="L1837" s="11">
        <v>2</v>
      </c>
    </row>
    <row r="1838" spans="1:12">
      <c r="A1838" s="11" t="s">
        <v>3590</v>
      </c>
      <c r="D1838" s="11" t="s">
        <v>260</v>
      </c>
      <c r="E1838" s="19" t="s">
        <v>3840</v>
      </c>
      <c r="F1838" s="10">
        <v>42036</v>
      </c>
      <c r="G1838" s="10">
        <v>45323</v>
      </c>
      <c r="H1838" s="11">
        <v>10</v>
      </c>
      <c r="I1838" s="20" t="s">
        <v>259</v>
      </c>
      <c r="J1838" s="11" t="s">
        <v>261</v>
      </c>
      <c r="K1838" s="11" t="s">
        <v>4139</v>
      </c>
      <c r="L1838" s="11">
        <v>2</v>
      </c>
    </row>
    <row r="1839" spans="1:12">
      <c r="A1839" s="11" t="s">
        <v>3591</v>
      </c>
      <c r="D1839" s="11" t="s">
        <v>260</v>
      </c>
      <c r="E1839" s="19" t="s">
        <v>3841</v>
      </c>
      <c r="F1839" s="10">
        <v>42036</v>
      </c>
      <c r="G1839" s="10">
        <v>45323</v>
      </c>
      <c r="H1839" s="11">
        <v>10</v>
      </c>
      <c r="I1839" s="20" t="s">
        <v>259</v>
      </c>
      <c r="J1839" s="11" t="s">
        <v>261</v>
      </c>
      <c r="K1839" s="11" t="s">
        <v>4139</v>
      </c>
      <c r="L1839" s="11">
        <v>2</v>
      </c>
    </row>
    <row r="1840" spans="1:12">
      <c r="A1840" s="11" t="s">
        <v>3592</v>
      </c>
      <c r="D1840" s="11" t="s">
        <v>260</v>
      </c>
      <c r="E1840" s="19" t="s">
        <v>3842</v>
      </c>
      <c r="F1840" s="10">
        <v>42036</v>
      </c>
      <c r="G1840" s="10">
        <v>45323</v>
      </c>
      <c r="H1840" s="11">
        <v>10</v>
      </c>
      <c r="I1840" s="20" t="s">
        <v>259</v>
      </c>
      <c r="J1840" s="11" t="s">
        <v>261</v>
      </c>
      <c r="K1840" s="11" t="s">
        <v>4139</v>
      </c>
      <c r="L1840" s="11">
        <v>2</v>
      </c>
    </row>
    <row r="1841" spans="1:12">
      <c r="A1841" s="11" t="s">
        <v>3593</v>
      </c>
      <c r="D1841" s="11" t="s">
        <v>260</v>
      </c>
      <c r="E1841" s="19" t="s">
        <v>3843</v>
      </c>
      <c r="F1841" s="10">
        <v>42036</v>
      </c>
      <c r="G1841" s="10">
        <v>45323</v>
      </c>
      <c r="H1841" s="11">
        <v>10</v>
      </c>
      <c r="I1841" s="20" t="s">
        <v>259</v>
      </c>
      <c r="J1841" s="11" t="s">
        <v>261</v>
      </c>
      <c r="K1841" s="11" t="s">
        <v>4139</v>
      </c>
      <c r="L1841" s="11">
        <v>2</v>
      </c>
    </row>
    <row r="1842" spans="1:12">
      <c r="A1842" s="11" t="s">
        <v>3594</v>
      </c>
      <c r="D1842" s="11" t="s">
        <v>260</v>
      </c>
      <c r="E1842" s="19" t="s">
        <v>3844</v>
      </c>
      <c r="F1842" s="10">
        <v>42036</v>
      </c>
      <c r="G1842" s="10">
        <v>45323</v>
      </c>
      <c r="H1842" s="11">
        <v>10</v>
      </c>
      <c r="I1842" s="20" t="s">
        <v>259</v>
      </c>
      <c r="J1842" s="11" t="s">
        <v>261</v>
      </c>
      <c r="K1842" s="11" t="s">
        <v>4139</v>
      </c>
      <c r="L1842" s="11">
        <v>2</v>
      </c>
    </row>
    <row r="1843" spans="1:12">
      <c r="A1843" s="11" t="s">
        <v>3595</v>
      </c>
      <c r="D1843" s="11" t="s">
        <v>260</v>
      </c>
      <c r="E1843" s="19" t="s">
        <v>3845</v>
      </c>
      <c r="F1843" s="10">
        <v>42036</v>
      </c>
      <c r="G1843" s="10">
        <v>45323</v>
      </c>
      <c r="H1843" s="11">
        <v>10</v>
      </c>
      <c r="I1843" s="20" t="s">
        <v>259</v>
      </c>
      <c r="J1843" s="11" t="s">
        <v>261</v>
      </c>
      <c r="K1843" s="11" t="s">
        <v>4139</v>
      </c>
      <c r="L1843" s="11">
        <v>2</v>
      </c>
    </row>
    <row r="1844" spans="1:12">
      <c r="A1844" s="11" t="s">
        <v>3596</v>
      </c>
      <c r="D1844" s="11" t="s">
        <v>260</v>
      </c>
      <c r="E1844" s="19" t="s">
        <v>3846</v>
      </c>
      <c r="F1844" s="10">
        <v>42036</v>
      </c>
      <c r="G1844" s="10">
        <v>45323</v>
      </c>
      <c r="H1844" s="11">
        <v>10</v>
      </c>
      <c r="I1844" s="20" t="s">
        <v>259</v>
      </c>
      <c r="J1844" s="11" t="s">
        <v>261</v>
      </c>
      <c r="K1844" s="11" t="s">
        <v>4139</v>
      </c>
      <c r="L1844" s="11">
        <v>2</v>
      </c>
    </row>
    <row r="1845" spans="1:12">
      <c r="A1845" s="11" t="s">
        <v>3597</v>
      </c>
      <c r="D1845" s="11" t="s">
        <v>260</v>
      </c>
      <c r="E1845" s="19" t="s">
        <v>3847</v>
      </c>
      <c r="F1845" s="10">
        <v>42036</v>
      </c>
      <c r="G1845" s="10">
        <v>45323</v>
      </c>
      <c r="H1845" s="11">
        <v>10</v>
      </c>
      <c r="I1845" s="20" t="s">
        <v>259</v>
      </c>
      <c r="J1845" s="11" t="s">
        <v>261</v>
      </c>
      <c r="K1845" s="11" t="s">
        <v>4139</v>
      </c>
      <c r="L1845" s="11">
        <v>2</v>
      </c>
    </row>
    <row r="1846" spans="1:12">
      <c r="A1846" s="11" t="s">
        <v>3598</v>
      </c>
      <c r="D1846" s="11" t="s">
        <v>260</v>
      </c>
      <c r="E1846" s="19" t="s">
        <v>3848</v>
      </c>
      <c r="F1846" s="10">
        <v>42036</v>
      </c>
      <c r="G1846" s="10">
        <v>45323</v>
      </c>
      <c r="H1846" s="11">
        <v>10</v>
      </c>
      <c r="I1846" s="20" t="s">
        <v>259</v>
      </c>
      <c r="J1846" s="11" t="s">
        <v>261</v>
      </c>
      <c r="K1846" s="11" t="s">
        <v>4139</v>
      </c>
      <c r="L1846" s="11">
        <v>2</v>
      </c>
    </row>
    <row r="1847" spans="1:12">
      <c r="A1847" s="11" t="s">
        <v>3599</v>
      </c>
      <c r="D1847" s="11" t="s">
        <v>260</v>
      </c>
      <c r="E1847" s="19" t="s">
        <v>3849</v>
      </c>
      <c r="F1847" s="10">
        <v>42036</v>
      </c>
      <c r="G1847" s="10">
        <v>45323</v>
      </c>
      <c r="H1847" s="11">
        <v>10</v>
      </c>
      <c r="I1847" s="20" t="s">
        <v>259</v>
      </c>
      <c r="J1847" s="11" t="s">
        <v>261</v>
      </c>
      <c r="K1847" s="11" t="s">
        <v>4139</v>
      </c>
      <c r="L1847" s="11">
        <v>2</v>
      </c>
    </row>
    <row r="1848" spans="1:12">
      <c r="A1848" s="11" t="s">
        <v>3600</v>
      </c>
      <c r="D1848" s="11" t="s">
        <v>260</v>
      </c>
      <c r="E1848" s="19" t="s">
        <v>3850</v>
      </c>
      <c r="F1848" s="10">
        <v>42036</v>
      </c>
      <c r="G1848" s="10">
        <v>45323</v>
      </c>
      <c r="H1848" s="11">
        <v>10</v>
      </c>
      <c r="I1848" s="20" t="s">
        <v>259</v>
      </c>
      <c r="J1848" s="11" t="s">
        <v>261</v>
      </c>
      <c r="K1848" s="11" t="s">
        <v>4139</v>
      </c>
      <c r="L1848" s="11">
        <v>2</v>
      </c>
    </row>
    <row r="1849" spans="1:12">
      <c r="A1849" s="11" t="s">
        <v>3601</v>
      </c>
      <c r="D1849" s="11" t="s">
        <v>260</v>
      </c>
      <c r="E1849" s="19" t="s">
        <v>3851</v>
      </c>
      <c r="F1849" s="10">
        <v>42036</v>
      </c>
      <c r="G1849" s="10">
        <v>45323</v>
      </c>
      <c r="H1849" s="11">
        <v>10</v>
      </c>
      <c r="I1849" s="20" t="s">
        <v>259</v>
      </c>
      <c r="J1849" s="11" t="s">
        <v>261</v>
      </c>
      <c r="K1849" s="11" t="s">
        <v>4139</v>
      </c>
      <c r="L1849" s="11">
        <v>2</v>
      </c>
    </row>
    <row r="1850" spans="1:12">
      <c r="A1850" s="11" t="s">
        <v>3602</v>
      </c>
      <c r="D1850" s="11" t="s">
        <v>260</v>
      </c>
      <c r="E1850" s="19" t="s">
        <v>3852</v>
      </c>
      <c r="F1850" s="10">
        <v>42036</v>
      </c>
      <c r="G1850" s="10">
        <v>45323</v>
      </c>
      <c r="H1850" s="11">
        <v>10</v>
      </c>
      <c r="I1850" s="20" t="s">
        <v>259</v>
      </c>
      <c r="J1850" s="11" t="s">
        <v>261</v>
      </c>
      <c r="K1850" s="11" t="s">
        <v>4139</v>
      </c>
      <c r="L1850" s="11">
        <v>2</v>
      </c>
    </row>
    <row r="1851" spans="1:12">
      <c r="A1851" s="11" t="s">
        <v>3603</v>
      </c>
      <c r="D1851" s="11" t="s">
        <v>260</v>
      </c>
      <c r="E1851" s="19" t="s">
        <v>3853</v>
      </c>
      <c r="F1851" s="10">
        <v>42036</v>
      </c>
      <c r="G1851" s="10">
        <v>45323</v>
      </c>
      <c r="H1851" s="11">
        <v>10</v>
      </c>
      <c r="I1851" s="11" t="s">
        <v>337</v>
      </c>
      <c r="J1851" s="11" t="s">
        <v>338</v>
      </c>
      <c r="K1851" s="11" t="s">
        <v>4139</v>
      </c>
      <c r="L1851" s="11">
        <v>2</v>
      </c>
    </row>
    <row r="1852" spans="1:12">
      <c r="A1852" s="11" t="s">
        <v>3604</v>
      </c>
      <c r="D1852" s="11" t="s">
        <v>260</v>
      </c>
      <c r="E1852" s="19" t="s">
        <v>3854</v>
      </c>
      <c r="F1852" s="10">
        <v>42036</v>
      </c>
      <c r="G1852" s="10">
        <v>45323</v>
      </c>
      <c r="H1852" s="11">
        <v>10</v>
      </c>
      <c r="I1852" s="11" t="s">
        <v>337</v>
      </c>
      <c r="J1852" s="11" t="s">
        <v>338</v>
      </c>
      <c r="K1852" s="11" t="s">
        <v>4139</v>
      </c>
      <c r="L1852" s="11">
        <v>2</v>
      </c>
    </row>
    <row r="1853" spans="1:12">
      <c r="A1853" s="11" t="s">
        <v>3605</v>
      </c>
      <c r="D1853" s="11" t="s">
        <v>260</v>
      </c>
      <c r="E1853" s="19" t="s">
        <v>3855</v>
      </c>
      <c r="F1853" s="10">
        <v>42036</v>
      </c>
      <c r="G1853" s="10">
        <v>45323</v>
      </c>
      <c r="H1853" s="11">
        <v>10</v>
      </c>
      <c r="I1853" s="11" t="s">
        <v>337</v>
      </c>
      <c r="J1853" s="11" t="s">
        <v>338</v>
      </c>
      <c r="K1853" s="11" t="s">
        <v>4139</v>
      </c>
      <c r="L1853" s="11">
        <v>2</v>
      </c>
    </row>
    <row r="1854" spans="1:12">
      <c r="A1854" s="11" t="s">
        <v>3606</v>
      </c>
      <c r="D1854" s="11" t="s">
        <v>260</v>
      </c>
      <c r="E1854" s="19" t="s">
        <v>3856</v>
      </c>
      <c r="F1854" s="10">
        <v>42036</v>
      </c>
      <c r="G1854" s="10">
        <v>45323</v>
      </c>
      <c r="H1854" s="11">
        <v>10</v>
      </c>
      <c r="I1854" s="11" t="s">
        <v>337</v>
      </c>
      <c r="J1854" s="11" t="s">
        <v>338</v>
      </c>
      <c r="K1854" s="11" t="s">
        <v>4139</v>
      </c>
      <c r="L1854" s="11">
        <v>2</v>
      </c>
    </row>
    <row r="1855" spans="1:12">
      <c r="A1855" s="11" t="s">
        <v>3607</v>
      </c>
      <c r="D1855" s="11" t="s">
        <v>260</v>
      </c>
      <c r="E1855" s="19" t="s">
        <v>3857</v>
      </c>
      <c r="F1855" s="10">
        <v>42036</v>
      </c>
      <c r="G1855" s="10">
        <v>45323</v>
      </c>
      <c r="H1855" s="11">
        <v>10</v>
      </c>
      <c r="I1855" s="11" t="s">
        <v>337</v>
      </c>
      <c r="J1855" s="11" t="s">
        <v>338</v>
      </c>
      <c r="K1855" s="11" t="s">
        <v>4139</v>
      </c>
      <c r="L1855" s="11">
        <v>2</v>
      </c>
    </row>
    <row r="1856" spans="1:12">
      <c r="A1856" s="11" t="s">
        <v>3608</v>
      </c>
      <c r="D1856" s="11" t="s">
        <v>260</v>
      </c>
      <c r="E1856" s="19" t="s">
        <v>3858</v>
      </c>
      <c r="F1856" s="10">
        <v>42036</v>
      </c>
      <c r="G1856" s="10">
        <v>45323</v>
      </c>
      <c r="H1856" s="11">
        <v>10</v>
      </c>
      <c r="I1856" s="11" t="s">
        <v>337</v>
      </c>
      <c r="J1856" s="11" t="s">
        <v>338</v>
      </c>
      <c r="K1856" s="11" t="s">
        <v>4139</v>
      </c>
      <c r="L1856" s="11">
        <v>2</v>
      </c>
    </row>
    <row r="1857" spans="1:12">
      <c r="A1857" s="11" t="s">
        <v>3609</v>
      </c>
      <c r="D1857" s="11" t="s">
        <v>260</v>
      </c>
      <c r="E1857" s="19" t="s">
        <v>3859</v>
      </c>
      <c r="F1857" s="10">
        <v>42036</v>
      </c>
      <c r="G1857" s="10">
        <v>45323</v>
      </c>
      <c r="H1857" s="11">
        <v>10</v>
      </c>
      <c r="I1857" s="11" t="s">
        <v>337</v>
      </c>
      <c r="J1857" s="11" t="s">
        <v>338</v>
      </c>
      <c r="K1857" s="11" t="s">
        <v>4139</v>
      </c>
      <c r="L1857" s="11">
        <v>2</v>
      </c>
    </row>
    <row r="1858" spans="1:12">
      <c r="A1858" s="11" t="s">
        <v>3610</v>
      </c>
      <c r="D1858" s="11" t="s">
        <v>260</v>
      </c>
      <c r="E1858" s="19" t="s">
        <v>3860</v>
      </c>
      <c r="F1858" s="10">
        <v>42036</v>
      </c>
      <c r="G1858" s="10">
        <v>45323</v>
      </c>
      <c r="H1858" s="11">
        <v>10</v>
      </c>
      <c r="I1858" s="11" t="s">
        <v>337</v>
      </c>
      <c r="J1858" s="11" t="s">
        <v>338</v>
      </c>
      <c r="K1858" s="11" t="s">
        <v>4139</v>
      </c>
      <c r="L1858" s="11">
        <v>2</v>
      </c>
    </row>
    <row r="1859" spans="1:12">
      <c r="A1859" s="11" t="s">
        <v>3611</v>
      </c>
      <c r="D1859" s="11" t="s">
        <v>260</v>
      </c>
      <c r="E1859" s="19" t="s">
        <v>3861</v>
      </c>
      <c r="F1859" s="10">
        <v>42036</v>
      </c>
      <c r="G1859" s="10">
        <v>45323</v>
      </c>
      <c r="H1859" s="11">
        <v>10</v>
      </c>
      <c r="I1859" s="11" t="s">
        <v>337</v>
      </c>
      <c r="J1859" s="11" t="s">
        <v>338</v>
      </c>
      <c r="K1859" s="11" t="s">
        <v>4139</v>
      </c>
      <c r="L1859" s="11">
        <v>2</v>
      </c>
    </row>
    <row r="1860" spans="1:12">
      <c r="A1860" s="11" t="s">
        <v>3612</v>
      </c>
      <c r="D1860" s="11" t="s">
        <v>260</v>
      </c>
      <c r="E1860" s="19" t="s">
        <v>3862</v>
      </c>
      <c r="F1860" s="10">
        <v>42036</v>
      </c>
      <c r="G1860" s="10">
        <v>45323</v>
      </c>
      <c r="H1860" s="11">
        <v>10</v>
      </c>
      <c r="I1860" s="11" t="s">
        <v>337</v>
      </c>
      <c r="J1860" s="11" t="s">
        <v>338</v>
      </c>
      <c r="K1860" s="11" t="s">
        <v>4139</v>
      </c>
      <c r="L1860" s="11">
        <v>2</v>
      </c>
    </row>
    <row r="1861" spans="1:12">
      <c r="A1861" s="11" t="s">
        <v>3613</v>
      </c>
      <c r="D1861" s="11" t="s">
        <v>260</v>
      </c>
      <c r="E1861" s="19" t="s">
        <v>3863</v>
      </c>
      <c r="F1861" s="10">
        <v>42036</v>
      </c>
      <c r="G1861" s="10">
        <v>45323</v>
      </c>
      <c r="H1861" s="11">
        <v>10</v>
      </c>
      <c r="I1861" s="11" t="s">
        <v>337</v>
      </c>
      <c r="J1861" s="11" t="s">
        <v>338</v>
      </c>
      <c r="K1861" s="11" t="s">
        <v>4139</v>
      </c>
      <c r="L1861" s="11">
        <v>2</v>
      </c>
    </row>
    <row r="1862" spans="1:12">
      <c r="A1862" s="11" t="s">
        <v>3614</v>
      </c>
      <c r="D1862" s="11" t="s">
        <v>260</v>
      </c>
      <c r="E1862" s="19" t="s">
        <v>3864</v>
      </c>
      <c r="F1862" s="10">
        <v>42036</v>
      </c>
      <c r="G1862" s="10">
        <v>45323</v>
      </c>
      <c r="H1862" s="11">
        <v>10</v>
      </c>
      <c r="I1862" s="11" t="s">
        <v>337</v>
      </c>
      <c r="J1862" s="11" t="s">
        <v>338</v>
      </c>
      <c r="K1862" s="11" t="s">
        <v>4139</v>
      </c>
      <c r="L1862" s="11">
        <v>2</v>
      </c>
    </row>
    <row r="1863" spans="1:12">
      <c r="A1863" s="11" t="s">
        <v>3615</v>
      </c>
      <c r="D1863" s="11" t="s">
        <v>260</v>
      </c>
      <c r="E1863" s="19" t="s">
        <v>3865</v>
      </c>
      <c r="F1863" s="10">
        <v>42036</v>
      </c>
      <c r="G1863" s="10">
        <v>45323</v>
      </c>
      <c r="H1863" s="11">
        <v>10</v>
      </c>
      <c r="I1863" s="11" t="s">
        <v>337</v>
      </c>
      <c r="J1863" s="11" t="s">
        <v>338</v>
      </c>
      <c r="K1863" s="11" t="s">
        <v>4139</v>
      </c>
      <c r="L1863" s="11">
        <v>2</v>
      </c>
    </row>
    <row r="1864" spans="1:12">
      <c r="A1864" s="11" t="s">
        <v>3616</v>
      </c>
      <c r="D1864" s="11" t="s">
        <v>260</v>
      </c>
      <c r="E1864" s="19" t="s">
        <v>3866</v>
      </c>
      <c r="F1864" s="10">
        <v>42036</v>
      </c>
      <c r="G1864" s="10">
        <v>45323</v>
      </c>
      <c r="H1864" s="11">
        <v>10</v>
      </c>
      <c r="I1864" s="11" t="s">
        <v>337</v>
      </c>
      <c r="J1864" s="11" t="s">
        <v>338</v>
      </c>
      <c r="K1864" s="11" t="s">
        <v>4139</v>
      </c>
      <c r="L1864" s="11">
        <v>2</v>
      </c>
    </row>
    <row r="1865" spans="1:12">
      <c r="A1865" s="11" t="s">
        <v>3617</v>
      </c>
      <c r="D1865" s="11" t="s">
        <v>260</v>
      </c>
      <c r="E1865" s="19" t="s">
        <v>3867</v>
      </c>
      <c r="F1865" s="10">
        <v>42036</v>
      </c>
      <c r="G1865" s="10">
        <v>45323</v>
      </c>
      <c r="H1865" s="11">
        <v>10</v>
      </c>
      <c r="I1865" s="11" t="s">
        <v>337</v>
      </c>
      <c r="J1865" s="11" t="s">
        <v>338</v>
      </c>
      <c r="K1865" s="11" t="s">
        <v>4139</v>
      </c>
      <c r="L1865" s="11">
        <v>2</v>
      </c>
    </row>
    <row r="1866" spans="1:12">
      <c r="A1866" s="11" t="s">
        <v>3618</v>
      </c>
      <c r="D1866" s="11" t="s">
        <v>260</v>
      </c>
      <c r="E1866" s="19" t="s">
        <v>3868</v>
      </c>
      <c r="F1866" s="10">
        <v>42036</v>
      </c>
      <c r="G1866" s="10">
        <v>45323</v>
      </c>
      <c r="H1866" s="11">
        <v>10</v>
      </c>
      <c r="I1866" s="11" t="s">
        <v>337</v>
      </c>
      <c r="J1866" s="11" t="s">
        <v>338</v>
      </c>
      <c r="K1866" s="11" t="s">
        <v>4139</v>
      </c>
      <c r="L1866" s="11">
        <v>2</v>
      </c>
    </row>
    <row r="1867" spans="1:12">
      <c r="A1867" s="11" t="s">
        <v>3619</v>
      </c>
      <c r="D1867" s="11" t="s">
        <v>260</v>
      </c>
      <c r="E1867" s="19" t="s">
        <v>3869</v>
      </c>
      <c r="F1867" s="10">
        <v>42036</v>
      </c>
      <c r="G1867" s="10">
        <v>45323</v>
      </c>
      <c r="H1867" s="11">
        <v>10</v>
      </c>
      <c r="I1867" s="11" t="s">
        <v>337</v>
      </c>
      <c r="J1867" s="11" t="s">
        <v>338</v>
      </c>
      <c r="K1867" s="11" t="s">
        <v>4139</v>
      </c>
      <c r="L1867" s="11">
        <v>2</v>
      </c>
    </row>
    <row r="1868" spans="1:12">
      <c r="A1868" s="11" t="s">
        <v>3620</v>
      </c>
      <c r="D1868" s="11" t="s">
        <v>260</v>
      </c>
      <c r="E1868" s="19" t="s">
        <v>3870</v>
      </c>
      <c r="F1868" s="10">
        <v>42036</v>
      </c>
      <c r="G1868" s="10">
        <v>45323</v>
      </c>
      <c r="H1868" s="11">
        <v>10</v>
      </c>
      <c r="I1868" s="11" t="s">
        <v>337</v>
      </c>
      <c r="J1868" s="11" t="s">
        <v>338</v>
      </c>
      <c r="K1868" s="11" t="s">
        <v>4139</v>
      </c>
      <c r="L1868" s="11">
        <v>2</v>
      </c>
    </row>
    <row r="1869" spans="1:12">
      <c r="A1869" s="11" t="s">
        <v>3621</v>
      </c>
      <c r="D1869" s="11" t="s">
        <v>260</v>
      </c>
      <c r="E1869" s="19" t="s">
        <v>3871</v>
      </c>
      <c r="F1869" s="10">
        <v>42036</v>
      </c>
      <c r="G1869" s="10">
        <v>45323</v>
      </c>
      <c r="H1869" s="11">
        <v>10</v>
      </c>
      <c r="I1869" s="11" t="s">
        <v>337</v>
      </c>
      <c r="J1869" s="11" t="s">
        <v>338</v>
      </c>
      <c r="K1869" s="11" t="s">
        <v>4139</v>
      </c>
      <c r="L1869" s="11">
        <v>2</v>
      </c>
    </row>
    <row r="1870" spans="1:12">
      <c r="A1870" s="11" t="s">
        <v>3622</v>
      </c>
      <c r="D1870" s="11" t="s">
        <v>260</v>
      </c>
      <c r="E1870" s="19" t="s">
        <v>3872</v>
      </c>
      <c r="F1870" s="10">
        <v>42036</v>
      </c>
      <c r="G1870" s="10">
        <v>45323</v>
      </c>
      <c r="H1870" s="11">
        <v>10</v>
      </c>
      <c r="I1870" s="11" t="s">
        <v>337</v>
      </c>
      <c r="J1870" s="11" t="s">
        <v>338</v>
      </c>
      <c r="K1870" s="11" t="s">
        <v>4139</v>
      </c>
      <c r="L1870" s="11">
        <v>2</v>
      </c>
    </row>
    <row r="1871" spans="1:12">
      <c r="A1871" s="11" t="s">
        <v>3623</v>
      </c>
      <c r="D1871" s="11" t="s">
        <v>260</v>
      </c>
      <c r="E1871" s="19" t="s">
        <v>3873</v>
      </c>
      <c r="F1871" s="10">
        <v>42036</v>
      </c>
      <c r="G1871" s="10">
        <v>45323</v>
      </c>
      <c r="H1871" s="11">
        <v>10</v>
      </c>
      <c r="I1871" s="11" t="s">
        <v>337</v>
      </c>
      <c r="J1871" s="11" t="s">
        <v>338</v>
      </c>
      <c r="K1871" s="11" t="s">
        <v>4139</v>
      </c>
      <c r="L1871" s="11">
        <v>2</v>
      </c>
    </row>
    <row r="1872" spans="1:12">
      <c r="A1872" s="11" t="s">
        <v>3624</v>
      </c>
      <c r="D1872" s="11" t="s">
        <v>260</v>
      </c>
      <c r="E1872" s="19" t="s">
        <v>3874</v>
      </c>
      <c r="F1872" s="10">
        <v>42036</v>
      </c>
      <c r="G1872" s="10">
        <v>45323</v>
      </c>
      <c r="H1872" s="11">
        <v>10</v>
      </c>
      <c r="I1872" s="11" t="s">
        <v>337</v>
      </c>
      <c r="J1872" s="11" t="s">
        <v>338</v>
      </c>
      <c r="K1872" s="11" t="s">
        <v>4139</v>
      </c>
      <c r="L1872" s="11">
        <v>2</v>
      </c>
    </row>
    <row r="1873" spans="1:12">
      <c r="A1873" s="11" t="s">
        <v>3625</v>
      </c>
      <c r="D1873" s="11" t="s">
        <v>260</v>
      </c>
      <c r="E1873" s="19" t="s">
        <v>3875</v>
      </c>
      <c r="F1873" s="10">
        <v>42036</v>
      </c>
      <c r="G1873" s="10">
        <v>45323</v>
      </c>
      <c r="H1873" s="11">
        <v>10</v>
      </c>
      <c r="I1873" s="11" t="s">
        <v>337</v>
      </c>
      <c r="J1873" s="11" t="s">
        <v>338</v>
      </c>
      <c r="K1873" s="11" t="s">
        <v>4139</v>
      </c>
      <c r="L1873" s="11">
        <v>2</v>
      </c>
    </row>
    <row r="1874" spans="1:12">
      <c r="A1874" s="11" t="s">
        <v>3626</v>
      </c>
      <c r="D1874" s="11" t="s">
        <v>260</v>
      </c>
      <c r="E1874" s="19" t="s">
        <v>3876</v>
      </c>
      <c r="F1874" s="10">
        <v>42036</v>
      </c>
      <c r="G1874" s="10">
        <v>45323</v>
      </c>
      <c r="H1874" s="11">
        <v>10</v>
      </c>
      <c r="I1874" s="11" t="s">
        <v>337</v>
      </c>
      <c r="J1874" s="11" t="s">
        <v>338</v>
      </c>
      <c r="K1874" s="11" t="s">
        <v>4139</v>
      </c>
      <c r="L1874" s="11">
        <v>2</v>
      </c>
    </row>
    <row r="1875" spans="1:12">
      <c r="A1875" s="11" t="s">
        <v>3627</v>
      </c>
      <c r="D1875" s="11" t="s">
        <v>260</v>
      </c>
      <c r="E1875" s="19" t="s">
        <v>3877</v>
      </c>
      <c r="F1875" s="10">
        <v>42036</v>
      </c>
      <c r="G1875" s="10">
        <v>45323</v>
      </c>
      <c r="H1875" s="11">
        <v>10</v>
      </c>
      <c r="I1875" s="11" t="s">
        <v>337</v>
      </c>
      <c r="J1875" s="11" t="s">
        <v>338</v>
      </c>
      <c r="K1875" s="11" t="s">
        <v>4139</v>
      </c>
      <c r="L1875" s="11">
        <v>2</v>
      </c>
    </row>
    <row r="1876" spans="1:12">
      <c r="A1876" s="11" t="s">
        <v>3628</v>
      </c>
      <c r="D1876" s="11" t="s">
        <v>260</v>
      </c>
      <c r="E1876" s="19" t="s">
        <v>3878</v>
      </c>
      <c r="F1876" s="10">
        <v>42036</v>
      </c>
      <c r="G1876" s="10">
        <v>45323</v>
      </c>
      <c r="H1876" s="11">
        <v>10</v>
      </c>
      <c r="I1876" s="11" t="s">
        <v>337</v>
      </c>
      <c r="J1876" s="11" t="s">
        <v>338</v>
      </c>
      <c r="K1876" s="11" t="s">
        <v>4139</v>
      </c>
      <c r="L1876" s="11">
        <v>2</v>
      </c>
    </row>
    <row r="1877" spans="1:12">
      <c r="A1877" s="11" t="s">
        <v>3629</v>
      </c>
      <c r="D1877" s="11" t="s">
        <v>260</v>
      </c>
      <c r="E1877" s="19" t="s">
        <v>3879</v>
      </c>
      <c r="F1877" s="10">
        <v>42036</v>
      </c>
      <c r="G1877" s="10">
        <v>45323</v>
      </c>
      <c r="H1877" s="11">
        <v>10</v>
      </c>
      <c r="I1877" s="11" t="s">
        <v>337</v>
      </c>
      <c r="J1877" s="11" t="s">
        <v>338</v>
      </c>
      <c r="K1877" s="11" t="s">
        <v>4139</v>
      </c>
      <c r="L1877" s="11">
        <v>2</v>
      </c>
    </row>
    <row r="1878" spans="1:12">
      <c r="A1878" s="11" t="s">
        <v>3630</v>
      </c>
      <c r="D1878" s="11" t="s">
        <v>260</v>
      </c>
      <c r="E1878" s="19" t="s">
        <v>3880</v>
      </c>
      <c r="F1878" s="10">
        <v>42036</v>
      </c>
      <c r="G1878" s="10">
        <v>45323</v>
      </c>
      <c r="H1878" s="11">
        <v>10</v>
      </c>
      <c r="I1878" s="11" t="s">
        <v>337</v>
      </c>
      <c r="J1878" s="11" t="s">
        <v>338</v>
      </c>
      <c r="K1878" s="11" t="s">
        <v>4139</v>
      </c>
      <c r="L1878" s="11">
        <v>2</v>
      </c>
    </row>
    <row r="1879" spans="1:12">
      <c r="A1879" s="11" t="s">
        <v>3631</v>
      </c>
      <c r="D1879" s="11" t="s">
        <v>260</v>
      </c>
      <c r="E1879" s="19" t="s">
        <v>3881</v>
      </c>
      <c r="F1879" s="10">
        <v>42036</v>
      </c>
      <c r="G1879" s="10">
        <v>45323</v>
      </c>
      <c r="H1879" s="11">
        <v>10</v>
      </c>
      <c r="I1879" s="11" t="s">
        <v>337</v>
      </c>
      <c r="J1879" s="11" t="s">
        <v>338</v>
      </c>
      <c r="K1879" s="11" t="s">
        <v>4139</v>
      </c>
      <c r="L1879" s="11">
        <v>2</v>
      </c>
    </row>
    <row r="1880" spans="1:12">
      <c r="A1880" s="11" t="s">
        <v>3632</v>
      </c>
      <c r="D1880" s="11" t="s">
        <v>260</v>
      </c>
      <c r="E1880" s="19" t="s">
        <v>3882</v>
      </c>
      <c r="F1880" s="10">
        <v>42036</v>
      </c>
      <c r="G1880" s="10">
        <v>45323</v>
      </c>
      <c r="H1880" s="11">
        <v>10</v>
      </c>
      <c r="I1880" s="11" t="s">
        <v>337</v>
      </c>
      <c r="J1880" s="11" t="s">
        <v>338</v>
      </c>
      <c r="K1880" s="11" t="s">
        <v>4139</v>
      </c>
      <c r="L1880" s="11">
        <v>2</v>
      </c>
    </row>
    <row r="1881" spans="1:12">
      <c r="A1881" s="11" t="s">
        <v>3633</v>
      </c>
      <c r="D1881" s="11" t="s">
        <v>260</v>
      </c>
      <c r="E1881" s="19" t="s">
        <v>3883</v>
      </c>
      <c r="F1881" s="10">
        <v>42036</v>
      </c>
      <c r="G1881" s="10">
        <v>45323</v>
      </c>
      <c r="H1881" s="11">
        <v>10</v>
      </c>
      <c r="I1881" s="11" t="s">
        <v>337</v>
      </c>
      <c r="J1881" s="11" t="s">
        <v>338</v>
      </c>
      <c r="K1881" s="11" t="s">
        <v>4139</v>
      </c>
      <c r="L1881" s="11">
        <v>2</v>
      </c>
    </row>
    <row r="1882" spans="1:12">
      <c r="A1882" s="11" t="s">
        <v>3634</v>
      </c>
      <c r="D1882" s="11" t="s">
        <v>260</v>
      </c>
      <c r="E1882" s="19" t="s">
        <v>3884</v>
      </c>
      <c r="F1882" s="10">
        <v>42036</v>
      </c>
      <c r="G1882" s="10">
        <v>45323</v>
      </c>
      <c r="H1882" s="11">
        <v>10</v>
      </c>
      <c r="I1882" s="11" t="s">
        <v>337</v>
      </c>
      <c r="J1882" s="11" t="s">
        <v>338</v>
      </c>
      <c r="K1882" s="11" t="s">
        <v>4139</v>
      </c>
      <c r="L1882" s="11">
        <v>2</v>
      </c>
    </row>
    <row r="1883" spans="1:12">
      <c r="A1883" s="11" t="s">
        <v>3635</v>
      </c>
      <c r="D1883" s="11" t="s">
        <v>260</v>
      </c>
      <c r="E1883" s="19" t="s">
        <v>3885</v>
      </c>
      <c r="F1883" s="10">
        <v>42036</v>
      </c>
      <c r="G1883" s="10">
        <v>45323</v>
      </c>
      <c r="H1883" s="11">
        <v>10</v>
      </c>
      <c r="I1883" s="11" t="s">
        <v>337</v>
      </c>
      <c r="J1883" s="11" t="s">
        <v>338</v>
      </c>
      <c r="K1883" s="11" t="s">
        <v>4139</v>
      </c>
      <c r="L1883" s="11">
        <v>2</v>
      </c>
    </row>
    <row r="1884" spans="1:12">
      <c r="A1884" s="11" t="s">
        <v>3636</v>
      </c>
      <c r="D1884" s="11" t="s">
        <v>260</v>
      </c>
      <c r="E1884" s="19" t="s">
        <v>3886</v>
      </c>
      <c r="F1884" s="10">
        <v>42036</v>
      </c>
      <c r="G1884" s="10">
        <v>45323</v>
      </c>
      <c r="H1884" s="11">
        <v>10</v>
      </c>
      <c r="I1884" s="11" t="s">
        <v>337</v>
      </c>
      <c r="J1884" s="11" t="s">
        <v>338</v>
      </c>
      <c r="K1884" s="11" t="s">
        <v>4139</v>
      </c>
      <c r="L1884" s="11">
        <v>2</v>
      </c>
    </row>
    <row r="1885" spans="1:12">
      <c r="A1885" s="11" t="s">
        <v>3637</v>
      </c>
      <c r="D1885" s="11" t="s">
        <v>260</v>
      </c>
      <c r="E1885" s="19" t="s">
        <v>3887</v>
      </c>
      <c r="F1885" s="10">
        <v>42036</v>
      </c>
      <c r="G1885" s="10">
        <v>45323</v>
      </c>
      <c r="H1885" s="11">
        <v>10</v>
      </c>
      <c r="I1885" s="11" t="s">
        <v>337</v>
      </c>
      <c r="J1885" s="11" t="s">
        <v>338</v>
      </c>
      <c r="K1885" s="11" t="s">
        <v>4139</v>
      </c>
      <c r="L1885" s="11">
        <v>2</v>
      </c>
    </row>
    <row r="1886" spans="1:12">
      <c r="A1886" s="11" t="s">
        <v>3638</v>
      </c>
      <c r="D1886" s="11" t="s">
        <v>260</v>
      </c>
      <c r="E1886" s="19" t="s">
        <v>3888</v>
      </c>
      <c r="F1886" s="10">
        <v>42036</v>
      </c>
      <c r="G1886" s="10">
        <v>45323</v>
      </c>
      <c r="H1886" s="11">
        <v>10</v>
      </c>
      <c r="I1886" s="11" t="s">
        <v>337</v>
      </c>
      <c r="J1886" s="11" t="s">
        <v>338</v>
      </c>
      <c r="K1886" s="11" t="s">
        <v>4139</v>
      </c>
      <c r="L1886" s="11">
        <v>2</v>
      </c>
    </row>
    <row r="1887" spans="1:12">
      <c r="A1887" s="11" t="s">
        <v>3639</v>
      </c>
      <c r="D1887" s="11" t="s">
        <v>260</v>
      </c>
      <c r="E1887" s="19" t="s">
        <v>3889</v>
      </c>
      <c r="F1887" s="10">
        <v>42036</v>
      </c>
      <c r="G1887" s="10">
        <v>45323</v>
      </c>
      <c r="H1887" s="11">
        <v>10</v>
      </c>
      <c r="I1887" s="11" t="s">
        <v>337</v>
      </c>
      <c r="J1887" s="11" t="s">
        <v>338</v>
      </c>
      <c r="K1887" s="11" t="s">
        <v>4139</v>
      </c>
      <c r="L1887" s="11">
        <v>2</v>
      </c>
    </row>
    <row r="1888" spans="1:12">
      <c r="A1888" s="11" t="s">
        <v>3640</v>
      </c>
      <c r="D1888" s="11" t="s">
        <v>260</v>
      </c>
      <c r="E1888" s="19" t="s">
        <v>3890</v>
      </c>
      <c r="F1888" s="10">
        <v>42036</v>
      </c>
      <c r="G1888" s="10">
        <v>45323</v>
      </c>
      <c r="H1888" s="11">
        <v>10</v>
      </c>
      <c r="I1888" s="11" t="s">
        <v>337</v>
      </c>
      <c r="J1888" s="11" t="s">
        <v>338</v>
      </c>
      <c r="K1888" s="11" t="s">
        <v>4139</v>
      </c>
      <c r="L1888" s="11">
        <v>2</v>
      </c>
    </row>
    <row r="1889" spans="1:12">
      <c r="A1889" s="11" t="s">
        <v>3641</v>
      </c>
      <c r="D1889" s="11" t="s">
        <v>260</v>
      </c>
      <c r="E1889" s="19" t="s">
        <v>3891</v>
      </c>
      <c r="F1889" s="10">
        <v>42036</v>
      </c>
      <c r="G1889" s="10">
        <v>45323</v>
      </c>
      <c r="H1889" s="11">
        <v>10</v>
      </c>
      <c r="I1889" s="11" t="s">
        <v>337</v>
      </c>
      <c r="J1889" s="11" t="s">
        <v>338</v>
      </c>
      <c r="K1889" s="11" t="s">
        <v>4139</v>
      </c>
      <c r="L1889" s="11">
        <v>2</v>
      </c>
    </row>
    <row r="1890" spans="1:12">
      <c r="A1890" s="11" t="s">
        <v>3642</v>
      </c>
      <c r="D1890" s="11" t="s">
        <v>260</v>
      </c>
      <c r="E1890" s="19" t="s">
        <v>3892</v>
      </c>
      <c r="F1890" s="10">
        <v>42036</v>
      </c>
      <c r="G1890" s="10">
        <v>45323</v>
      </c>
      <c r="H1890" s="11">
        <v>10</v>
      </c>
      <c r="I1890" s="11" t="s">
        <v>337</v>
      </c>
      <c r="J1890" s="11" t="s">
        <v>338</v>
      </c>
      <c r="K1890" s="11" t="s">
        <v>4139</v>
      </c>
      <c r="L1890" s="11">
        <v>2</v>
      </c>
    </row>
    <row r="1891" spans="1:12">
      <c r="A1891" s="11" t="s">
        <v>3643</v>
      </c>
      <c r="D1891" s="11" t="s">
        <v>260</v>
      </c>
      <c r="E1891" s="19" t="s">
        <v>3893</v>
      </c>
      <c r="F1891" s="10">
        <v>42036</v>
      </c>
      <c r="G1891" s="10">
        <v>45323</v>
      </c>
      <c r="H1891" s="11">
        <v>10</v>
      </c>
      <c r="I1891" s="11" t="s">
        <v>337</v>
      </c>
      <c r="J1891" s="11" t="s">
        <v>338</v>
      </c>
      <c r="K1891" s="11" t="s">
        <v>4139</v>
      </c>
      <c r="L1891" s="11">
        <v>2</v>
      </c>
    </row>
    <row r="1892" spans="1:12">
      <c r="A1892" s="11" t="s">
        <v>3644</v>
      </c>
      <c r="D1892" s="11" t="s">
        <v>260</v>
      </c>
      <c r="E1892" s="19" t="s">
        <v>3894</v>
      </c>
      <c r="F1892" s="10">
        <v>42036</v>
      </c>
      <c r="G1892" s="10">
        <v>45323</v>
      </c>
      <c r="H1892" s="11">
        <v>10</v>
      </c>
      <c r="I1892" s="11" t="s">
        <v>337</v>
      </c>
      <c r="J1892" s="11" t="s">
        <v>338</v>
      </c>
      <c r="K1892" s="11" t="s">
        <v>4139</v>
      </c>
      <c r="L1892" s="11">
        <v>2</v>
      </c>
    </row>
    <row r="1893" spans="1:12">
      <c r="A1893" s="11" t="s">
        <v>3645</v>
      </c>
      <c r="D1893" s="11" t="s">
        <v>260</v>
      </c>
      <c r="E1893" s="19" t="s">
        <v>3895</v>
      </c>
      <c r="F1893" s="10">
        <v>42036</v>
      </c>
      <c r="G1893" s="10">
        <v>45323</v>
      </c>
      <c r="H1893" s="11">
        <v>10</v>
      </c>
      <c r="I1893" s="11" t="s">
        <v>337</v>
      </c>
      <c r="J1893" s="11" t="s">
        <v>338</v>
      </c>
      <c r="K1893" s="11" t="s">
        <v>4139</v>
      </c>
      <c r="L1893" s="11">
        <v>2</v>
      </c>
    </row>
    <row r="1894" spans="1:12">
      <c r="A1894" s="11" t="s">
        <v>3646</v>
      </c>
      <c r="D1894" s="11" t="s">
        <v>260</v>
      </c>
      <c r="E1894" s="19" t="s">
        <v>3896</v>
      </c>
      <c r="F1894" s="10">
        <v>42036</v>
      </c>
      <c r="G1894" s="10">
        <v>45323</v>
      </c>
      <c r="H1894" s="11">
        <v>10</v>
      </c>
      <c r="I1894" s="11" t="s">
        <v>337</v>
      </c>
      <c r="J1894" s="11" t="s">
        <v>338</v>
      </c>
      <c r="K1894" s="11" t="s">
        <v>4139</v>
      </c>
      <c r="L1894" s="11">
        <v>2</v>
      </c>
    </row>
    <row r="1895" spans="1:12">
      <c r="A1895" s="11" t="s">
        <v>3647</v>
      </c>
      <c r="D1895" s="11" t="s">
        <v>260</v>
      </c>
      <c r="E1895" s="19" t="s">
        <v>3897</v>
      </c>
      <c r="F1895" s="10">
        <v>42036</v>
      </c>
      <c r="G1895" s="10">
        <v>45323</v>
      </c>
      <c r="H1895" s="11">
        <v>10</v>
      </c>
      <c r="I1895" s="11" t="s">
        <v>337</v>
      </c>
      <c r="J1895" s="11" t="s">
        <v>338</v>
      </c>
      <c r="K1895" s="11" t="s">
        <v>4139</v>
      </c>
      <c r="L1895" s="11">
        <v>2</v>
      </c>
    </row>
    <row r="1896" spans="1:12">
      <c r="A1896" s="11" t="s">
        <v>3648</v>
      </c>
      <c r="D1896" s="11" t="s">
        <v>260</v>
      </c>
      <c r="E1896" s="19" t="s">
        <v>3898</v>
      </c>
      <c r="F1896" s="10">
        <v>42036</v>
      </c>
      <c r="G1896" s="10">
        <v>45323</v>
      </c>
      <c r="H1896" s="11">
        <v>10</v>
      </c>
      <c r="I1896" s="11" t="s">
        <v>337</v>
      </c>
      <c r="J1896" s="11" t="s">
        <v>338</v>
      </c>
      <c r="K1896" s="11" t="s">
        <v>4139</v>
      </c>
      <c r="L1896" s="11">
        <v>2</v>
      </c>
    </row>
    <row r="1897" spans="1:12">
      <c r="A1897" s="11" t="s">
        <v>3649</v>
      </c>
      <c r="D1897" s="11" t="s">
        <v>260</v>
      </c>
      <c r="E1897" s="19" t="s">
        <v>3899</v>
      </c>
      <c r="F1897" s="10">
        <v>42036</v>
      </c>
      <c r="G1897" s="10">
        <v>45323</v>
      </c>
      <c r="H1897" s="11">
        <v>10</v>
      </c>
      <c r="I1897" s="11" t="s">
        <v>337</v>
      </c>
      <c r="J1897" s="11" t="s">
        <v>338</v>
      </c>
      <c r="K1897" s="11" t="s">
        <v>4139</v>
      </c>
      <c r="L1897" s="11">
        <v>2</v>
      </c>
    </row>
    <row r="1898" spans="1:12">
      <c r="A1898" s="11" t="s">
        <v>3650</v>
      </c>
      <c r="D1898" s="11" t="s">
        <v>260</v>
      </c>
      <c r="E1898" s="19" t="s">
        <v>3900</v>
      </c>
      <c r="F1898" s="10">
        <v>42036</v>
      </c>
      <c r="G1898" s="10">
        <v>45323</v>
      </c>
      <c r="H1898" s="11">
        <v>10</v>
      </c>
      <c r="I1898" s="11" t="s">
        <v>337</v>
      </c>
      <c r="J1898" s="11" t="s">
        <v>338</v>
      </c>
      <c r="K1898" s="11" t="s">
        <v>4139</v>
      </c>
      <c r="L1898" s="11">
        <v>2</v>
      </c>
    </row>
    <row r="1899" spans="1:12">
      <c r="A1899" s="11" t="s">
        <v>3651</v>
      </c>
      <c r="D1899" s="11" t="s">
        <v>260</v>
      </c>
      <c r="E1899" s="19" t="s">
        <v>3901</v>
      </c>
      <c r="F1899" s="10">
        <v>42036</v>
      </c>
      <c r="G1899" s="10">
        <v>45323</v>
      </c>
      <c r="H1899" s="11">
        <v>10</v>
      </c>
      <c r="I1899" s="11" t="s">
        <v>337</v>
      </c>
      <c r="J1899" s="11" t="s">
        <v>338</v>
      </c>
      <c r="K1899" s="11" t="s">
        <v>4139</v>
      </c>
      <c r="L1899" s="11">
        <v>2</v>
      </c>
    </row>
    <row r="1900" spans="1:12">
      <c r="A1900" s="11" t="s">
        <v>3652</v>
      </c>
      <c r="D1900" s="11" t="s">
        <v>260</v>
      </c>
      <c r="E1900" s="19" t="s">
        <v>3902</v>
      </c>
      <c r="F1900" s="10">
        <v>42036</v>
      </c>
      <c r="G1900" s="10">
        <v>45323</v>
      </c>
      <c r="H1900" s="11">
        <v>10</v>
      </c>
      <c r="I1900" s="11" t="s">
        <v>337</v>
      </c>
      <c r="J1900" s="11" t="s">
        <v>338</v>
      </c>
      <c r="K1900" s="11" t="s">
        <v>4139</v>
      </c>
      <c r="L1900" s="11">
        <v>2</v>
      </c>
    </row>
    <row r="1901" spans="1:12">
      <c r="A1901" s="11" t="s">
        <v>3653</v>
      </c>
      <c r="D1901" s="11" t="s">
        <v>260</v>
      </c>
      <c r="E1901" s="19" t="s">
        <v>3903</v>
      </c>
      <c r="F1901" s="10">
        <v>42036</v>
      </c>
      <c r="G1901" s="10">
        <v>45323</v>
      </c>
      <c r="H1901" s="11">
        <v>10</v>
      </c>
      <c r="I1901" s="11" t="s">
        <v>337</v>
      </c>
      <c r="J1901" s="11" t="s">
        <v>338</v>
      </c>
      <c r="K1901" s="11" t="s">
        <v>4139</v>
      </c>
      <c r="L1901" s="11">
        <v>2</v>
      </c>
    </row>
    <row r="1902" spans="1:12">
      <c r="A1902" s="11" t="s">
        <v>3654</v>
      </c>
      <c r="D1902" s="11" t="s">
        <v>260</v>
      </c>
      <c r="E1902" s="19" t="s">
        <v>3904</v>
      </c>
      <c r="F1902" s="10">
        <v>42036</v>
      </c>
      <c r="G1902" s="10">
        <v>45323</v>
      </c>
      <c r="H1902" s="11">
        <v>10</v>
      </c>
      <c r="I1902" s="11" t="s">
        <v>337</v>
      </c>
      <c r="J1902" s="11" t="s">
        <v>338</v>
      </c>
      <c r="K1902" s="11" t="s">
        <v>4139</v>
      </c>
      <c r="L1902" s="11">
        <v>2</v>
      </c>
    </row>
    <row r="1903" spans="1:12">
      <c r="A1903" s="11" t="s">
        <v>3655</v>
      </c>
      <c r="D1903" s="11" t="s">
        <v>260</v>
      </c>
      <c r="E1903" s="19" t="s">
        <v>3905</v>
      </c>
      <c r="F1903" s="10">
        <v>42036</v>
      </c>
      <c r="G1903" s="10">
        <v>45323</v>
      </c>
      <c r="H1903" s="11">
        <v>10</v>
      </c>
      <c r="I1903" s="11" t="s">
        <v>337</v>
      </c>
      <c r="J1903" s="11" t="s">
        <v>338</v>
      </c>
      <c r="K1903" s="11" t="s">
        <v>4139</v>
      </c>
      <c r="L1903" s="11">
        <v>2</v>
      </c>
    </row>
    <row r="1904" spans="1:12">
      <c r="A1904" s="11" t="s">
        <v>3656</v>
      </c>
      <c r="D1904" s="11" t="s">
        <v>260</v>
      </c>
      <c r="E1904" s="19" t="s">
        <v>3906</v>
      </c>
      <c r="F1904" s="10">
        <v>42036</v>
      </c>
      <c r="G1904" s="10">
        <v>45323</v>
      </c>
      <c r="H1904" s="11">
        <v>10</v>
      </c>
      <c r="I1904" s="11" t="s">
        <v>337</v>
      </c>
      <c r="J1904" s="11" t="s">
        <v>338</v>
      </c>
      <c r="K1904" s="11" t="s">
        <v>4139</v>
      </c>
      <c r="L1904" s="11">
        <v>2</v>
      </c>
    </row>
    <row r="1905" spans="1:12">
      <c r="A1905" s="11" t="s">
        <v>3657</v>
      </c>
      <c r="D1905" s="11" t="s">
        <v>260</v>
      </c>
      <c r="E1905" s="19" t="s">
        <v>3907</v>
      </c>
      <c r="F1905" s="10">
        <v>42036</v>
      </c>
      <c r="G1905" s="10">
        <v>45323</v>
      </c>
      <c r="H1905" s="11">
        <v>10</v>
      </c>
      <c r="I1905" s="11" t="s">
        <v>337</v>
      </c>
      <c r="J1905" s="11" t="s">
        <v>338</v>
      </c>
      <c r="K1905" s="11" t="s">
        <v>4139</v>
      </c>
      <c r="L1905" s="11">
        <v>2</v>
      </c>
    </row>
    <row r="1906" spans="1:12">
      <c r="A1906" s="11" t="s">
        <v>3658</v>
      </c>
      <c r="D1906" s="11" t="s">
        <v>260</v>
      </c>
      <c r="E1906" s="19" t="s">
        <v>3908</v>
      </c>
      <c r="F1906" s="10">
        <v>42036</v>
      </c>
      <c r="G1906" s="10">
        <v>45323</v>
      </c>
      <c r="H1906" s="11">
        <v>10</v>
      </c>
      <c r="I1906" s="11" t="s">
        <v>337</v>
      </c>
      <c r="J1906" s="11" t="s">
        <v>338</v>
      </c>
      <c r="K1906" s="11" t="s">
        <v>4139</v>
      </c>
      <c r="L1906" s="11">
        <v>2</v>
      </c>
    </row>
    <row r="1907" spans="1:12">
      <c r="A1907" s="11" t="s">
        <v>3659</v>
      </c>
      <c r="D1907" s="11" t="s">
        <v>260</v>
      </c>
      <c r="E1907" s="19" t="s">
        <v>3909</v>
      </c>
      <c r="F1907" s="10">
        <v>42036</v>
      </c>
      <c r="G1907" s="10">
        <v>45323</v>
      </c>
      <c r="H1907" s="11">
        <v>10</v>
      </c>
      <c r="I1907" s="11" t="s">
        <v>337</v>
      </c>
      <c r="J1907" s="11" t="s">
        <v>338</v>
      </c>
      <c r="K1907" s="11" t="s">
        <v>4139</v>
      </c>
      <c r="L1907" s="11">
        <v>2</v>
      </c>
    </row>
    <row r="1908" spans="1:12">
      <c r="A1908" s="11" t="s">
        <v>3660</v>
      </c>
      <c r="D1908" s="11" t="s">
        <v>260</v>
      </c>
      <c r="E1908" s="19" t="s">
        <v>3910</v>
      </c>
      <c r="F1908" s="10">
        <v>42036</v>
      </c>
      <c r="G1908" s="10">
        <v>45323</v>
      </c>
      <c r="H1908" s="11">
        <v>10</v>
      </c>
      <c r="I1908" s="11" t="s">
        <v>337</v>
      </c>
      <c r="J1908" s="11" t="s">
        <v>338</v>
      </c>
      <c r="K1908" s="11" t="s">
        <v>4139</v>
      </c>
      <c r="L1908" s="11">
        <v>2</v>
      </c>
    </row>
    <row r="1909" spans="1:12">
      <c r="A1909" s="11" t="s">
        <v>3661</v>
      </c>
      <c r="D1909" s="11" t="s">
        <v>260</v>
      </c>
      <c r="E1909" s="19" t="s">
        <v>3911</v>
      </c>
      <c r="F1909" s="10">
        <v>42036</v>
      </c>
      <c r="G1909" s="10">
        <v>45323</v>
      </c>
      <c r="H1909" s="11">
        <v>10</v>
      </c>
      <c r="I1909" s="11" t="s">
        <v>337</v>
      </c>
      <c r="J1909" s="11" t="s">
        <v>338</v>
      </c>
      <c r="K1909" s="11" t="s">
        <v>4139</v>
      </c>
      <c r="L1909" s="11">
        <v>2</v>
      </c>
    </row>
    <row r="1910" spans="1:12">
      <c r="A1910" s="11" t="s">
        <v>3662</v>
      </c>
      <c r="D1910" s="11" t="s">
        <v>260</v>
      </c>
      <c r="E1910" s="19" t="s">
        <v>3912</v>
      </c>
      <c r="F1910" s="10">
        <v>42036</v>
      </c>
      <c r="G1910" s="10">
        <v>45323</v>
      </c>
      <c r="H1910" s="11">
        <v>10</v>
      </c>
      <c r="I1910" s="11" t="s">
        <v>337</v>
      </c>
      <c r="J1910" s="11" t="s">
        <v>338</v>
      </c>
      <c r="K1910" s="11" t="s">
        <v>4139</v>
      </c>
      <c r="L1910" s="11">
        <v>2</v>
      </c>
    </row>
    <row r="1911" spans="1:12">
      <c r="A1911" s="11" t="s">
        <v>3663</v>
      </c>
      <c r="D1911" s="11" t="s">
        <v>260</v>
      </c>
      <c r="E1911" s="19" t="s">
        <v>3913</v>
      </c>
      <c r="F1911" s="10">
        <v>42036</v>
      </c>
      <c r="G1911" s="10">
        <v>45323</v>
      </c>
      <c r="H1911" s="11">
        <v>10</v>
      </c>
      <c r="I1911" s="11" t="s">
        <v>337</v>
      </c>
      <c r="J1911" s="11" t="s">
        <v>338</v>
      </c>
      <c r="K1911" s="11" t="s">
        <v>4139</v>
      </c>
      <c r="L1911" s="11">
        <v>2</v>
      </c>
    </row>
    <row r="1912" spans="1:12">
      <c r="A1912" s="11" t="s">
        <v>3664</v>
      </c>
      <c r="D1912" s="11" t="s">
        <v>260</v>
      </c>
      <c r="E1912" s="19" t="s">
        <v>3914</v>
      </c>
      <c r="F1912" s="10">
        <v>42036</v>
      </c>
      <c r="G1912" s="10">
        <v>45323</v>
      </c>
      <c r="H1912" s="11">
        <v>10</v>
      </c>
      <c r="I1912" s="11" t="s">
        <v>337</v>
      </c>
      <c r="J1912" s="11" t="s">
        <v>338</v>
      </c>
      <c r="K1912" s="11" t="s">
        <v>4139</v>
      </c>
      <c r="L1912" s="11">
        <v>2</v>
      </c>
    </row>
    <row r="1913" spans="1:12">
      <c r="A1913" s="11" t="s">
        <v>3665</v>
      </c>
      <c r="D1913" s="11" t="s">
        <v>260</v>
      </c>
      <c r="E1913" s="19" t="s">
        <v>3915</v>
      </c>
      <c r="F1913" s="10">
        <v>42036</v>
      </c>
      <c r="G1913" s="10">
        <v>45323</v>
      </c>
      <c r="H1913" s="11">
        <v>10</v>
      </c>
      <c r="I1913" s="11" t="s">
        <v>337</v>
      </c>
      <c r="J1913" s="11" t="s">
        <v>338</v>
      </c>
      <c r="K1913" s="11" t="s">
        <v>4139</v>
      </c>
      <c r="L1913" s="11">
        <v>2</v>
      </c>
    </row>
    <row r="1914" spans="1:12">
      <c r="A1914" s="11" t="s">
        <v>3666</v>
      </c>
      <c r="D1914" s="11" t="s">
        <v>260</v>
      </c>
      <c r="E1914" s="19" t="s">
        <v>3916</v>
      </c>
      <c r="F1914" s="10">
        <v>42036</v>
      </c>
      <c r="G1914" s="10">
        <v>45323</v>
      </c>
      <c r="H1914" s="11">
        <v>10</v>
      </c>
      <c r="I1914" s="11" t="s">
        <v>337</v>
      </c>
      <c r="J1914" s="11" t="s">
        <v>338</v>
      </c>
      <c r="K1914" s="11" t="s">
        <v>4139</v>
      </c>
      <c r="L1914" s="11">
        <v>2</v>
      </c>
    </row>
    <row r="1915" spans="1:12">
      <c r="A1915" s="11" t="s">
        <v>3667</v>
      </c>
      <c r="D1915" s="11" t="s">
        <v>260</v>
      </c>
      <c r="E1915" s="19" t="s">
        <v>3917</v>
      </c>
      <c r="F1915" s="10">
        <v>42036</v>
      </c>
      <c r="G1915" s="10">
        <v>45323</v>
      </c>
      <c r="H1915" s="11">
        <v>10</v>
      </c>
      <c r="I1915" s="11" t="s">
        <v>337</v>
      </c>
      <c r="J1915" s="11" t="s">
        <v>338</v>
      </c>
      <c r="K1915" s="11" t="s">
        <v>4139</v>
      </c>
      <c r="L1915" s="11">
        <v>2</v>
      </c>
    </row>
    <row r="1916" spans="1:12">
      <c r="A1916" s="11" t="s">
        <v>3668</v>
      </c>
      <c r="D1916" s="11" t="s">
        <v>260</v>
      </c>
      <c r="E1916" s="19" t="s">
        <v>3918</v>
      </c>
      <c r="F1916" s="10">
        <v>42036</v>
      </c>
      <c r="G1916" s="10">
        <v>45323</v>
      </c>
      <c r="H1916" s="11">
        <v>10</v>
      </c>
      <c r="I1916" s="11" t="s">
        <v>337</v>
      </c>
      <c r="J1916" s="11" t="s">
        <v>338</v>
      </c>
      <c r="K1916" s="11" t="s">
        <v>4139</v>
      </c>
      <c r="L1916" s="11">
        <v>2</v>
      </c>
    </row>
    <row r="1917" spans="1:12">
      <c r="A1917" s="11" t="s">
        <v>3669</v>
      </c>
      <c r="D1917" s="11" t="s">
        <v>260</v>
      </c>
      <c r="E1917" s="19" t="s">
        <v>3919</v>
      </c>
      <c r="F1917" s="10">
        <v>42036</v>
      </c>
      <c r="G1917" s="10">
        <v>45323</v>
      </c>
      <c r="H1917" s="11">
        <v>10</v>
      </c>
      <c r="I1917" s="11" t="s">
        <v>337</v>
      </c>
      <c r="J1917" s="11" t="s">
        <v>338</v>
      </c>
      <c r="K1917" s="11" t="s">
        <v>4139</v>
      </c>
      <c r="L1917" s="11">
        <v>2</v>
      </c>
    </row>
    <row r="1918" spans="1:12">
      <c r="A1918" s="11" t="s">
        <v>3670</v>
      </c>
      <c r="D1918" s="11" t="s">
        <v>260</v>
      </c>
      <c r="E1918" s="19" t="s">
        <v>3920</v>
      </c>
      <c r="F1918" s="10">
        <v>42036</v>
      </c>
      <c r="G1918" s="10">
        <v>45323</v>
      </c>
      <c r="H1918" s="11">
        <v>10</v>
      </c>
      <c r="I1918" s="11" t="s">
        <v>337</v>
      </c>
      <c r="J1918" s="11" t="s">
        <v>338</v>
      </c>
      <c r="K1918" s="11" t="s">
        <v>4139</v>
      </c>
      <c r="L1918" s="11">
        <v>2</v>
      </c>
    </row>
    <row r="1919" spans="1:12">
      <c r="A1919" s="11" t="s">
        <v>3671</v>
      </c>
      <c r="D1919" s="11" t="s">
        <v>260</v>
      </c>
      <c r="E1919" s="19" t="s">
        <v>3921</v>
      </c>
      <c r="F1919" s="10">
        <v>42036</v>
      </c>
      <c r="G1919" s="10">
        <v>45323</v>
      </c>
      <c r="H1919" s="11">
        <v>10</v>
      </c>
      <c r="I1919" s="11" t="s">
        <v>337</v>
      </c>
      <c r="J1919" s="11" t="s">
        <v>338</v>
      </c>
      <c r="K1919" s="11" t="s">
        <v>4139</v>
      </c>
      <c r="L1919" s="11">
        <v>2</v>
      </c>
    </row>
    <row r="1920" spans="1:12">
      <c r="A1920" s="11" t="s">
        <v>3672</v>
      </c>
      <c r="D1920" s="11" t="s">
        <v>260</v>
      </c>
      <c r="E1920" s="19" t="s">
        <v>3922</v>
      </c>
      <c r="F1920" s="10">
        <v>42036</v>
      </c>
      <c r="G1920" s="10">
        <v>45323</v>
      </c>
      <c r="H1920" s="11">
        <v>10</v>
      </c>
      <c r="I1920" s="11" t="s">
        <v>337</v>
      </c>
      <c r="J1920" s="11" t="s">
        <v>338</v>
      </c>
      <c r="K1920" s="11" t="s">
        <v>4139</v>
      </c>
      <c r="L1920" s="11">
        <v>2</v>
      </c>
    </row>
    <row r="1921" spans="1:12">
      <c r="A1921" s="11" t="s">
        <v>3673</v>
      </c>
      <c r="D1921" s="11" t="s">
        <v>260</v>
      </c>
      <c r="E1921" s="19" t="s">
        <v>3923</v>
      </c>
      <c r="F1921" s="10">
        <v>42036</v>
      </c>
      <c r="G1921" s="10">
        <v>45323</v>
      </c>
      <c r="H1921" s="11">
        <v>10</v>
      </c>
      <c r="I1921" s="11" t="s">
        <v>337</v>
      </c>
      <c r="J1921" s="11" t="s">
        <v>338</v>
      </c>
      <c r="K1921" s="11" t="s">
        <v>4139</v>
      </c>
      <c r="L1921" s="11">
        <v>2</v>
      </c>
    </row>
    <row r="1922" spans="1:12">
      <c r="A1922" s="11" t="s">
        <v>3674</v>
      </c>
      <c r="D1922" s="11" t="s">
        <v>260</v>
      </c>
      <c r="E1922" s="19" t="s">
        <v>3924</v>
      </c>
      <c r="F1922" s="10">
        <v>42036</v>
      </c>
      <c r="G1922" s="10">
        <v>45323</v>
      </c>
      <c r="H1922" s="11">
        <v>10</v>
      </c>
      <c r="I1922" s="11" t="s">
        <v>337</v>
      </c>
      <c r="J1922" s="11" t="s">
        <v>338</v>
      </c>
      <c r="K1922" s="11" t="s">
        <v>4139</v>
      </c>
      <c r="L1922" s="11">
        <v>2</v>
      </c>
    </row>
    <row r="1923" spans="1:12">
      <c r="A1923" s="11" t="s">
        <v>3675</v>
      </c>
      <c r="D1923" s="11" t="s">
        <v>260</v>
      </c>
      <c r="E1923" s="19" t="s">
        <v>3925</v>
      </c>
      <c r="F1923" s="10">
        <v>42036</v>
      </c>
      <c r="G1923" s="10">
        <v>45323</v>
      </c>
      <c r="H1923" s="11">
        <v>10</v>
      </c>
      <c r="I1923" s="20" t="s">
        <v>259</v>
      </c>
      <c r="J1923" s="11" t="s">
        <v>261</v>
      </c>
      <c r="K1923" s="11" t="s">
        <v>4139</v>
      </c>
      <c r="L1923" s="11">
        <v>2</v>
      </c>
    </row>
    <row r="1924" spans="1:12">
      <c r="A1924" s="11" t="s">
        <v>3676</v>
      </c>
      <c r="D1924" s="11" t="s">
        <v>260</v>
      </c>
      <c r="E1924" s="19" t="s">
        <v>3926</v>
      </c>
      <c r="F1924" s="10">
        <v>42036</v>
      </c>
      <c r="G1924" s="10">
        <v>45323</v>
      </c>
      <c r="H1924" s="11">
        <v>10</v>
      </c>
      <c r="I1924" s="20" t="s">
        <v>259</v>
      </c>
      <c r="J1924" s="11" t="s">
        <v>261</v>
      </c>
      <c r="K1924" s="11" t="s">
        <v>4139</v>
      </c>
      <c r="L1924" s="11">
        <v>2</v>
      </c>
    </row>
    <row r="1925" spans="1:12">
      <c r="A1925" s="11" t="s">
        <v>3677</v>
      </c>
      <c r="D1925" s="11" t="s">
        <v>260</v>
      </c>
      <c r="E1925" s="19" t="s">
        <v>3927</v>
      </c>
      <c r="F1925" s="10">
        <v>42036</v>
      </c>
      <c r="G1925" s="10">
        <v>45323</v>
      </c>
      <c r="H1925" s="11">
        <v>10</v>
      </c>
      <c r="I1925" s="20" t="s">
        <v>259</v>
      </c>
      <c r="J1925" s="11" t="s">
        <v>261</v>
      </c>
      <c r="K1925" s="11" t="s">
        <v>4139</v>
      </c>
      <c r="L1925" s="11">
        <v>2</v>
      </c>
    </row>
    <row r="1926" spans="1:12">
      <c r="A1926" s="11" t="s">
        <v>3678</v>
      </c>
      <c r="D1926" s="11" t="s">
        <v>260</v>
      </c>
      <c r="E1926" s="19" t="s">
        <v>3928</v>
      </c>
      <c r="F1926" s="10">
        <v>42036</v>
      </c>
      <c r="G1926" s="10">
        <v>45323</v>
      </c>
      <c r="H1926" s="11">
        <v>10</v>
      </c>
      <c r="I1926" s="20" t="s">
        <v>259</v>
      </c>
      <c r="J1926" s="11" t="s">
        <v>261</v>
      </c>
      <c r="K1926" s="11" t="s">
        <v>4139</v>
      </c>
      <c r="L1926" s="11">
        <v>2</v>
      </c>
    </row>
    <row r="1927" spans="1:12">
      <c r="A1927" s="11" t="s">
        <v>3679</v>
      </c>
      <c r="D1927" s="11" t="s">
        <v>260</v>
      </c>
      <c r="E1927" s="19" t="s">
        <v>3929</v>
      </c>
      <c r="F1927" s="10">
        <v>42036</v>
      </c>
      <c r="G1927" s="10">
        <v>45323</v>
      </c>
      <c r="H1927" s="11">
        <v>10</v>
      </c>
      <c r="I1927" s="20" t="s">
        <v>259</v>
      </c>
      <c r="J1927" s="11" t="s">
        <v>261</v>
      </c>
      <c r="K1927" s="11" t="s">
        <v>4139</v>
      </c>
      <c r="L1927" s="11">
        <v>2</v>
      </c>
    </row>
    <row r="1928" spans="1:12">
      <c r="A1928" s="11" t="s">
        <v>3680</v>
      </c>
      <c r="D1928" s="11" t="s">
        <v>260</v>
      </c>
      <c r="E1928" s="19" t="s">
        <v>3930</v>
      </c>
      <c r="F1928" s="10">
        <v>42036</v>
      </c>
      <c r="G1928" s="10">
        <v>45323</v>
      </c>
      <c r="H1928" s="11">
        <v>10</v>
      </c>
      <c r="I1928" s="20" t="s">
        <v>259</v>
      </c>
      <c r="J1928" s="11" t="s">
        <v>261</v>
      </c>
      <c r="K1928" s="11" t="s">
        <v>4139</v>
      </c>
      <c r="L1928" s="11">
        <v>2</v>
      </c>
    </row>
    <row r="1929" spans="1:12">
      <c r="A1929" s="11" t="s">
        <v>3681</v>
      </c>
      <c r="D1929" s="11" t="s">
        <v>260</v>
      </c>
      <c r="E1929" s="19" t="s">
        <v>3931</v>
      </c>
      <c r="F1929" s="10">
        <v>42036</v>
      </c>
      <c r="G1929" s="10">
        <v>45323</v>
      </c>
      <c r="H1929" s="11">
        <v>10</v>
      </c>
      <c r="I1929" s="20" t="s">
        <v>259</v>
      </c>
      <c r="J1929" s="11" t="s">
        <v>261</v>
      </c>
      <c r="K1929" s="11" t="s">
        <v>4139</v>
      </c>
      <c r="L1929" s="11">
        <v>2</v>
      </c>
    </row>
    <row r="1930" spans="1:12">
      <c r="A1930" s="11" t="s">
        <v>3682</v>
      </c>
      <c r="D1930" s="11" t="s">
        <v>260</v>
      </c>
      <c r="E1930" s="19" t="s">
        <v>3932</v>
      </c>
      <c r="F1930" s="10">
        <v>42036</v>
      </c>
      <c r="G1930" s="10">
        <v>45323</v>
      </c>
      <c r="H1930" s="11">
        <v>10</v>
      </c>
      <c r="I1930" s="20" t="s">
        <v>259</v>
      </c>
      <c r="J1930" s="11" t="s">
        <v>261</v>
      </c>
      <c r="K1930" s="11" t="s">
        <v>4139</v>
      </c>
      <c r="L1930" s="11">
        <v>2</v>
      </c>
    </row>
    <row r="1931" spans="1:12">
      <c r="A1931" s="11" t="s">
        <v>3683</v>
      </c>
      <c r="D1931" s="11" t="s">
        <v>260</v>
      </c>
      <c r="E1931" s="19" t="s">
        <v>3933</v>
      </c>
      <c r="F1931" s="10">
        <v>42036</v>
      </c>
      <c r="G1931" s="10">
        <v>45323</v>
      </c>
      <c r="H1931" s="11">
        <v>10</v>
      </c>
      <c r="I1931" s="20" t="s">
        <v>259</v>
      </c>
      <c r="J1931" s="11" t="s">
        <v>261</v>
      </c>
      <c r="K1931" s="11" t="s">
        <v>4139</v>
      </c>
      <c r="L1931" s="11">
        <v>2</v>
      </c>
    </row>
    <row r="1932" spans="1:12">
      <c r="A1932" s="11" t="s">
        <v>3684</v>
      </c>
      <c r="D1932" s="11" t="s">
        <v>260</v>
      </c>
      <c r="E1932" s="19" t="s">
        <v>3934</v>
      </c>
      <c r="F1932" s="10">
        <v>42036</v>
      </c>
      <c r="G1932" s="10">
        <v>45323</v>
      </c>
      <c r="H1932" s="11">
        <v>10</v>
      </c>
      <c r="I1932" s="20" t="s">
        <v>259</v>
      </c>
      <c r="J1932" s="11" t="s">
        <v>261</v>
      </c>
      <c r="K1932" s="11" t="s">
        <v>4139</v>
      </c>
      <c r="L1932" s="11">
        <v>2</v>
      </c>
    </row>
    <row r="1933" spans="1:12">
      <c r="A1933" s="11" t="s">
        <v>3685</v>
      </c>
      <c r="D1933" s="11" t="s">
        <v>260</v>
      </c>
      <c r="E1933" s="19" t="s">
        <v>3935</v>
      </c>
      <c r="F1933" s="10">
        <v>42036</v>
      </c>
      <c r="G1933" s="10">
        <v>45323</v>
      </c>
      <c r="H1933" s="11">
        <v>10</v>
      </c>
      <c r="I1933" s="20" t="s">
        <v>259</v>
      </c>
      <c r="J1933" s="11" t="s">
        <v>261</v>
      </c>
      <c r="K1933" s="11" t="s">
        <v>4139</v>
      </c>
      <c r="L1933" s="11">
        <v>2</v>
      </c>
    </row>
    <row r="1934" spans="1:12">
      <c r="A1934" s="11" t="s">
        <v>3686</v>
      </c>
      <c r="D1934" s="11" t="s">
        <v>260</v>
      </c>
      <c r="E1934" s="19" t="s">
        <v>3936</v>
      </c>
      <c r="F1934" s="10">
        <v>42036</v>
      </c>
      <c r="G1934" s="10">
        <v>45323</v>
      </c>
      <c r="H1934" s="11">
        <v>10</v>
      </c>
      <c r="I1934" s="20" t="s">
        <v>259</v>
      </c>
      <c r="J1934" s="11" t="s">
        <v>261</v>
      </c>
      <c r="K1934" s="11" t="s">
        <v>4139</v>
      </c>
      <c r="L1934" s="11">
        <v>2</v>
      </c>
    </row>
    <row r="1935" spans="1:12">
      <c r="A1935" s="11" t="s">
        <v>3687</v>
      </c>
      <c r="D1935" s="11" t="s">
        <v>260</v>
      </c>
      <c r="E1935" s="19" t="s">
        <v>3937</v>
      </c>
      <c r="F1935" s="10">
        <v>42036</v>
      </c>
      <c r="G1935" s="10">
        <v>45323</v>
      </c>
      <c r="H1935" s="11">
        <v>10</v>
      </c>
      <c r="I1935" s="20" t="s">
        <v>259</v>
      </c>
      <c r="J1935" s="11" t="s">
        <v>261</v>
      </c>
      <c r="K1935" s="11" t="s">
        <v>4139</v>
      </c>
      <c r="L1935" s="11">
        <v>2</v>
      </c>
    </row>
    <row r="1936" spans="1:12">
      <c r="A1936" s="11" t="s">
        <v>3688</v>
      </c>
      <c r="D1936" s="11" t="s">
        <v>260</v>
      </c>
      <c r="E1936" s="19" t="s">
        <v>3938</v>
      </c>
      <c r="F1936" s="10">
        <v>42036</v>
      </c>
      <c r="G1936" s="10">
        <v>45323</v>
      </c>
      <c r="H1936" s="11">
        <v>10</v>
      </c>
      <c r="I1936" s="20" t="s">
        <v>259</v>
      </c>
      <c r="J1936" s="11" t="s">
        <v>261</v>
      </c>
      <c r="K1936" s="11" t="s">
        <v>4139</v>
      </c>
      <c r="L1936" s="11">
        <v>2</v>
      </c>
    </row>
    <row r="1937" spans="1:12">
      <c r="A1937" s="11" t="s">
        <v>3689</v>
      </c>
      <c r="D1937" s="11" t="s">
        <v>260</v>
      </c>
      <c r="E1937" s="19" t="s">
        <v>3939</v>
      </c>
      <c r="F1937" s="10">
        <v>42036</v>
      </c>
      <c r="G1937" s="10">
        <v>45323</v>
      </c>
      <c r="H1937" s="11">
        <v>10</v>
      </c>
      <c r="I1937" s="20" t="s">
        <v>259</v>
      </c>
      <c r="J1937" s="11" t="s">
        <v>261</v>
      </c>
      <c r="K1937" s="11" t="s">
        <v>4139</v>
      </c>
      <c r="L1937" s="11">
        <v>2</v>
      </c>
    </row>
    <row r="1938" spans="1:12">
      <c r="A1938" s="11" t="s">
        <v>3690</v>
      </c>
      <c r="D1938" s="11" t="s">
        <v>260</v>
      </c>
      <c r="E1938" s="19" t="s">
        <v>3940</v>
      </c>
      <c r="F1938" s="10">
        <v>42036</v>
      </c>
      <c r="G1938" s="10">
        <v>45323</v>
      </c>
      <c r="H1938" s="11">
        <v>10</v>
      </c>
      <c r="I1938" s="20" t="s">
        <v>259</v>
      </c>
      <c r="J1938" s="11" t="s">
        <v>261</v>
      </c>
      <c r="K1938" s="11" t="s">
        <v>4139</v>
      </c>
      <c r="L1938" s="11">
        <v>2</v>
      </c>
    </row>
    <row r="1939" spans="1:12">
      <c r="A1939" s="11" t="s">
        <v>3691</v>
      </c>
      <c r="D1939" s="11" t="s">
        <v>260</v>
      </c>
      <c r="E1939" s="19" t="s">
        <v>3941</v>
      </c>
      <c r="F1939" s="10">
        <v>42036</v>
      </c>
      <c r="G1939" s="10">
        <v>45323</v>
      </c>
      <c r="H1939" s="11">
        <v>10</v>
      </c>
      <c r="I1939" s="20" t="s">
        <v>259</v>
      </c>
      <c r="J1939" s="11" t="s">
        <v>261</v>
      </c>
      <c r="K1939" s="11" t="s">
        <v>4139</v>
      </c>
      <c r="L1939" s="11">
        <v>2</v>
      </c>
    </row>
    <row r="1940" spans="1:12">
      <c r="A1940" s="11" t="s">
        <v>3692</v>
      </c>
      <c r="D1940" s="11" t="s">
        <v>260</v>
      </c>
      <c r="E1940" s="19" t="s">
        <v>3942</v>
      </c>
      <c r="F1940" s="10">
        <v>42036</v>
      </c>
      <c r="G1940" s="10">
        <v>45323</v>
      </c>
      <c r="H1940" s="11">
        <v>10</v>
      </c>
      <c r="I1940" s="20" t="s">
        <v>259</v>
      </c>
      <c r="J1940" s="11" t="s">
        <v>261</v>
      </c>
      <c r="K1940" s="11" t="s">
        <v>4139</v>
      </c>
      <c r="L1940" s="11">
        <v>2</v>
      </c>
    </row>
    <row r="1941" spans="1:12">
      <c r="A1941" s="11" t="s">
        <v>3693</v>
      </c>
      <c r="D1941" s="11" t="s">
        <v>260</v>
      </c>
      <c r="E1941" s="19" t="s">
        <v>3943</v>
      </c>
      <c r="F1941" s="10">
        <v>42036</v>
      </c>
      <c r="G1941" s="10">
        <v>45323</v>
      </c>
      <c r="H1941" s="11">
        <v>10</v>
      </c>
      <c r="I1941" s="20" t="s">
        <v>259</v>
      </c>
      <c r="J1941" s="11" t="s">
        <v>261</v>
      </c>
      <c r="K1941" s="11" t="s">
        <v>4139</v>
      </c>
      <c r="L1941" s="11">
        <v>2</v>
      </c>
    </row>
    <row r="1942" spans="1:12">
      <c r="A1942" s="11" t="s">
        <v>3694</v>
      </c>
      <c r="D1942" s="11" t="s">
        <v>260</v>
      </c>
      <c r="E1942" s="19" t="s">
        <v>3944</v>
      </c>
      <c r="F1942" s="10">
        <v>42036</v>
      </c>
      <c r="G1942" s="10">
        <v>45323</v>
      </c>
      <c r="H1942" s="11">
        <v>10</v>
      </c>
      <c r="I1942" s="20" t="s">
        <v>259</v>
      </c>
      <c r="J1942" s="11" t="s">
        <v>261</v>
      </c>
      <c r="K1942" s="11" t="s">
        <v>4139</v>
      </c>
      <c r="L1942" s="11">
        <v>2</v>
      </c>
    </row>
    <row r="1943" spans="1:12">
      <c r="A1943" s="11" t="s">
        <v>3695</v>
      </c>
      <c r="D1943" s="11" t="s">
        <v>260</v>
      </c>
      <c r="E1943" s="19" t="s">
        <v>3945</v>
      </c>
      <c r="F1943" s="10">
        <v>42036</v>
      </c>
      <c r="G1943" s="10">
        <v>45323</v>
      </c>
      <c r="H1943" s="11">
        <v>10</v>
      </c>
      <c r="I1943" s="20" t="s">
        <v>259</v>
      </c>
      <c r="J1943" s="11" t="s">
        <v>261</v>
      </c>
      <c r="K1943" s="11" t="s">
        <v>4139</v>
      </c>
      <c r="L1943" s="11">
        <v>2</v>
      </c>
    </row>
    <row r="1944" spans="1:12">
      <c r="A1944" s="11" t="s">
        <v>3696</v>
      </c>
      <c r="D1944" s="11" t="s">
        <v>260</v>
      </c>
      <c r="E1944" s="19" t="s">
        <v>3946</v>
      </c>
      <c r="F1944" s="10">
        <v>42036</v>
      </c>
      <c r="G1944" s="10">
        <v>45323</v>
      </c>
      <c r="H1944" s="11">
        <v>10</v>
      </c>
      <c r="I1944" s="20" t="s">
        <v>259</v>
      </c>
      <c r="J1944" s="11" t="s">
        <v>261</v>
      </c>
      <c r="K1944" s="11" t="s">
        <v>4139</v>
      </c>
      <c r="L1944" s="11">
        <v>2</v>
      </c>
    </row>
    <row r="1945" spans="1:12">
      <c r="A1945" s="11" t="s">
        <v>3697</v>
      </c>
      <c r="D1945" s="11" t="s">
        <v>260</v>
      </c>
      <c r="E1945" s="19" t="s">
        <v>3947</v>
      </c>
      <c r="F1945" s="10">
        <v>42036</v>
      </c>
      <c r="G1945" s="10">
        <v>45323</v>
      </c>
      <c r="H1945" s="11">
        <v>10</v>
      </c>
      <c r="I1945" s="20" t="s">
        <v>259</v>
      </c>
      <c r="J1945" s="11" t="s">
        <v>261</v>
      </c>
      <c r="K1945" s="11" t="s">
        <v>4139</v>
      </c>
      <c r="L1945" s="11">
        <v>2</v>
      </c>
    </row>
    <row r="1946" spans="1:12">
      <c r="A1946" s="11" t="s">
        <v>3698</v>
      </c>
      <c r="D1946" s="11" t="s">
        <v>260</v>
      </c>
      <c r="E1946" s="19" t="s">
        <v>3948</v>
      </c>
      <c r="F1946" s="10">
        <v>42036</v>
      </c>
      <c r="G1946" s="10">
        <v>45323</v>
      </c>
      <c r="H1946" s="11">
        <v>10</v>
      </c>
      <c r="I1946" s="20" t="s">
        <v>259</v>
      </c>
      <c r="J1946" s="11" t="s">
        <v>261</v>
      </c>
      <c r="K1946" s="11" t="s">
        <v>4139</v>
      </c>
      <c r="L1946" s="11">
        <v>2</v>
      </c>
    </row>
    <row r="1947" spans="1:12">
      <c r="A1947" s="11" t="s">
        <v>3699</v>
      </c>
      <c r="D1947" s="11" t="s">
        <v>260</v>
      </c>
      <c r="E1947" s="19" t="s">
        <v>3949</v>
      </c>
      <c r="F1947" s="10">
        <v>42036</v>
      </c>
      <c r="G1947" s="10">
        <v>45323</v>
      </c>
      <c r="H1947" s="11">
        <v>10</v>
      </c>
      <c r="I1947" s="20" t="s">
        <v>259</v>
      </c>
      <c r="J1947" s="11" t="s">
        <v>261</v>
      </c>
      <c r="K1947" s="11" t="s">
        <v>4139</v>
      </c>
      <c r="L1947" s="11">
        <v>2</v>
      </c>
    </row>
    <row r="1948" spans="1:12">
      <c r="A1948" s="11" t="s">
        <v>3700</v>
      </c>
      <c r="D1948" s="11" t="s">
        <v>260</v>
      </c>
      <c r="E1948" s="19" t="s">
        <v>3950</v>
      </c>
      <c r="F1948" s="10">
        <v>42036</v>
      </c>
      <c r="G1948" s="10">
        <v>45323</v>
      </c>
      <c r="H1948" s="11">
        <v>10</v>
      </c>
      <c r="I1948" s="20" t="s">
        <v>259</v>
      </c>
      <c r="J1948" s="11" t="s">
        <v>261</v>
      </c>
      <c r="K1948" s="11" t="s">
        <v>4139</v>
      </c>
      <c r="L1948" s="11">
        <v>2</v>
      </c>
    </row>
    <row r="1949" spans="1:12">
      <c r="A1949" s="11" t="s">
        <v>3701</v>
      </c>
      <c r="D1949" s="11" t="s">
        <v>260</v>
      </c>
      <c r="E1949" s="19" t="s">
        <v>3951</v>
      </c>
      <c r="F1949" s="10">
        <v>42036</v>
      </c>
      <c r="G1949" s="10">
        <v>45323</v>
      </c>
      <c r="H1949" s="11">
        <v>10</v>
      </c>
      <c r="I1949" s="20" t="s">
        <v>259</v>
      </c>
      <c r="J1949" s="11" t="s">
        <v>261</v>
      </c>
      <c r="K1949" s="11" t="s">
        <v>4139</v>
      </c>
      <c r="L1949" s="11">
        <v>2</v>
      </c>
    </row>
    <row r="1950" spans="1:12">
      <c r="A1950" s="11" t="s">
        <v>3702</v>
      </c>
      <c r="D1950" s="11" t="s">
        <v>260</v>
      </c>
      <c r="E1950" s="19" t="s">
        <v>3952</v>
      </c>
      <c r="F1950" s="10">
        <v>42036</v>
      </c>
      <c r="G1950" s="10">
        <v>45323</v>
      </c>
      <c r="H1950" s="11">
        <v>10</v>
      </c>
      <c r="I1950" s="20" t="s">
        <v>259</v>
      </c>
      <c r="J1950" s="11" t="s">
        <v>261</v>
      </c>
      <c r="K1950" s="11" t="s">
        <v>4139</v>
      </c>
      <c r="L1950" s="11">
        <v>2</v>
      </c>
    </row>
    <row r="1951" spans="1:12">
      <c r="A1951" s="11" t="s">
        <v>3703</v>
      </c>
      <c r="D1951" s="11" t="s">
        <v>260</v>
      </c>
      <c r="E1951" s="19" t="s">
        <v>3953</v>
      </c>
      <c r="F1951" s="10">
        <v>42036</v>
      </c>
      <c r="G1951" s="10">
        <v>45323</v>
      </c>
      <c r="H1951" s="11">
        <v>10</v>
      </c>
      <c r="I1951" s="20" t="s">
        <v>259</v>
      </c>
      <c r="J1951" s="11" t="s">
        <v>261</v>
      </c>
      <c r="K1951" s="11" t="s">
        <v>4139</v>
      </c>
      <c r="L1951" s="11">
        <v>2</v>
      </c>
    </row>
    <row r="1952" spans="1:12">
      <c r="A1952" s="11" t="s">
        <v>3704</v>
      </c>
      <c r="D1952" s="11" t="s">
        <v>260</v>
      </c>
      <c r="E1952" s="19" t="s">
        <v>3954</v>
      </c>
      <c r="F1952" s="10">
        <v>42036</v>
      </c>
      <c r="G1952" s="10">
        <v>45323</v>
      </c>
      <c r="H1952" s="11">
        <v>10</v>
      </c>
      <c r="I1952" s="20" t="s">
        <v>259</v>
      </c>
      <c r="J1952" s="11" t="s">
        <v>261</v>
      </c>
      <c r="K1952" s="11" t="s">
        <v>4139</v>
      </c>
      <c r="L1952" s="11">
        <v>2</v>
      </c>
    </row>
    <row r="1953" spans="1:12">
      <c r="A1953" s="11" t="s">
        <v>3705</v>
      </c>
      <c r="D1953" s="11" t="s">
        <v>260</v>
      </c>
      <c r="E1953" s="19" t="s">
        <v>3955</v>
      </c>
      <c r="F1953" s="10">
        <v>42036</v>
      </c>
      <c r="G1953" s="10">
        <v>45323</v>
      </c>
      <c r="H1953" s="11">
        <v>10</v>
      </c>
      <c r="I1953" s="20" t="s">
        <v>259</v>
      </c>
      <c r="J1953" s="11" t="s">
        <v>261</v>
      </c>
      <c r="K1953" s="11" t="s">
        <v>4139</v>
      </c>
      <c r="L1953" s="11">
        <v>2</v>
      </c>
    </row>
    <row r="1954" spans="1:12">
      <c r="A1954" s="11" t="s">
        <v>3706</v>
      </c>
      <c r="D1954" s="11" t="s">
        <v>260</v>
      </c>
      <c r="E1954" s="19" t="s">
        <v>3956</v>
      </c>
      <c r="F1954" s="10">
        <v>42036</v>
      </c>
      <c r="G1954" s="10">
        <v>45323</v>
      </c>
      <c r="H1954" s="11">
        <v>10</v>
      </c>
      <c r="I1954" s="20" t="s">
        <v>259</v>
      </c>
      <c r="J1954" s="11" t="s">
        <v>261</v>
      </c>
      <c r="K1954" s="11" t="s">
        <v>4139</v>
      </c>
      <c r="L1954" s="11">
        <v>2</v>
      </c>
    </row>
    <row r="1955" spans="1:12">
      <c r="A1955" s="11" t="s">
        <v>3707</v>
      </c>
      <c r="D1955" s="11" t="s">
        <v>260</v>
      </c>
      <c r="E1955" s="19" t="s">
        <v>3957</v>
      </c>
      <c r="F1955" s="10">
        <v>42036</v>
      </c>
      <c r="G1955" s="10">
        <v>45323</v>
      </c>
      <c r="H1955" s="11">
        <v>10</v>
      </c>
      <c r="I1955" s="20" t="s">
        <v>259</v>
      </c>
      <c r="J1955" s="11" t="s">
        <v>261</v>
      </c>
      <c r="K1955" s="11" t="s">
        <v>4139</v>
      </c>
      <c r="L1955" s="11">
        <v>2</v>
      </c>
    </row>
    <row r="1956" spans="1:12">
      <c r="A1956" s="11" t="s">
        <v>3708</v>
      </c>
      <c r="D1956" s="11" t="s">
        <v>260</v>
      </c>
      <c r="E1956" s="19" t="s">
        <v>3958</v>
      </c>
      <c r="F1956" s="10">
        <v>42036</v>
      </c>
      <c r="G1956" s="10">
        <v>45323</v>
      </c>
      <c r="H1956" s="11">
        <v>10</v>
      </c>
      <c r="I1956" s="20" t="s">
        <v>259</v>
      </c>
      <c r="J1956" s="11" t="s">
        <v>261</v>
      </c>
      <c r="K1956" s="11" t="s">
        <v>4139</v>
      </c>
      <c r="L1956" s="11">
        <v>2</v>
      </c>
    </row>
    <row r="1957" spans="1:12">
      <c r="A1957" s="11" t="s">
        <v>3709</v>
      </c>
      <c r="D1957" s="11" t="s">
        <v>260</v>
      </c>
      <c r="E1957" s="19" t="s">
        <v>3959</v>
      </c>
      <c r="F1957" s="10">
        <v>42036</v>
      </c>
      <c r="G1957" s="10">
        <v>45323</v>
      </c>
      <c r="H1957" s="11">
        <v>10</v>
      </c>
      <c r="I1957" s="20" t="s">
        <v>259</v>
      </c>
      <c r="J1957" s="11" t="s">
        <v>261</v>
      </c>
      <c r="K1957" s="11" t="s">
        <v>4139</v>
      </c>
      <c r="L1957" s="11">
        <v>2</v>
      </c>
    </row>
    <row r="1958" spans="1:12">
      <c r="A1958" s="11" t="s">
        <v>3710</v>
      </c>
      <c r="D1958" s="11" t="s">
        <v>260</v>
      </c>
      <c r="E1958" s="19" t="s">
        <v>3960</v>
      </c>
      <c r="F1958" s="10">
        <v>42036</v>
      </c>
      <c r="G1958" s="10">
        <v>45323</v>
      </c>
      <c r="H1958" s="11">
        <v>10</v>
      </c>
      <c r="I1958" s="20" t="s">
        <v>259</v>
      </c>
      <c r="J1958" s="11" t="s">
        <v>261</v>
      </c>
      <c r="K1958" s="11" t="s">
        <v>4139</v>
      </c>
      <c r="L1958" s="11">
        <v>2</v>
      </c>
    </row>
    <row r="1959" spans="1:12">
      <c r="A1959" s="11" t="s">
        <v>3711</v>
      </c>
      <c r="D1959" s="11" t="s">
        <v>260</v>
      </c>
      <c r="E1959" s="19" t="s">
        <v>3961</v>
      </c>
      <c r="F1959" s="10">
        <v>42036</v>
      </c>
      <c r="G1959" s="10">
        <v>45323</v>
      </c>
      <c r="H1959" s="11">
        <v>10</v>
      </c>
      <c r="I1959" s="20" t="s">
        <v>259</v>
      </c>
      <c r="J1959" s="11" t="s">
        <v>261</v>
      </c>
      <c r="K1959" s="11" t="s">
        <v>4139</v>
      </c>
      <c r="L1959" s="11">
        <v>2</v>
      </c>
    </row>
    <row r="1960" spans="1:12">
      <c r="A1960" s="11" t="s">
        <v>3712</v>
      </c>
      <c r="D1960" s="11" t="s">
        <v>260</v>
      </c>
      <c r="E1960" s="19" t="s">
        <v>3962</v>
      </c>
      <c r="F1960" s="10">
        <v>42036</v>
      </c>
      <c r="G1960" s="10">
        <v>45323</v>
      </c>
      <c r="H1960" s="11">
        <v>10</v>
      </c>
      <c r="I1960" s="20" t="s">
        <v>259</v>
      </c>
      <c r="J1960" s="11" t="s">
        <v>261</v>
      </c>
      <c r="K1960" s="11" t="s">
        <v>4139</v>
      </c>
      <c r="L1960" s="11">
        <v>2</v>
      </c>
    </row>
    <row r="1961" spans="1:12">
      <c r="A1961" s="11" t="s">
        <v>3713</v>
      </c>
      <c r="D1961" s="11" t="s">
        <v>260</v>
      </c>
      <c r="E1961" s="19" t="s">
        <v>3963</v>
      </c>
      <c r="F1961" s="10">
        <v>42036</v>
      </c>
      <c r="G1961" s="10">
        <v>45323</v>
      </c>
      <c r="H1961" s="11">
        <v>10</v>
      </c>
      <c r="I1961" s="20" t="s">
        <v>259</v>
      </c>
      <c r="J1961" s="11" t="s">
        <v>261</v>
      </c>
      <c r="K1961" s="11" t="s">
        <v>4139</v>
      </c>
      <c r="L1961" s="11">
        <v>2</v>
      </c>
    </row>
    <row r="1962" spans="1:12">
      <c r="A1962" s="11" t="s">
        <v>3714</v>
      </c>
      <c r="D1962" s="11" t="s">
        <v>260</v>
      </c>
      <c r="E1962" s="19" t="s">
        <v>3964</v>
      </c>
      <c r="F1962" s="10">
        <v>42036</v>
      </c>
      <c r="G1962" s="10">
        <v>45323</v>
      </c>
      <c r="H1962" s="11">
        <v>10</v>
      </c>
      <c r="I1962" s="20" t="s">
        <v>259</v>
      </c>
      <c r="J1962" s="11" t="s">
        <v>261</v>
      </c>
      <c r="K1962" s="11" t="s">
        <v>4139</v>
      </c>
      <c r="L1962" s="11">
        <v>2</v>
      </c>
    </row>
    <row r="1963" spans="1:12">
      <c r="A1963" s="11" t="s">
        <v>3715</v>
      </c>
      <c r="D1963" s="11" t="s">
        <v>260</v>
      </c>
      <c r="E1963" s="19" t="s">
        <v>3965</v>
      </c>
      <c r="F1963" s="10">
        <v>42036</v>
      </c>
      <c r="G1963" s="10">
        <v>45323</v>
      </c>
      <c r="H1963" s="11">
        <v>10</v>
      </c>
      <c r="I1963" s="20" t="s">
        <v>259</v>
      </c>
      <c r="J1963" s="11" t="s">
        <v>261</v>
      </c>
      <c r="K1963" s="11" t="s">
        <v>4139</v>
      </c>
      <c r="L1963" s="11">
        <v>2</v>
      </c>
    </row>
    <row r="1964" spans="1:12">
      <c r="A1964" s="11" t="s">
        <v>3716</v>
      </c>
      <c r="D1964" s="11" t="s">
        <v>260</v>
      </c>
      <c r="E1964" s="19" t="s">
        <v>3966</v>
      </c>
      <c r="F1964" s="10">
        <v>42036</v>
      </c>
      <c r="G1964" s="10">
        <v>45323</v>
      </c>
      <c r="H1964" s="11">
        <v>10</v>
      </c>
      <c r="I1964" s="20" t="s">
        <v>259</v>
      </c>
      <c r="J1964" s="11" t="s">
        <v>261</v>
      </c>
      <c r="K1964" s="11" t="s">
        <v>4139</v>
      </c>
      <c r="L1964" s="11">
        <v>2</v>
      </c>
    </row>
    <row r="1965" spans="1:12">
      <c r="A1965" s="11" t="s">
        <v>3717</v>
      </c>
      <c r="D1965" s="11" t="s">
        <v>260</v>
      </c>
      <c r="E1965" s="19" t="s">
        <v>3967</v>
      </c>
      <c r="F1965" s="10">
        <v>42036</v>
      </c>
      <c r="G1965" s="10">
        <v>45323</v>
      </c>
      <c r="H1965" s="11">
        <v>10</v>
      </c>
      <c r="I1965" s="20" t="s">
        <v>259</v>
      </c>
      <c r="J1965" s="11" t="s">
        <v>261</v>
      </c>
      <c r="K1965" s="11" t="s">
        <v>4139</v>
      </c>
      <c r="L1965" s="11">
        <v>2</v>
      </c>
    </row>
    <row r="1966" spans="1:12">
      <c r="A1966" s="11" t="s">
        <v>3718</v>
      </c>
      <c r="D1966" s="11" t="s">
        <v>260</v>
      </c>
      <c r="E1966" s="19" t="s">
        <v>3968</v>
      </c>
      <c r="F1966" s="10">
        <v>42036</v>
      </c>
      <c r="G1966" s="10">
        <v>45323</v>
      </c>
      <c r="H1966" s="11">
        <v>10</v>
      </c>
      <c r="I1966" s="20" t="s">
        <v>259</v>
      </c>
      <c r="J1966" s="11" t="s">
        <v>261</v>
      </c>
      <c r="K1966" s="11" t="s">
        <v>4139</v>
      </c>
      <c r="L1966" s="11">
        <v>2</v>
      </c>
    </row>
    <row r="1967" spans="1:12">
      <c r="A1967" s="11" t="s">
        <v>3719</v>
      </c>
      <c r="D1967" s="11" t="s">
        <v>260</v>
      </c>
      <c r="E1967" s="19" t="s">
        <v>3969</v>
      </c>
      <c r="F1967" s="10">
        <v>42036</v>
      </c>
      <c r="G1967" s="10">
        <v>45323</v>
      </c>
      <c r="H1967" s="11">
        <v>10</v>
      </c>
      <c r="I1967" s="20" t="s">
        <v>259</v>
      </c>
      <c r="J1967" s="11" t="s">
        <v>261</v>
      </c>
      <c r="K1967" s="11" t="s">
        <v>4139</v>
      </c>
      <c r="L1967" s="11">
        <v>2</v>
      </c>
    </row>
    <row r="1968" spans="1:12">
      <c r="A1968" s="11" t="s">
        <v>3720</v>
      </c>
      <c r="D1968" s="11" t="s">
        <v>260</v>
      </c>
      <c r="E1968" s="19" t="s">
        <v>3970</v>
      </c>
      <c r="F1968" s="10">
        <v>42036</v>
      </c>
      <c r="G1968" s="10">
        <v>45323</v>
      </c>
      <c r="H1968" s="11">
        <v>10</v>
      </c>
      <c r="I1968" s="20" t="s">
        <v>259</v>
      </c>
      <c r="J1968" s="11" t="s">
        <v>261</v>
      </c>
      <c r="K1968" s="11" t="s">
        <v>4139</v>
      </c>
      <c r="L1968" s="11">
        <v>2</v>
      </c>
    </row>
    <row r="1969" spans="1:12">
      <c r="A1969" s="11" t="s">
        <v>3721</v>
      </c>
      <c r="D1969" s="11" t="s">
        <v>260</v>
      </c>
      <c r="E1969" s="19" t="s">
        <v>3971</v>
      </c>
      <c r="F1969" s="10">
        <v>42036</v>
      </c>
      <c r="G1969" s="10">
        <v>45323</v>
      </c>
      <c r="H1969" s="11">
        <v>10</v>
      </c>
      <c r="I1969" s="20" t="s">
        <v>259</v>
      </c>
      <c r="J1969" s="11" t="s">
        <v>261</v>
      </c>
      <c r="K1969" s="11" t="s">
        <v>4139</v>
      </c>
      <c r="L1969" s="11">
        <v>2</v>
      </c>
    </row>
    <row r="1970" spans="1:12">
      <c r="A1970" s="11" t="s">
        <v>3722</v>
      </c>
      <c r="D1970" s="11" t="s">
        <v>260</v>
      </c>
      <c r="E1970" s="19" t="s">
        <v>3972</v>
      </c>
      <c r="F1970" s="10">
        <v>42036</v>
      </c>
      <c r="G1970" s="10">
        <v>45323</v>
      </c>
      <c r="H1970" s="11">
        <v>10</v>
      </c>
      <c r="I1970" s="20" t="s">
        <v>259</v>
      </c>
      <c r="J1970" s="11" t="s">
        <v>261</v>
      </c>
      <c r="K1970" s="11" t="s">
        <v>4139</v>
      </c>
      <c r="L1970" s="11">
        <v>2</v>
      </c>
    </row>
    <row r="1971" spans="1:12">
      <c r="A1971" s="11" t="s">
        <v>3723</v>
      </c>
      <c r="D1971" s="11" t="s">
        <v>260</v>
      </c>
      <c r="E1971" s="19" t="s">
        <v>3973</v>
      </c>
      <c r="F1971" s="10">
        <v>42036</v>
      </c>
      <c r="G1971" s="10">
        <v>45323</v>
      </c>
      <c r="H1971" s="11">
        <v>10</v>
      </c>
      <c r="I1971" s="20" t="s">
        <v>259</v>
      </c>
      <c r="J1971" s="11" t="s">
        <v>261</v>
      </c>
      <c r="K1971" s="11" t="s">
        <v>4139</v>
      </c>
      <c r="L1971" s="11">
        <v>2</v>
      </c>
    </row>
    <row r="1972" spans="1:12">
      <c r="A1972" s="11" t="s">
        <v>3724</v>
      </c>
      <c r="D1972" s="11" t="s">
        <v>260</v>
      </c>
      <c r="E1972" s="19" t="s">
        <v>3974</v>
      </c>
      <c r="F1972" s="10">
        <v>42036</v>
      </c>
      <c r="G1972" s="10">
        <v>45323</v>
      </c>
      <c r="H1972" s="11">
        <v>10</v>
      </c>
      <c r="I1972" s="20" t="s">
        <v>259</v>
      </c>
      <c r="J1972" s="11" t="s">
        <v>261</v>
      </c>
      <c r="K1972" s="11" t="s">
        <v>4139</v>
      </c>
      <c r="L1972" s="11">
        <v>2</v>
      </c>
    </row>
    <row r="1973" spans="1:12">
      <c r="A1973" s="11" t="s">
        <v>3725</v>
      </c>
      <c r="D1973" s="11" t="s">
        <v>260</v>
      </c>
      <c r="E1973" s="19" t="s">
        <v>3975</v>
      </c>
      <c r="F1973" s="10">
        <v>42036</v>
      </c>
      <c r="G1973" s="10">
        <v>45323</v>
      </c>
      <c r="H1973" s="11">
        <v>10</v>
      </c>
      <c r="I1973" s="20" t="s">
        <v>259</v>
      </c>
      <c r="J1973" s="11" t="s">
        <v>261</v>
      </c>
      <c r="K1973" s="11" t="s">
        <v>4139</v>
      </c>
      <c r="L1973" s="11">
        <v>2</v>
      </c>
    </row>
    <row r="1974" spans="1:12">
      <c r="A1974" s="11" t="s">
        <v>3726</v>
      </c>
      <c r="D1974" s="11" t="s">
        <v>260</v>
      </c>
      <c r="E1974" s="19" t="s">
        <v>3976</v>
      </c>
      <c r="F1974" s="10">
        <v>42036</v>
      </c>
      <c r="G1974" s="10">
        <v>45323</v>
      </c>
      <c r="H1974" s="11">
        <v>10</v>
      </c>
      <c r="I1974" s="20" t="s">
        <v>259</v>
      </c>
      <c r="J1974" s="11" t="s">
        <v>261</v>
      </c>
      <c r="K1974" s="11" t="s">
        <v>4139</v>
      </c>
      <c r="L1974" s="11">
        <v>2</v>
      </c>
    </row>
    <row r="1975" spans="1:12">
      <c r="A1975" s="11" t="s">
        <v>3727</v>
      </c>
      <c r="D1975" s="11" t="s">
        <v>260</v>
      </c>
      <c r="E1975" s="19" t="s">
        <v>3977</v>
      </c>
      <c r="F1975" s="10">
        <v>42036</v>
      </c>
      <c r="G1975" s="10">
        <v>45323</v>
      </c>
      <c r="H1975" s="11">
        <v>10</v>
      </c>
      <c r="I1975" s="20" t="s">
        <v>259</v>
      </c>
      <c r="J1975" s="11" t="s">
        <v>261</v>
      </c>
      <c r="K1975" s="11" t="s">
        <v>4139</v>
      </c>
      <c r="L1975" s="11">
        <v>2</v>
      </c>
    </row>
    <row r="1976" spans="1:12">
      <c r="A1976" s="11" t="s">
        <v>3728</v>
      </c>
      <c r="D1976" s="11" t="s">
        <v>260</v>
      </c>
      <c r="E1976" s="19" t="s">
        <v>3978</v>
      </c>
      <c r="F1976" s="10">
        <v>42036</v>
      </c>
      <c r="G1976" s="10">
        <v>45323</v>
      </c>
      <c r="H1976" s="11">
        <v>10</v>
      </c>
      <c r="I1976" s="20" t="s">
        <v>259</v>
      </c>
      <c r="J1976" s="11" t="s">
        <v>261</v>
      </c>
      <c r="K1976" s="11" t="s">
        <v>4139</v>
      </c>
      <c r="L1976" s="11">
        <v>2</v>
      </c>
    </row>
    <row r="1977" spans="1:12">
      <c r="A1977" s="11" t="s">
        <v>3729</v>
      </c>
      <c r="D1977" s="11" t="s">
        <v>260</v>
      </c>
      <c r="E1977" s="19" t="s">
        <v>3979</v>
      </c>
      <c r="F1977" s="10">
        <v>42036</v>
      </c>
      <c r="G1977" s="10">
        <v>45323</v>
      </c>
      <c r="H1977" s="11">
        <v>10</v>
      </c>
      <c r="I1977" s="20" t="s">
        <v>259</v>
      </c>
      <c r="J1977" s="11" t="s">
        <v>261</v>
      </c>
      <c r="K1977" s="11" t="s">
        <v>4139</v>
      </c>
      <c r="L1977" s="11">
        <v>2</v>
      </c>
    </row>
    <row r="1978" spans="1:12">
      <c r="A1978" s="11" t="s">
        <v>3730</v>
      </c>
      <c r="D1978" s="11" t="s">
        <v>260</v>
      </c>
      <c r="E1978" s="19" t="s">
        <v>3980</v>
      </c>
      <c r="F1978" s="10">
        <v>42036</v>
      </c>
      <c r="G1978" s="10">
        <v>45323</v>
      </c>
      <c r="H1978" s="11">
        <v>10</v>
      </c>
      <c r="I1978" s="20" t="s">
        <v>259</v>
      </c>
      <c r="J1978" s="11" t="s">
        <v>261</v>
      </c>
      <c r="K1978" s="11" t="s">
        <v>4139</v>
      </c>
      <c r="L1978" s="11">
        <v>2</v>
      </c>
    </row>
    <row r="1979" spans="1:12">
      <c r="A1979" s="11" t="s">
        <v>3731</v>
      </c>
      <c r="D1979" s="11" t="s">
        <v>260</v>
      </c>
      <c r="E1979" s="19" t="s">
        <v>3981</v>
      </c>
      <c r="F1979" s="10">
        <v>42036</v>
      </c>
      <c r="G1979" s="10">
        <v>45323</v>
      </c>
      <c r="H1979" s="11">
        <v>10</v>
      </c>
      <c r="I1979" s="20" t="s">
        <v>259</v>
      </c>
      <c r="J1979" s="11" t="s">
        <v>261</v>
      </c>
      <c r="K1979" s="11" t="s">
        <v>4139</v>
      </c>
      <c r="L1979" s="11">
        <v>2</v>
      </c>
    </row>
    <row r="1980" spans="1:12">
      <c r="A1980" s="11" t="s">
        <v>3732</v>
      </c>
      <c r="D1980" s="11" t="s">
        <v>260</v>
      </c>
      <c r="E1980" s="19" t="s">
        <v>3982</v>
      </c>
      <c r="F1980" s="10">
        <v>42036</v>
      </c>
      <c r="G1980" s="10">
        <v>45323</v>
      </c>
      <c r="H1980" s="11">
        <v>10</v>
      </c>
      <c r="I1980" s="20" t="s">
        <v>259</v>
      </c>
      <c r="J1980" s="11" t="s">
        <v>261</v>
      </c>
      <c r="K1980" s="11" t="s">
        <v>4139</v>
      </c>
      <c r="L1980" s="11">
        <v>2</v>
      </c>
    </row>
    <row r="1981" spans="1:12">
      <c r="A1981" s="11" t="s">
        <v>3733</v>
      </c>
      <c r="D1981" s="11" t="s">
        <v>260</v>
      </c>
      <c r="E1981" s="19" t="s">
        <v>3983</v>
      </c>
      <c r="F1981" s="10">
        <v>42036</v>
      </c>
      <c r="G1981" s="10">
        <v>45323</v>
      </c>
      <c r="H1981" s="11">
        <v>10</v>
      </c>
      <c r="I1981" s="20" t="s">
        <v>259</v>
      </c>
      <c r="J1981" s="11" t="s">
        <v>261</v>
      </c>
      <c r="K1981" s="11" t="s">
        <v>4139</v>
      </c>
      <c r="L1981" s="11">
        <v>2</v>
      </c>
    </row>
    <row r="1982" spans="1:12">
      <c r="A1982" s="11" t="s">
        <v>3734</v>
      </c>
      <c r="D1982" s="11" t="s">
        <v>260</v>
      </c>
      <c r="E1982" s="19" t="s">
        <v>3984</v>
      </c>
      <c r="F1982" s="10">
        <v>42036</v>
      </c>
      <c r="G1982" s="10">
        <v>45323</v>
      </c>
      <c r="H1982" s="11">
        <v>10</v>
      </c>
      <c r="I1982" s="20" t="s">
        <v>259</v>
      </c>
      <c r="J1982" s="11" t="s">
        <v>261</v>
      </c>
      <c r="K1982" s="11" t="s">
        <v>4139</v>
      </c>
      <c r="L1982" s="11">
        <v>2</v>
      </c>
    </row>
    <row r="1983" spans="1:12">
      <c r="A1983" s="11" t="s">
        <v>3735</v>
      </c>
      <c r="D1983" s="11" t="s">
        <v>260</v>
      </c>
      <c r="E1983" s="19" t="s">
        <v>3985</v>
      </c>
      <c r="F1983" s="10">
        <v>42036</v>
      </c>
      <c r="G1983" s="10">
        <v>45323</v>
      </c>
      <c r="H1983" s="11">
        <v>10</v>
      </c>
      <c r="I1983" s="20" t="s">
        <v>259</v>
      </c>
      <c r="J1983" s="11" t="s">
        <v>261</v>
      </c>
      <c r="K1983" s="11" t="s">
        <v>4139</v>
      </c>
      <c r="L1983" s="11">
        <v>2</v>
      </c>
    </row>
    <row r="1984" spans="1:12">
      <c r="A1984" s="11" t="s">
        <v>3736</v>
      </c>
      <c r="D1984" s="11" t="s">
        <v>260</v>
      </c>
      <c r="E1984" s="19" t="s">
        <v>3986</v>
      </c>
      <c r="F1984" s="10">
        <v>42036</v>
      </c>
      <c r="G1984" s="10">
        <v>45323</v>
      </c>
      <c r="H1984" s="11">
        <v>10</v>
      </c>
      <c r="I1984" s="20" t="s">
        <v>259</v>
      </c>
      <c r="J1984" s="11" t="s">
        <v>261</v>
      </c>
      <c r="K1984" s="11" t="s">
        <v>4139</v>
      </c>
      <c r="L1984" s="11">
        <v>2</v>
      </c>
    </row>
    <row r="1985" spans="1:12">
      <c r="A1985" s="11" t="s">
        <v>3737</v>
      </c>
      <c r="D1985" s="11" t="s">
        <v>260</v>
      </c>
      <c r="E1985" s="19" t="s">
        <v>3987</v>
      </c>
      <c r="F1985" s="10">
        <v>42036</v>
      </c>
      <c r="G1985" s="10">
        <v>45323</v>
      </c>
      <c r="H1985" s="11">
        <v>10</v>
      </c>
      <c r="I1985" s="20" t="s">
        <v>259</v>
      </c>
      <c r="J1985" s="11" t="s">
        <v>261</v>
      </c>
      <c r="K1985" s="11" t="s">
        <v>4139</v>
      </c>
      <c r="L1985" s="11">
        <v>2</v>
      </c>
    </row>
    <row r="1986" spans="1:12">
      <c r="A1986" s="11" t="s">
        <v>3738</v>
      </c>
      <c r="D1986" s="11" t="s">
        <v>260</v>
      </c>
      <c r="E1986" s="19" t="s">
        <v>3988</v>
      </c>
      <c r="F1986" s="10">
        <v>42036</v>
      </c>
      <c r="G1986" s="10">
        <v>45323</v>
      </c>
      <c r="H1986" s="11">
        <v>10</v>
      </c>
      <c r="I1986" s="20" t="s">
        <v>259</v>
      </c>
      <c r="J1986" s="11" t="s">
        <v>261</v>
      </c>
      <c r="K1986" s="11" t="s">
        <v>4139</v>
      </c>
      <c r="L1986" s="11">
        <v>2</v>
      </c>
    </row>
    <row r="1987" spans="1:12">
      <c r="A1987" s="11" t="s">
        <v>3739</v>
      </c>
      <c r="D1987" s="11" t="s">
        <v>260</v>
      </c>
      <c r="E1987" s="19" t="s">
        <v>3989</v>
      </c>
      <c r="F1987" s="10">
        <v>42036</v>
      </c>
      <c r="G1987" s="10">
        <v>45323</v>
      </c>
      <c r="H1987" s="11">
        <v>10</v>
      </c>
      <c r="I1987" s="20" t="s">
        <v>259</v>
      </c>
      <c r="J1987" s="11" t="s">
        <v>261</v>
      </c>
      <c r="K1987" s="11" t="s">
        <v>4139</v>
      </c>
      <c r="L1987" s="11">
        <v>2</v>
      </c>
    </row>
    <row r="1988" spans="1:12">
      <c r="A1988" s="11" t="s">
        <v>3740</v>
      </c>
      <c r="D1988" s="11" t="s">
        <v>260</v>
      </c>
      <c r="E1988" s="19" t="s">
        <v>3990</v>
      </c>
      <c r="F1988" s="10">
        <v>42036</v>
      </c>
      <c r="G1988" s="10">
        <v>45323</v>
      </c>
      <c r="H1988" s="11">
        <v>10</v>
      </c>
      <c r="I1988" s="20" t="s">
        <v>259</v>
      </c>
      <c r="J1988" s="11" t="s">
        <v>261</v>
      </c>
      <c r="K1988" s="11" t="s">
        <v>4139</v>
      </c>
      <c r="L1988" s="11">
        <v>2</v>
      </c>
    </row>
    <row r="1989" spans="1:12">
      <c r="A1989" s="11" t="s">
        <v>3741</v>
      </c>
      <c r="D1989" s="11" t="s">
        <v>260</v>
      </c>
      <c r="E1989" s="19" t="s">
        <v>3991</v>
      </c>
      <c r="F1989" s="10">
        <v>42036</v>
      </c>
      <c r="G1989" s="10">
        <v>45323</v>
      </c>
      <c r="H1989" s="11">
        <v>10</v>
      </c>
      <c r="I1989" s="20" t="s">
        <v>259</v>
      </c>
      <c r="J1989" s="11" t="s">
        <v>261</v>
      </c>
      <c r="K1989" s="11" t="s">
        <v>4139</v>
      </c>
      <c r="L1989" s="11">
        <v>2</v>
      </c>
    </row>
    <row r="1990" spans="1:12">
      <c r="A1990" s="11" t="s">
        <v>3742</v>
      </c>
      <c r="D1990" s="11" t="s">
        <v>260</v>
      </c>
      <c r="E1990" s="19" t="s">
        <v>3992</v>
      </c>
      <c r="F1990" s="10">
        <v>42036</v>
      </c>
      <c r="G1990" s="10">
        <v>45323</v>
      </c>
      <c r="H1990" s="11">
        <v>10</v>
      </c>
      <c r="I1990" s="20" t="s">
        <v>259</v>
      </c>
      <c r="J1990" s="11" t="s">
        <v>261</v>
      </c>
      <c r="K1990" s="11" t="s">
        <v>4139</v>
      </c>
      <c r="L1990" s="11">
        <v>2</v>
      </c>
    </row>
    <row r="1991" spans="1:12">
      <c r="A1991" s="11" t="s">
        <v>3743</v>
      </c>
      <c r="D1991" s="11" t="s">
        <v>260</v>
      </c>
      <c r="E1991" s="19" t="s">
        <v>3993</v>
      </c>
      <c r="F1991" s="10">
        <v>42036</v>
      </c>
      <c r="G1991" s="10">
        <v>45323</v>
      </c>
      <c r="H1991" s="11">
        <v>10</v>
      </c>
      <c r="I1991" s="20" t="s">
        <v>259</v>
      </c>
      <c r="J1991" s="11" t="s">
        <v>261</v>
      </c>
      <c r="K1991" s="11" t="s">
        <v>4139</v>
      </c>
      <c r="L1991" s="11">
        <v>2</v>
      </c>
    </row>
    <row r="1992" spans="1:12">
      <c r="A1992" s="11" t="s">
        <v>3744</v>
      </c>
      <c r="D1992" s="11" t="s">
        <v>260</v>
      </c>
      <c r="E1992" s="19" t="s">
        <v>3994</v>
      </c>
      <c r="F1992" s="10">
        <v>42036</v>
      </c>
      <c r="G1992" s="10">
        <v>45323</v>
      </c>
      <c r="H1992" s="11">
        <v>10</v>
      </c>
      <c r="I1992" s="20" t="s">
        <v>259</v>
      </c>
      <c r="J1992" s="11" t="s">
        <v>261</v>
      </c>
      <c r="K1992" s="11" t="s">
        <v>4139</v>
      </c>
      <c r="L1992" s="11">
        <v>2</v>
      </c>
    </row>
    <row r="1993" spans="1:12">
      <c r="A1993" s="11" t="s">
        <v>3745</v>
      </c>
      <c r="D1993" s="11" t="s">
        <v>260</v>
      </c>
      <c r="E1993" s="19" t="s">
        <v>3995</v>
      </c>
      <c r="F1993" s="10">
        <v>42036</v>
      </c>
      <c r="G1993" s="10">
        <v>45323</v>
      </c>
      <c r="H1993" s="11">
        <v>10</v>
      </c>
      <c r="I1993" s="20" t="s">
        <v>259</v>
      </c>
      <c r="J1993" s="11" t="s">
        <v>261</v>
      </c>
      <c r="K1993" s="11" t="s">
        <v>4139</v>
      </c>
      <c r="L1993" s="11">
        <v>2</v>
      </c>
    </row>
    <row r="1994" spans="1:12">
      <c r="A1994" s="11" t="s">
        <v>3746</v>
      </c>
      <c r="D1994" s="11" t="s">
        <v>260</v>
      </c>
      <c r="E1994" s="19" t="s">
        <v>3996</v>
      </c>
      <c r="F1994" s="10">
        <v>42036</v>
      </c>
      <c r="G1994" s="10">
        <v>45323</v>
      </c>
      <c r="H1994" s="11">
        <v>10</v>
      </c>
      <c r="I1994" s="20" t="s">
        <v>259</v>
      </c>
      <c r="J1994" s="11" t="s">
        <v>261</v>
      </c>
      <c r="K1994" s="11" t="s">
        <v>4139</v>
      </c>
      <c r="L1994" s="11">
        <v>2</v>
      </c>
    </row>
    <row r="1995" spans="1:12">
      <c r="A1995" s="11" t="s">
        <v>3747</v>
      </c>
      <c r="D1995" s="11" t="s">
        <v>260</v>
      </c>
      <c r="E1995" s="19" t="s">
        <v>3997</v>
      </c>
      <c r="F1995" s="10">
        <v>42036</v>
      </c>
      <c r="G1995" s="10">
        <v>45323</v>
      </c>
      <c r="H1995" s="11">
        <v>10</v>
      </c>
      <c r="I1995" s="20" t="s">
        <v>259</v>
      </c>
      <c r="J1995" s="11" t="s">
        <v>261</v>
      </c>
      <c r="K1995" s="11" t="s">
        <v>4139</v>
      </c>
      <c r="L1995" s="11">
        <v>2</v>
      </c>
    </row>
    <row r="1996" spans="1:12">
      <c r="A1996" s="11" t="s">
        <v>3748</v>
      </c>
      <c r="D1996" s="11" t="s">
        <v>260</v>
      </c>
      <c r="E1996" s="19" t="s">
        <v>3998</v>
      </c>
      <c r="F1996" s="10">
        <v>42036</v>
      </c>
      <c r="G1996" s="10">
        <v>45323</v>
      </c>
      <c r="H1996" s="11">
        <v>10</v>
      </c>
      <c r="I1996" s="20" t="s">
        <v>259</v>
      </c>
      <c r="J1996" s="11" t="s">
        <v>261</v>
      </c>
      <c r="K1996" s="11" t="s">
        <v>4139</v>
      </c>
      <c r="L1996" s="11">
        <v>2</v>
      </c>
    </row>
    <row r="1997" spans="1:12">
      <c r="A1997" s="11" t="s">
        <v>3749</v>
      </c>
      <c r="D1997" s="11" t="s">
        <v>260</v>
      </c>
      <c r="E1997" s="19" t="s">
        <v>3999</v>
      </c>
      <c r="F1997" s="10">
        <v>42036</v>
      </c>
      <c r="G1997" s="10">
        <v>45323</v>
      </c>
      <c r="H1997" s="11">
        <v>10</v>
      </c>
      <c r="I1997" s="20" t="s">
        <v>259</v>
      </c>
      <c r="J1997" s="11" t="s">
        <v>261</v>
      </c>
      <c r="K1997" s="11" t="s">
        <v>4139</v>
      </c>
      <c r="L1997" s="11">
        <v>2</v>
      </c>
    </row>
    <row r="1998" spans="1:12">
      <c r="A1998" s="11" t="s">
        <v>3750</v>
      </c>
      <c r="D1998" s="11" t="s">
        <v>260</v>
      </c>
      <c r="E1998" s="19" t="s">
        <v>4000</v>
      </c>
      <c r="F1998" s="10">
        <v>42036</v>
      </c>
      <c r="G1998" s="10">
        <v>45323</v>
      </c>
      <c r="H1998" s="11">
        <v>10</v>
      </c>
      <c r="I1998" s="11" t="s">
        <v>337</v>
      </c>
      <c r="J1998" s="11" t="s">
        <v>338</v>
      </c>
      <c r="K1998" s="11" t="s">
        <v>4139</v>
      </c>
      <c r="L1998" s="11">
        <v>2</v>
      </c>
    </row>
    <row r="1999" spans="1:12">
      <c r="A1999" s="11" t="s">
        <v>3751</v>
      </c>
      <c r="D1999" s="11" t="s">
        <v>260</v>
      </c>
      <c r="E1999" s="19" t="s">
        <v>4001</v>
      </c>
      <c r="F1999" s="10">
        <v>42036</v>
      </c>
      <c r="G1999" s="10">
        <v>45323</v>
      </c>
      <c r="H1999" s="11">
        <v>10</v>
      </c>
      <c r="I1999" s="11" t="s">
        <v>337</v>
      </c>
      <c r="J1999" s="11" t="s">
        <v>338</v>
      </c>
      <c r="K1999" s="11" t="s">
        <v>4139</v>
      </c>
      <c r="L1999" s="11">
        <v>2</v>
      </c>
    </row>
    <row r="2000" spans="1:12">
      <c r="A2000" s="11" t="s">
        <v>3752</v>
      </c>
      <c r="D2000" s="11" t="s">
        <v>260</v>
      </c>
      <c r="E2000" s="19" t="s">
        <v>4002</v>
      </c>
      <c r="F2000" s="10">
        <v>42036</v>
      </c>
      <c r="G2000" s="10">
        <v>45323</v>
      </c>
      <c r="H2000" s="11">
        <v>10</v>
      </c>
      <c r="I2000" s="11" t="s">
        <v>337</v>
      </c>
      <c r="J2000" s="11" t="s">
        <v>338</v>
      </c>
      <c r="K2000" s="11" t="s">
        <v>4139</v>
      </c>
      <c r="L2000" s="11">
        <v>2</v>
      </c>
    </row>
    <row r="2001" spans="1:12">
      <c r="A2001" s="11" t="s">
        <v>3753</v>
      </c>
      <c r="D2001" s="11" t="s">
        <v>260</v>
      </c>
      <c r="E2001" s="19" t="s">
        <v>4003</v>
      </c>
      <c r="F2001" s="10">
        <v>42036</v>
      </c>
      <c r="G2001" s="10">
        <v>45323</v>
      </c>
      <c r="H2001" s="11">
        <v>10</v>
      </c>
      <c r="I2001" s="11" t="s">
        <v>337</v>
      </c>
      <c r="J2001" s="11" t="s">
        <v>338</v>
      </c>
      <c r="K2001" s="11" t="s">
        <v>4139</v>
      </c>
      <c r="L2001" s="11">
        <v>2</v>
      </c>
    </row>
    <row r="2002" spans="1:12">
      <c r="A2002" s="11" t="s">
        <v>3754</v>
      </c>
      <c r="D2002" s="11" t="s">
        <v>260</v>
      </c>
      <c r="E2002" s="19" t="s">
        <v>4004</v>
      </c>
      <c r="F2002" s="10">
        <v>42036</v>
      </c>
      <c r="G2002" s="10">
        <v>45323</v>
      </c>
      <c r="H2002" s="11">
        <v>10</v>
      </c>
      <c r="I2002" s="11" t="s">
        <v>337</v>
      </c>
      <c r="J2002" s="11" t="s">
        <v>338</v>
      </c>
      <c r="K2002" s="11" t="s">
        <v>4139</v>
      </c>
      <c r="L2002" s="11">
        <v>2</v>
      </c>
    </row>
    <row r="2003" spans="1:12">
      <c r="A2003" s="11" t="s">
        <v>3755</v>
      </c>
      <c r="D2003" s="11" t="s">
        <v>260</v>
      </c>
      <c r="E2003" s="19" t="s">
        <v>4005</v>
      </c>
      <c r="F2003" s="10">
        <v>42036</v>
      </c>
      <c r="G2003" s="10">
        <v>45323</v>
      </c>
      <c r="H2003" s="11">
        <v>10</v>
      </c>
      <c r="I2003" s="11" t="s">
        <v>337</v>
      </c>
      <c r="J2003" s="11" t="s">
        <v>338</v>
      </c>
      <c r="K2003" s="11" t="s">
        <v>4139</v>
      </c>
      <c r="L2003" s="11">
        <v>2</v>
      </c>
    </row>
    <row r="2004" spans="1:12">
      <c r="A2004" s="11" t="s">
        <v>3756</v>
      </c>
      <c r="D2004" s="11" t="s">
        <v>260</v>
      </c>
      <c r="E2004" s="19" t="s">
        <v>4006</v>
      </c>
      <c r="F2004" s="10">
        <v>42036</v>
      </c>
      <c r="G2004" s="10">
        <v>45323</v>
      </c>
      <c r="H2004" s="11">
        <v>10</v>
      </c>
      <c r="I2004" s="11" t="s">
        <v>337</v>
      </c>
      <c r="J2004" s="11" t="s">
        <v>338</v>
      </c>
      <c r="K2004" s="11" t="s">
        <v>4139</v>
      </c>
      <c r="L2004" s="11">
        <v>2</v>
      </c>
    </row>
    <row r="2005" spans="1:12">
      <c r="A2005" s="11" t="s">
        <v>3757</v>
      </c>
      <c r="D2005" s="11" t="s">
        <v>260</v>
      </c>
      <c r="E2005" s="19" t="s">
        <v>4007</v>
      </c>
      <c r="F2005" s="10">
        <v>42036</v>
      </c>
      <c r="G2005" s="10">
        <v>45323</v>
      </c>
      <c r="H2005" s="11">
        <v>10</v>
      </c>
      <c r="I2005" s="11" t="s">
        <v>337</v>
      </c>
      <c r="J2005" s="11" t="s">
        <v>338</v>
      </c>
      <c r="K2005" s="11" t="s">
        <v>4139</v>
      </c>
      <c r="L2005" s="11">
        <v>2</v>
      </c>
    </row>
    <row r="2006" spans="1:12">
      <c r="A2006" s="11" t="s">
        <v>3758</v>
      </c>
      <c r="D2006" s="11" t="s">
        <v>260</v>
      </c>
      <c r="E2006" s="19" t="s">
        <v>4008</v>
      </c>
      <c r="F2006" s="10">
        <v>42036</v>
      </c>
      <c r="G2006" s="10">
        <v>45323</v>
      </c>
      <c r="H2006" s="11">
        <v>10</v>
      </c>
      <c r="I2006" s="11" t="s">
        <v>337</v>
      </c>
      <c r="J2006" s="11" t="s">
        <v>338</v>
      </c>
      <c r="K2006" s="11" t="s">
        <v>4139</v>
      </c>
      <c r="L2006" s="11">
        <v>2</v>
      </c>
    </row>
    <row r="2007" spans="1:12">
      <c r="A2007" s="11" t="s">
        <v>3759</v>
      </c>
      <c r="D2007" s="11" t="s">
        <v>260</v>
      </c>
      <c r="E2007" s="19" t="s">
        <v>4009</v>
      </c>
      <c r="F2007" s="10">
        <v>42036</v>
      </c>
      <c r="G2007" s="10">
        <v>45323</v>
      </c>
      <c r="H2007" s="11">
        <v>10</v>
      </c>
      <c r="I2007" s="11" t="s">
        <v>337</v>
      </c>
      <c r="J2007" s="11" t="s">
        <v>338</v>
      </c>
      <c r="K2007" s="11" t="s">
        <v>4139</v>
      </c>
      <c r="L2007" s="11">
        <v>2</v>
      </c>
    </row>
    <row r="2008" spans="1:12">
      <c r="A2008" s="11" t="s">
        <v>3760</v>
      </c>
      <c r="D2008" s="11" t="s">
        <v>260</v>
      </c>
      <c r="E2008" s="19" t="s">
        <v>4010</v>
      </c>
      <c r="F2008" s="10">
        <v>42036</v>
      </c>
      <c r="G2008" s="10">
        <v>45323</v>
      </c>
      <c r="H2008" s="11">
        <v>10</v>
      </c>
      <c r="I2008" s="11" t="s">
        <v>337</v>
      </c>
      <c r="J2008" s="11" t="s">
        <v>338</v>
      </c>
      <c r="K2008" s="11" t="s">
        <v>4139</v>
      </c>
      <c r="L2008" s="11">
        <v>2</v>
      </c>
    </row>
    <row r="2009" spans="1:12">
      <c r="A2009" s="11" t="s">
        <v>3761</v>
      </c>
      <c r="D2009" s="11" t="s">
        <v>260</v>
      </c>
      <c r="E2009" s="19" t="s">
        <v>4011</v>
      </c>
      <c r="F2009" s="10">
        <v>42036</v>
      </c>
      <c r="G2009" s="10">
        <v>45323</v>
      </c>
      <c r="H2009" s="11">
        <v>10</v>
      </c>
      <c r="I2009" s="11" t="s">
        <v>337</v>
      </c>
      <c r="J2009" s="11" t="s">
        <v>338</v>
      </c>
      <c r="K2009" s="11" t="s">
        <v>4139</v>
      </c>
      <c r="L2009" s="11">
        <v>2</v>
      </c>
    </row>
    <row r="2010" spans="1:12">
      <c r="A2010" s="11" t="s">
        <v>3762</v>
      </c>
      <c r="D2010" s="11" t="s">
        <v>260</v>
      </c>
      <c r="E2010" s="19" t="s">
        <v>4012</v>
      </c>
      <c r="F2010" s="10">
        <v>42036</v>
      </c>
      <c r="G2010" s="10">
        <v>45323</v>
      </c>
      <c r="H2010" s="11">
        <v>10</v>
      </c>
      <c r="I2010" s="11" t="s">
        <v>337</v>
      </c>
      <c r="J2010" s="11" t="s">
        <v>338</v>
      </c>
      <c r="K2010" s="11" t="s">
        <v>4139</v>
      </c>
      <c r="L2010" s="11">
        <v>2</v>
      </c>
    </row>
    <row r="2011" spans="1:12">
      <c r="A2011" s="11" t="s">
        <v>3763</v>
      </c>
      <c r="D2011" s="11" t="s">
        <v>260</v>
      </c>
      <c r="E2011" s="19" t="s">
        <v>4013</v>
      </c>
      <c r="F2011" s="10">
        <v>42036</v>
      </c>
      <c r="G2011" s="10">
        <v>45323</v>
      </c>
      <c r="H2011" s="11">
        <v>10</v>
      </c>
      <c r="I2011" s="11" t="s">
        <v>337</v>
      </c>
      <c r="J2011" s="11" t="s">
        <v>338</v>
      </c>
      <c r="K2011" s="11" t="s">
        <v>4139</v>
      </c>
      <c r="L2011" s="11">
        <v>2</v>
      </c>
    </row>
    <row r="2012" spans="1:12">
      <c r="A2012" s="11" t="s">
        <v>4014</v>
      </c>
      <c r="D2012" s="11" t="s">
        <v>260</v>
      </c>
      <c r="E2012" s="19" t="s">
        <v>4072</v>
      </c>
      <c r="F2012" s="10">
        <v>42036</v>
      </c>
      <c r="G2012" s="10">
        <v>45323</v>
      </c>
      <c r="H2012" s="11">
        <v>10</v>
      </c>
      <c r="I2012" s="11" t="s">
        <v>337</v>
      </c>
      <c r="J2012" s="11" t="s">
        <v>338</v>
      </c>
      <c r="K2012" s="11" t="s">
        <v>4139</v>
      </c>
      <c r="L2012" s="11">
        <v>2</v>
      </c>
    </row>
    <row r="2013" spans="1:12">
      <c r="A2013" s="11" t="s">
        <v>4015</v>
      </c>
      <c r="D2013" s="11" t="s">
        <v>260</v>
      </c>
      <c r="E2013" s="19" t="s">
        <v>4073</v>
      </c>
      <c r="F2013" s="10">
        <v>42036</v>
      </c>
      <c r="G2013" s="10">
        <v>45323</v>
      </c>
      <c r="H2013" s="11">
        <v>10</v>
      </c>
      <c r="I2013" s="11" t="s">
        <v>337</v>
      </c>
      <c r="J2013" s="11" t="s">
        <v>338</v>
      </c>
      <c r="K2013" s="11" t="s">
        <v>4139</v>
      </c>
      <c r="L2013" s="11">
        <v>2</v>
      </c>
    </row>
    <row r="2014" spans="1:12">
      <c r="A2014" s="11" t="s">
        <v>4016</v>
      </c>
      <c r="D2014" s="11" t="s">
        <v>260</v>
      </c>
      <c r="E2014" s="19" t="s">
        <v>4074</v>
      </c>
      <c r="F2014" s="10">
        <v>42036</v>
      </c>
      <c r="G2014" s="10">
        <v>45323</v>
      </c>
      <c r="H2014" s="11">
        <v>10</v>
      </c>
      <c r="I2014" s="11" t="s">
        <v>337</v>
      </c>
      <c r="J2014" s="11" t="s">
        <v>338</v>
      </c>
      <c r="K2014" s="11" t="s">
        <v>4139</v>
      </c>
      <c r="L2014" s="11">
        <v>2</v>
      </c>
    </row>
    <row r="2015" spans="1:12">
      <c r="A2015" s="11" t="s">
        <v>4017</v>
      </c>
      <c r="D2015" s="11" t="s">
        <v>260</v>
      </c>
      <c r="E2015" s="19" t="s">
        <v>4075</v>
      </c>
      <c r="F2015" s="10">
        <v>42036</v>
      </c>
      <c r="G2015" s="10">
        <v>45323</v>
      </c>
      <c r="H2015" s="11">
        <v>10</v>
      </c>
      <c r="I2015" s="11" t="s">
        <v>337</v>
      </c>
      <c r="J2015" s="11" t="s">
        <v>338</v>
      </c>
      <c r="K2015" s="11" t="s">
        <v>4139</v>
      </c>
      <c r="L2015" s="11">
        <v>2</v>
      </c>
    </row>
    <row r="2016" spans="1:12">
      <c r="A2016" s="11" t="s">
        <v>4018</v>
      </c>
      <c r="D2016" s="11" t="s">
        <v>260</v>
      </c>
      <c r="E2016" s="19" t="s">
        <v>4076</v>
      </c>
      <c r="F2016" s="10">
        <v>42036</v>
      </c>
      <c r="G2016" s="10">
        <v>45323</v>
      </c>
      <c r="H2016" s="11">
        <v>10</v>
      </c>
      <c r="I2016" s="11" t="s">
        <v>337</v>
      </c>
      <c r="J2016" s="11" t="s">
        <v>338</v>
      </c>
      <c r="K2016" s="11" t="s">
        <v>4139</v>
      </c>
      <c r="L2016" s="11">
        <v>2</v>
      </c>
    </row>
    <row r="2017" spans="1:12">
      <c r="A2017" s="11" t="s">
        <v>4019</v>
      </c>
      <c r="D2017" s="11" t="s">
        <v>260</v>
      </c>
      <c r="E2017" s="19" t="s">
        <v>4077</v>
      </c>
      <c r="F2017" s="10">
        <v>42036</v>
      </c>
      <c r="G2017" s="10">
        <v>45323</v>
      </c>
      <c r="H2017" s="11">
        <v>10</v>
      </c>
      <c r="I2017" s="11" t="s">
        <v>337</v>
      </c>
      <c r="J2017" s="11" t="s">
        <v>338</v>
      </c>
      <c r="K2017" s="11" t="s">
        <v>4139</v>
      </c>
      <c r="L2017" s="11">
        <v>2</v>
      </c>
    </row>
    <row r="2018" spans="1:12">
      <c r="A2018" s="11" t="s">
        <v>4020</v>
      </c>
      <c r="D2018" s="11" t="s">
        <v>260</v>
      </c>
      <c r="E2018" s="19" t="s">
        <v>4078</v>
      </c>
      <c r="F2018" s="10">
        <v>42036</v>
      </c>
      <c r="G2018" s="10">
        <v>45323</v>
      </c>
      <c r="H2018" s="11">
        <v>10</v>
      </c>
      <c r="I2018" s="11" t="s">
        <v>337</v>
      </c>
      <c r="J2018" s="11" t="s">
        <v>338</v>
      </c>
      <c r="K2018" s="11" t="s">
        <v>4139</v>
      </c>
      <c r="L2018" s="11">
        <v>2</v>
      </c>
    </row>
    <row r="2019" spans="1:12">
      <c r="A2019" s="11" t="s">
        <v>4021</v>
      </c>
      <c r="D2019" s="11" t="s">
        <v>260</v>
      </c>
      <c r="E2019" s="19" t="s">
        <v>4079</v>
      </c>
      <c r="F2019" s="10">
        <v>42036</v>
      </c>
      <c r="G2019" s="10">
        <v>45323</v>
      </c>
      <c r="H2019" s="11">
        <v>10</v>
      </c>
      <c r="I2019" s="11" t="s">
        <v>337</v>
      </c>
      <c r="J2019" s="11" t="s">
        <v>338</v>
      </c>
      <c r="K2019" s="11" t="s">
        <v>4139</v>
      </c>
      <c r="L2019" s="11">
        <v>2</v>
      </c>
    </row>
    <row r="2020" spans="1:12">
      <c r="A2020" s="11" t="s">
        <v>4022</v>
      </c>
      <c r="D2020" s="11" t="s">
        <v>260</v>
      </c>
      <c r="E2020" s="19" t="s">
        <v>4080</v>
      </c>
      <c r="F2020" s="10">
        <v>42036</v>
      </c>
      <c r="G2020" s="10">
        <v>45323</v>
      </c>
      <c r="H2020" s="11">
        <v>10</v>
      </c>
      <c r="I2020" s="11" t="s">
        <v>337</v>
      </c>
      <c r="J2020" s="11" t="s">
        <v>338</v>
      </c>
      <c r="K2020" s="11" t="s">
        <v>4139</v>
      </c>
      <c r="L2020" s="11">
        <v>2</v>
      </c>
    </row>
    <row r="2021" spans="1:12">
      <c r="A2021" s="11" t="s">
        <v>4023</v>
      </c>
      <c r="D2021" s="11" t="s">
        <v>260</v>
      </c>
      <c r="E2021" s="19" t="s">
        <v>4081</v>
      </c>
      <c r="F2021" s="10">
        <v>42036</v>
      </c>
      <c r="G2021" s="10">
        <v>45323</v>
      </c>
      <c r="H2021" s="11">
        <v>10</v>
      </c>
      <c r="I2021" s="11" t="s">
        <v>337</v>
      </c>
      <c r="J2021" s="11" t="s">
        <v>338</v>
      </c>
      <c r="K2021" s="11" t="s">
        <v>4139</v>
      </c>
      <c r="L2021" s="11">
        <v>2</v>
      </c>
    </row>
    <row r="2022" spans="1:12">
      <c r="A2022" s="11" t="s">
        <v>4024</v>
      </c>
      <c r="D2022" s="11" t="s">
        <v>260</v>
      </c>
      <c r="E2022" s="19" t="s">
        <v>4082</v>
      </c>
      <c r="F2022" s="10">
        <v>42036</v>
      </c>
      <c r="G2022" s="10">
        <v>45323</v>
      </c>
      <c r="H2022" s="11">
        <v>10</v>
      </c>
      <c r="I2022" s="11" t="s">
        <v>337</v>
      </c>
      <c r="J2022" s="11" t="s">
        <v>338</v>
      </c>
      <c r="K2022" s="11" t="s">
        <v>4139</v>
      </c>
      <c r="L2022" s="11">
        <v>2</v>
      </c>
    </row>
    <row r="2023" spans="1:12">
      <c r="A2023" s="11" t="s">
        <v>4025</v>
      </c>
      <c r="D2023" s="11" t="s">
        <v>260</v>
      </c>
      <c r="E2023" s="19" t="s">
        <v>4083</v>
      </c>
      <c r="F2023" s="10">
        <v>42036</v>
      </c>
      <c r="G2023" s="10">
        <v>45323</v>
      </c>
      <c r="H2023" s="11">
        <v>10</v>
      </c>
      <c r="I2023" s="11" t="s">
        <v>337</v>
      </c>
      <c r="J2023" s="11" t="s">
        <v>338</v>
      </c>
      <c r="K2023" s="11" t="s">
        <v>4139</v>
      </c>
      <c r="L2023" s="11">
        <v>2</v>
      </c>
    </row>
    <row r="2024" spans="1:12">
      <c r="A2024" s="11" t="s">
        <v>4026</v>
      </c>
      <c r="D2024" s="11" t="s">
        <v>260</v>
      </c>
      <c r="E2024" s="19" t="s">
        <v>4084</v>
      </c>
      <c r="F2024" s="10">
        <v>42036</v>
      </c>
      <c r="G2024" s="10">
        <v>45323</v>
      </c>
      <c r="H2024" s="11">
        <v>10</v>
      </c>
      <c r="I2024" s="11" t="s">
        <v>337</v>
      </c>
      <c r="J2024" s="11" t="s">
        <v>338</v>
      </c>
      <c r="K2024" s="11" t="s">
        <v>4139</v>
      </c>
      <c r="L2024" s="11">
        <v>2</v>
      </c>
    </row>
    <row r="2025" spans="1:12">
      <c r="A2025" s="11" t="s">
        <v>4027</v>
      </c>
      <c r="D2025" s="11" t="s">
        <v>260</v>
      </c>
      <c r="E2025" s="19" t="s">
        <v>4085</v>
      </c>
      <c r="F2025" s="10">
        <v>42036</v>
      </c>
      <c r="G2025" s="10">
        <v>45323</v>
      </c>
      <c r="H2025" s="11">
        <v>10</v>
      </c>
      <c r="I2025" s="11" t="s">
        <v>337</v>
      </c>
      <c r="J2025" s="11" t="s">
        <v>338</v>
      </c>
      <c r="K2025" s="11" t="s">
        <v>4139</v>
      </c>
      <c r="L2025" s="11">
        <v>2</v>
      </c>
    </row>
    <row r="2026" spans="1:12">
      <c r="A2026" s="11" t="s">
        <v>4028</v>
      </c>
      <c r="D2026" s="11" t="s">
        <v>260</v>
      </c>
      <c r="E2026" s="19" t="s">
        <v>4086</v>
      </c>
      <c r="F2026" s="10">
        <v>42036</v>
      </c>
      <c r="G2026" s="10">
        <v>45323</v>
      </c>
      <c r="H2026" s="11">
        <v>10</v>
      </c>
      <c r="I2026" s="11" t="s">
        <v>337</v>
      </c>
      <c r="J2026" s="11" t="s">
        <v>338</v>
      </c>
      <c r="K2026" s="11" t="s">
        <v>4139</v>
      </c>
      <c r="L2026" s="11">
        <v>2</v>
      </c>
    </row>
    <row r="2027" spans="1:12">
      <c r="A2027" s="11" t="s">
        <v>4029</v>
      </c>
      <c r="D2027" s="11" t="s">
        <v>260</v>
      </c>
      <c r="E2027" s="19" t="s">
        <v>4087</v>
      </c>
      <c r="F2027" s="10">
        <v>42036</v>
      </c>
      <c r="G2027" s="10">
        <v>45323</v>
      </c>
      <c r="H2027" s="11">
        <v>10</v>
      </c>
      <c r="I2027" s="11" t="s">
        <v>337</v>
      </c>
      <c r="J2027" s="11" t="s">
        <v>338</v>
      </c>
      <c r="K2027" s="11" t="s">
        <v>4139</v>
      </c>
      <c r="L2027" s="11">
        <v>2</v>
      </c>
    </row>
    <row r="2028" spans="1:12">
      <c r="A2028" s="11" t="s">
        <v>4030</v>
      </c>
      <c r="D2028" s="11" t="s">
        <v>260</v>
      </c>
      <c r="E2028" s="19" t="s">
        <v>4088</v>
      </c>
      <c r="F2028" s="10">
        <v>42036</v>
      </c>
      <c r="G2028" s="10">
        <v>45323</v>
      </c>
      <c r="H2028" s="11">
        <v>10</v>
      </c>
      <c r="I2028" s="11" t="s">
        <v>337</v>
      </c>
      <c r="J2028" s="11" t="s">
        <v>338</v>
      </c>
      <c r="K2028" s="11" t="s">
        <v>4139</v>
      </c>
      <c r="L2028" s="11">
        <v>2</v>
      </c>
    </row>
    <row r="2029" spans="1:12">
      <c r="A2029" s="11" t="s">
        <v>4031</v>
      </c>
      <c r="D2029" s="11" t="s">
        <v>260</v>
      </c>
      <c r="E2029" s="19" t="s">
        <v>4089</v>
      </c>
      <c r="F2029" s="10">
        <v>42036</v>
      </c>
      <c r="G2029" s="10">
        <v>45323</v>
      </c>
      <c r="H2029" s="11">
        <v>10</v>
      </c>
      <c r="I2029" s="11" t="s">
        <v>337</v>
      </c>
      <c r="J2029" s="11" t="s">
        <v>338</v>
      </c>
      <c r="K2029" s="11" t="s">
        <v>4139</v>
      </c>
      <c r="L2029" s="11">
        <v>2</v>
      </c>
    </row>
    <row r="2030" spans="1:12">
      <c r="A2030" s="11" t="s">
        <v>4032</v>
      </c>
      <c r="D2030" s="11" t="s">
        <v>260</v>
      </c>
      <c r="E2030" s="19" t="s">
        <v>4090</v>
      </c>
      <c r="F2030" s="10">
        <v>42036</v>
      </c>
      <c r="G2030" s="10">
        <v>45323</v>
      </c>
      <c r="H2030" s="11">
        <v>10</v>
      </c>
      <c r="I2030" s="11" t="s">
        <v>337</v>
      </c>
      <c r="J2030" s="11" t="s">
        <v>338</v>
      </c>
      <c r="K2030" s="11" t="s">
        <v>4139</v>
      </c>
      <c r="L2030" s="11">
        <v>2</v>
      </c>
    </row>
    <row r="2031" spans="1:12">
      <c r="A2031" s="11" t="s">
        <v>4033</v>
      </c>
      <c r="D2031" s="11" t="s">
        <v>260</v>
      </c>
      <c r="E2031" s="19" t="s">
        <v>4091</v>
      </c>
      <c r="F2031" s="10">
        <v>42036</v>
      </c>
      <c r="G2031" s="10">
        <v>45323</v>
      </c>
      <c r="H2031" s="11">
        <v>10</v>
      </c>
      <c r="I2031" s="11" t="s">
        <v>337</v>
      </c>
      <c r="J2031" s="11" t="s">
        <v>338</v>
      </c>
      <c r="K2031" s="11" t="s">
        <v>4139</v>
      </c>
      <c r="L2031" s="11">
        <v>2</v>
      </c>
    </row>
    <row r="2032" spans="1:12">
      <c r="A2032" s="11" t="s">
        <v>4034</v>
      </c>
      <c r="D2032" s="11" t="s">
        <v>260</v>
      </c>
      <c r="E2032" s="19" t="s">
        <v>4092</v>
      </c>
      <c r="F2032" s="10">
        <v>42036</v>
      </c>
      <c r="G2032" s="10">
        <v>45323</v>
      </c>
      <c r="H2032" s="11">
        <v>10</v>
      </c>
      <c r="I2032" s="11" t="s">
        <v>337</v>
      </c>
      <c r="J2032" s="11" t="s">
        <v>338</v>
      </c>
      <c r="K2032" s="11" t="s">
        <v>4139</v>
      </c>
      <c r="L2032" s="11">
        <v>2</v>
      </c>
    </row>
    <row r="2033" spans="1:12">
      <c r="A2033" s="11" t="s">
        <v>4035</v>
      </c>
      <c r="D2033" s="11" t="s">
        <v>260</v>
      </c>
      <c r="E2033" s="19" t="s">
        <v>4093</v>
      </c>
      <c r="F2033" s="10">
        <v>42036</v>
      </c>
      <c r="G2033" s="10">
        <v>45323</v>
      </c>
      <c r="H2033" s="11">
        <v>10</v>
      </c>
      <c r="I2033" s="11" t="s">
        <v>337</v>
      </c>
      <c r="J2033" s="11" t="s">
        <v>338</v>
      </c>
      <c r="K2033" s="11" t="s">
        <v>4139</v>
      </c>
      <c r="L2033" s="11">
        <v>2</v>
      </c>
    </row>
    <row r="2034" spans="1:12">
      <c r="A2034" s="11" t="s">
        <v>4036</v>
      </c>
      <c r="D2034" s="11" t="s">
        <v>260</v>
      </c>
      <c r="E2034" s="19" t="s">
        <v>4094</v>
      </c>
      <c r="F2034" s="10">
        <v>42036</v>
      </c>
      <c r="G2034" s="10">
        <v>45323</v>
      </c>
      <c r="H2034" s="11">
        <v>10</v>
      </c>
      <c r="I2034" s="11" t="s">
        <v>337</v>
      </c>
      <c r="J2034" s="11" t="s">
        <v>338</v>
      </c>
      <c r="K2034" s="11" t="s">
        <v>4139</v>
      </c>
      <c r="L2034" s="11">
        <v>2</v>
      </c>
    </row>
    <row r="2035" spans="1:12">
      <c r="A2035" s="11" t="s">
        <v>4037</v>
      </c>
      <c r="D2035" s="11" t="s">
        <v>260</v>
      </c>
      <c r="E2035" s="19" t="s">
        <v>4095</v>
      </c>
      <c r="F2035" s="10">
        <v>42036</v>
      </c>
      <c r="G2035" s="10">
        <v>45323</v>
      </c>
      <c r="H2035" s="11">
        <v>10</v>
      </c>
      <c r="I2035" s="11" t="s">
        <v>337</v>
      </c>
      <c r="J2035" s="11" t="s">
        <v>338</v>
      </c>
      <c r="K2035" s="11" t="s">
        <v>4139</v>
      </c>
      <c r="L2035" s="11">
        <v>2</v>
      </c>
    </row>
    <row r="2036" spans="1:12">
      <c r="A2036" s="11" t="s">
        <v>4038</v>
      </c>
      <c r="D2036" s="11" t="s">
        <v>260</v>
      </c>
      <c r="E2036" s="19" t="s">
        <v>4096</v>
      </c>
      <c r="F2036" s="10">
        <v>42036</v>
      </c>
      <c r="G2036" s="10">
        <v>45323</v>
      </c>
      <c r="H2036" s="11">
        <v>10</v>
      </c>
      <c r="I2036" s="11" t="s">
        <v>337</v>
      </c>
      <c r="J2036" s="11" t="s">
        <v>338</v>
      </c>
      <c r="K2036" s="11" t="s">
        <v>4139</v>
      </c>
      <c r="L2036" s="11">
        <v>2</v>
      </c>
    </row>
    <row r="2037" spans="1:12">
      <c r="A2037" s="11" t="s">
        <v>4039</v>
      </c>
      <c r="D2037" s="11" t="s">
        <v>260</v>
      </c>
      <c r="E2037" s="19" t="s">
        <v>4097</v>
      </c>
      <c r="F2037" s="10">
        <v>42036</v>
      </c>
      <c r="G2037" s="10">
        <v>45323</v>
      </c>
      <c r="H2037" s="11">
        <v>10</v>
      </c>
      <c r="I2037" s="11" t="s">
        <v>337</v>
      </c>
      <c r="J2037" s="11" t="s">
        <v>338</v>
      </c>
      <c r="K2037" s="11" t="s">
        <v>4139</v>
      </c>
      <c r="L2037" s="11">
        <v>2</v>
      </c>
    </row>
    <row r="2038" spans="1:12">
      <c r="A2038" s="11" t="s">
        <v>4040</v>
      </c>
      <c r="D2038" s="11" t="s">
        <v>260</v>
      </c>
      <c r="E2038" s="19" t="s">
        <v>4098</v>
      </c>
      <c r="F2038" s="10">
        <v>42036</v>
      </c>
      <c r="G2038" s="10">
        <v>45323</v>
      </c>
      <c r="H2038" s="11">
        <v>10</v>
      </c>
      <c r="I2038" s="11" t="s">
        <v>337</v>
      </c>
      <c r="J2038" s="11" t="s">
        <v>338</v>
      </c>
      <c r="K2038" s="11" t="s">
        <v>4139</v>
      </c>
      <c r="L2038" s="11">
        <v>2</v>
      </c>
    </row>
    <row r="2039" spans="1:12">
      <c r="A2039" s="11" t="s">
        <v>4041</v>
      </c>
      <c r="D2039" s="11" t="s">
        <v>260</v>
      </c>
      <c r="E2039" s="19" t="s">
        <v>4099</v>
      </c>
      <c r="F2039" s="10">
        <v>42036</v>
      </c>
      <c r="G2039" s="10">
        <v>45323</v>
      </c>
      <c r="H2039" s="11">
        <v>10</v>
      </c>
      <c r="I2039" s="11" t="s">
        <v>337</v>
      </c>
      <c r="J2039" s="11" t="s">
        <v>338</v>
      </c>
      <c r="K2039" s="11" t="s">
        <v>4139</v>
      </c>
      <c r="L2039" s="11">
        <v>2</v>
      </c>
    </row>
    <row r="2040" spans="1:12">
      <c r="A2040" s="11" t="s">
        <v>4042</v>
      </c>
      <c r="D2040" s="11" t="s">
        <v>260</v>
      </c>
      <c r="E2040" s="19" t="s">
        <v>4100</v>
      </c>
      <c r="F2040" s="10">
        <v>42036</v>
      </c>
      <c r="G2040" s="10">
        <v>45323</v>
      </c>
      <c r="H2040" s="11">
        <v>10</v>
      </c>
      <c r="I2040" s="11" t="s">
        <v>337</v>
      </c>
      <c r="J2040" s="11" t="s">
        <v>338</v>
      </c>
      <c r="K2040" s="11" t="s">
        <v>4139</v>
      </c>
      <c r="L2040" s="11">
        <v>2</v>
      </c>
    </row>
    <row r="2041" spans="1:12">
      <c r="A2041" s="11" t="s">
        <v>4043</v>
      </c>
      <c r="D2041" s="11" t="s">
        <v>260</v>
      </c>
      <c r="E2041" s="19" t="s">
        <v>4101</v>
      </c>
      <c r="F2041" s="10">
        <v>42036</v>
      </c>
      <c r="G2041" s="10">
        <v>45323</v>
      </c>
      <c r="H2041" s="11">
        <v>10</v>
      </c>
      <c r="I2041" s="11" t="s">
        <v>337</v>
      </c>
      <c r="J2041" s="11" t="s">
        <v>338</v>
      </c>
      <c r="K2041" s="11" t="s">
        <v>4139</v>
      </c>
      <c r="L2041" s="11">
        <v>2</v>
      </c>
    </row>
    <row r="2042" spans="1:12">
      <c r="A2042" s="11" t="s">
        <v>4044</v>
      </c>
      <c r="D2042" s="11" t="s">
        <v>260</v>
      </c>
      <c r="E2042" s="19" t="s">
        <v>4102</v>
      </c>
      <c r="F2042" s="10">
        <v>42036</v>
      </c>
      <c r="G2042" s="10">
        <v>45323</v>
      </c>
      <c r="H2042" s="11">
        <v>10</v>
      </c>
      <c r="I2042" s="11" t="s">
        <v>337</v>
      </c>
      <c r="J2042" s="11" t="s">
        <v>338</v>
      </c>
      <c r="K2042" s="11" t="s">
        <v>4139</v>
      </c>
      <c r="L2042" s="11">
        <v>2</v>
      </c>
    </row>
    <row r="2043" spans="1:12">
      <c r="A2043" s="11" t="s">
        <v>4045</v>
      </c>
      <c r="D2043" s="11" t="s">
        <v>260</v>
      </c>
      <c r="E2043" s="19" t="s">
        <v>4103</v>
      </c>
      <c r="F2043" s="10">
        <v>42036</v>
      </c>
      <c r="G2043" s="10">
        <v>45323</v>
      </c>
      <c r="H2043" s="11">
        <v>10</v>
      </c>
      <c r="I2043" s="11" t="s">
        <v>337</v>
      </c>
      <c r="J2043" s="11" t="s">
        <v>338</v>
      </c>
      <c r="K2043" s="11" t="s">
        <v>4139</v>
      </c>
      <c r="L2043" s="11">
        <v>2</v>
      </c>
    </row>
    <row r="2044" spans="1:12">
      <c r="A2044" s="11" t="s">
        <v>4046</v>
      </c>
      <c r="D2044" s="11" t="s">
        <v>260</v>
      </c>
      <c r="E2044" s="19" t="s">
        <v>4104</v>
      </c>
      <c r="F2044" s="10">
        <v>42036</v>
      </c>
      <c r="G2044" s="10">
        <v>45323</v>
      </c>
      <c r="H2044" s="11">
        <v>10</v>
      </c>
      <c r="I2044" s="11" t="s">
        <v>337</v>
      </c>
      <c r="J2044" s="11" t="s">
        <v>338</v>
      </c>
      <c r="K2044" s="11" t="s">
        <v>4139</v>
      </c>
      <c r="L2044" s="11">
        <v>2</v>
      </c>
    </row>
    <row r="2045" spans="1:12">
      <c r="A2045" s="11" t="s">
        <v>4047</v>
      </c>
      <c r="D2045" s="11" t="s">
        <v>260</v>
      </c>
      <c r="E2045" s="19" t="s">
        <v>4105</v>
      </c>
      <c r="F2045" s="10">
        <v>42036</v>
      </c>
      <c r="G2045" s="10">
        <v>45323</v>
      </c>
      <c r="H2045" s="11">
        <v>10</v>
      </c>
      <c r="I2045" s="11" t="s">
        <v>337</v>
      </c>
      <c r="J2045" s="11" t="s">
        <v>338</v>
      </c>
      <c r="K2045" s="11" t="s">
        <v>4139</v>
      </c>
      <c r="L2045" s="11">
        <v>2</v>
      </c>
    </row>
    <row r="2046" spans="1:12">
      <c r="A2046" s="11" t="s">
        <v>4048</v>
      </c>
      <c r="D2046" s="11" t="s">
        <v>260</v>
      </c>
      <c r="E2046" s="19" t="s">
        <v>4106</v>
      </c>
      <c r="F2046" s="10">
        <v>42036</v>
      </c>
      <c r="G2046" s="10">
        <v>45323</v>
      </c>
      <c r="H2046" s="11">
        <v>10</v>
      </c>
      <c r="I2046" s="11" t="s">
        <v>337</v>
      </c>
      <c r="J2046" s="11" t="s">
        <v>338</v>
      </c>
      <c r="K2046" s="11" t="s">
        <v>4139</v>
      </c>
      <c r="L2046" s="11">
        <v>2</v>
      </c>
    </row>
    <row r="2047" spans="1:12">
      <c r="A2047" s="11" t="s">
        <v>4049</v>
      </c>
      <c r="D2047" s="11" t="s">
        <v>260</v>
      </c>
      <c r="E2047" s="19" t="s">
        <v>4107</v>
      </c>
      <c r="F2047" s="10">
        <v>42036</v>
      </c>
      <c r="G2047" s="10">
        <v>45323</v>
      </c>
      <c r="H2047" s="11">
        <v>10</v>
      </c>
      <c r="I2047" s="11" t="s">
        <v>337</v>
      </c>
      <c r="J2047" s="11" t="s">
        <v>338</v>
      </c>
      <c r="K2047" s="11" t="s">
        <v>4139</v>
      </c>
      <c r="L2047" s="11">
        <v>2</v>
      </c>
    </row>
    <row r="2048" spans="1:12">
      <c r="A2048" s="11" t="s">
        <v>4050</v>
      </c>
      <c r="D2048" s="11" t="s">
        <v>260</v>
      </c>
      <c r="E2048" s="19" t="s">
        <v>4108</v>
      </c>
      <c r="F2048" s="10">
        <v>42036</v>
      </c>
      <c r="G2048" s="10">
        <v>45323</v>
      </c>
      <c r="H2048" s="11">
        <v>10</v>
      </c>
      <c r="I2048" s="11" t="s">
        <v>337</v>
      </c>
      <c r="J2048" s="11" t="s">
        <v>338</v>
      </c>
      <c r="K2048" s="11" t="s">
        <v>4139</v>
      </c>
      <c r="L2048" s="11">
        <v>2</v>
      </c>
    </row>
    <row r="2049" spans="1:12">
      <c r="A2049" s="11" t="s">
        <v>4051</v>
      </c>
      <c r="D2049" s="11" t="s">
        <v>260</v>
      </c>
      <c r="E2049" s="19" t="s">
        <v>4109</v>
      </c>
      <c r="F2049" s="10">
        <v>42036</v>
      </c>
      <c r="G2049" s="10">
        <v>45323</v>
      </c>
      <c r="H2049" s="11">
        <v>10</v>
      </c>
      <c r="I2049" s="11" t="s">
        <v>337</v>
      </c>
      <c r="J2049" s="11" t="s">
        <v>338</v>
      </c>
      <c r="K2049" s="11" t="s">
        <v>4139</v>
      </c>
      <c r="L2049" s="11">
        <v>2</v>
      </c>
    </row>
    <row r="2050" spans="1:12">
      <c r="A2050" s="11" t="s">
        <v>4052</v>
      </c>
      <c r="D2050" s="11" t="s">
        <v>260</v>
      </c>
      <c r="E2050" s="19" t="s">
        <v>4110</v>
      </c>
      <c r="F2050" s="10">
        <v>42036</v>
      </c>
      <c r="G2050" s="10">
        <v>45323</v>
      </c>
      <c r="H2050" s="11">
        <v>10</v>
      </c>
      <c r="I2050" s="11" t="s">
        <v>337</v>
      </c>
      <c r="J2050" s="11" t="s">
        <v>338</v>
      </c>
      <c r="K2050" s="11" t="s">
        <v>4139</v>
      </c>
      <c r="L2050" s="11">
        <v>2</v>
      </c>
    </row>
    <row r="2051" spans="1:12">
      <c r="A2051" s="11" t="s">
        <v>4053</v>
      </c>
      <c r="D2051" s="11" t="s">
        <v>260</v>
      </c>
      <c r="E2051" s="19" t="s">
        <v>4111</v>
      </c>
      <c r="F2051" s="10">
        <v>42036</v>
      </c>
      <c r="G2051" s="10">
        <v>45323</v>
      </c>
      <c r="H2051" s="11">
        <v>10</v>
      </c>
      <c r="I2051" s="11" t="s">
        <v>337</v>
      </c>
      <c r="J2051" s="11" t="s">
        <v>338</v>
      </c>
      <c r="K2051" s="11" t="s">
        <v>4139</v>
      </c>
      <c r="L2051" s="11">
        <v>2</v>
      </c>
    </row>
    <row r="2052" spans="1:12">
      <c r="A2052" s="11" t="s">
        <v>4054</v>
      </c>
      <c r="D2052" s="11" t="s">
        <v>260</v>
      </c>
      <c r="E2052" s="19" t="s">
        <v>4112</v>
      </c>
      <c r="F2052" s="10">
        <v>42036</v>
      </c>
      <c r="G2052" s="10">
        <v>45323</v>
      </c>
      <c r="H2052" s="11">
        <v>10</v>
      </c>
      <c r="I2052" s="11" t="s">
        <v>337</v>
      </c>
      <c r="J2052" s="11" t="s">
        <v>338</v>
      </c>
      <c r="K2052" s="11" t="s">
        <v>4139</v>
      </c>
      <c r="L2052" s="11">
        <v>2</v>
      </c>
    </row>
    <row r="2053" spans="1:12">
      <c r="A2053" s="11" t="s">
        <v>4055</v>
      </c>
      <c r="D2053" s="11" t="s">
        <v>260</v>
      </c>
      <c r="E2053" s="19" t="s">
        <v>4113</v>
      </c>
      <c r="F2053" s="10">
        <v>42036</v>
      </c>
      <c r="G2053" s="10">
        <v>45323</v>
      </c>
      <c r="H2053" s="11">
        <v>10</v>
      </c>
      <c r="I2053" s="11" t="s">
        <v>337</v>
      </c>
      <c r="J2053" s="11" t="s">
        <v>338</v>
      </c>
      <c r="K2053" s="11" t="s">
        <v>4139</v>
      </c>
      <c r="L2053" s="11">
        <v>2</v>
      </c>
    </row>
    <row r="2054" spans="1:12">
      <c r="A2054" s="11" t="s">
        <v>4056</v>
      </c>
      <c r="D2054" s="11" t="s">
        <v>260</v>
      </c>
      <c r="E2054" s="19" t="s">
        <v>4114</v>
      </c>
      <c r="F2054" s="10">
        <v>42036</v>
      </c>
      <c r="G2054" s="10">
        <v>45323</v>
      </c>
      <c r="H2054" s="11">
        <v>10</v>
      </c>
      <c r="I2054" s="11" t="s">
        <v>337</v>
      </c>
      <c r="J2054" s="11" t="s">
        <v>338</v>
      </c>
      <c r="K2054" s="11" t="s">
        <v>4139</v>
      </c>
      <c r="L2054" s="11">
        <v>2</v>
      </c>
    </row>
    <row r="2055" spans="1:12">
      <c r="A2055" s="11" t="s">
        <v>4057</v>
      </c>
      <c r="D2055" s="11" t="s">
        <v>260</v>
      </c>
      <c r="E2055" s="19" t="s">
        <v>4115</v>
      </c>
      <c r="F2055" s="10">
        <v>42036</v>
      </c>
      <c r="G2055" s="10">
        <v>45323</v>
      </c>
      <c r="H2055" s="11">
        <v>10</v>
      </c>
      <c r="I2055" s="11" t="s">
        <v>337</v>
      </c>
      <c r="J2055" s="11" t="s">
        <v>338</v>
      </c>
      <c r="K2055" s="11" t="s">
        <v>4139</v>
      </c>
      <c r="L2055" s="11">
        <v>2</v>
      </c>
    </row>
    <row r="2056" spans="1:12">
      <c r="A2056" s="11" t="s">
        <v>4058</v>
      </c>
      <c r="D2056" s="11" t="s">
        <v>260</v>
      </c>
      <c r="E2056" s="19" t="s">
        <v>4116</v>
      </c>
      <c r="F2056" s="10">
        <v>42036</v>
      </c>
      <c r="G2056" s="10">
        <v>45323</v>
      </c>
      <c r="H2056" s="11">
        <v>10</v>
      </c>
      <c r="I2056" s="11" t="s">
        <v>337</v>
      </c>
      <c r="J2056" s="11" t="s">
        <v>338</v>
      </c>
      <c r="K2056" s="11" t="s">
        <v>4139</v>
      </c>
      <c r="L2056" s="11">
        <v>2</v>
      </c>
    </row>
    <row r="2057" spans="1:12">
      <c r="A2057" s="11" t="s">
        <v>4059</v>
      </c>
      <c r="D2057" s="11" t="s">
        <v>260</v>
      </c>
      <c r="E2057" s="19" t="s">
        <v>4117</v>
      </c>
      <c r="F2057" s="10">
        <v>42036</v>
      </c>
      <c r="G2057" s="10">
        <v>45323</v>
      </c>
      <c r="H2057" s="11">
        <v>10</v>
      </c>
      <c r="I2057" s="11" t="s">
        <v>337</v>
      </c>
      <c r="J2057" s="11" t="s">
        <v>338</v>
      </c>
      <c r="K2057" s="11" t="s">
        <v>4139</v>
      </c>
      <c r="L2057" s="11">
        <v>2</v>
      </c>
    </row>
    <row r="2058" spans="1:12">
      <c r="A2058" s="11" t="s">
        <v>4060</v>
      </c>
      <c r="D2058" s="11" t="s">
        <v>260</v>
      </c>
      <c r="E2058" s="19" t="s">
        <v>4118</v>
      </c>
      <c r="F2058" s="10">
        <v>42036</v>
      </c>
      <c r="G2058" s="10">
        <v>45323</v>
      </c>
      <c r="H2058" s="11">
        <v>10</v>
      </c>
      <c r="I2058" s="11" t="s">
        <v>337</v>
      </c>
      <c r="J2058" s="11" t="s">
        <v>338</v>
      </c>
      <c r="K2058" s="11" t="s">
        <v>4139</v>
      </c>
      <c r="L2058" s="11">
        <v>2</v>
      </c>
    </row>
    <row r="2059" spans="1:12">
      <c r="A2059" s="11" t="s">
        <v>4061</v>
      </c>
      <c r="D2059" s="11" t="s">
        <v>260</v>
      </c>
      <c r="E2059" s="19" t="s">
        <v>4119</v>
      </c>
      <c r="F2059" s="10">
        <v>42036</v>
      </c>
      <c r="G2059" s="10">
        <v>45323</v>
      </c>
      <c r="H2059" s="11">
        <v>10</v>
      </c>
      <c r="I2059" s="11" t="s">
        <v>337</v>
      </c>
      <c r="J2059" s="11" t="s">
        <v>338</v>
      </c>
      <c r="K2059" s="11" t="s">
        <v>4139</v>
      </c>
      <c r="L2059" s="11">
        <v>2</v>
      </c>
    </row>
    <row r="2060" spans="1:12">
      <c r="A2060" s="11" t="s">
        <v>4062</v>
      </c>
      <c r="D2060" s="11" t="s">
        <v>260</v>
      </c>
      <c r="E2060" s="19" t="s">
        <v>4120</v>
      </c>
      <c r="F2060" s="10">
        <v>42036</v>
      </c>
      <c r="G2060" s="10">
        <v>45323</v>
      </c>
      <c r="H2060" s="11">
        <v>10</v>
      </c>
      <c r="I2060" s="11" t="s">
        <v>337</v>
      </c>
      <c r="J2060" s="11" t="s">
        <v>338</v>
      </c>
      <c r="K2060" s="11" t="s">
        <v>4139</v>
      </c>
      <c r="L2060" s="11">
        <v>2</v>
      </c>
    </row>
    <row r="2061" spans="1:12">
      <c r="A2061" s="11" t="s">
        <v>4063</v>
      </c>
      <c r="D2061" s="11" t="s">
        <v>260</v>
      </c>
      <c r="E2061" s="19" t="s">
        <v>4121</v>
      </c>
      <c r="F2061" s="10">
        <v>42036</v>
      </c>
      <c r="G2061" s="10">
        <v>45323</v>
      </c>
      <c r="H2061" s="11">
        <v>10</v>
      </c>
      <c r="I2061" s="11" t="s">
        <v>337</v>
      </c>
      <c r="J2061" s="11" t="s">
        <v>338</v>
      </c>
      <c r="K2061" s="11" t="s">
        <v>4139</v>
      </c>
      <c r="L2061" s="11">
        <v>2</v>
      </c>
    </row>
    <row r="2062" spans="1:12">
      <c r="A2062" s="11" t="s">
        <v>4064</v>
      </c>
      <c r="D2062" s="11" t="s">
        <v>260</v>
      </c>
      <c r="E2062" s="19" t="s">
        <v>4122</v>
      </c>
      <c r="F2062" s="10">
        <v>42036</v>
      </c>
      <c r="G2062" s="10">
        <v>45323</v>
      </c>
      <c r="H2062" s="11">
        <v>10</v>
      </c>
      <c r="I2062" s="11" t="s">
        <v>337</v>
      </c>
      <c r="J2062" s="11" t="s">
        <v>338</v>
      </c>
      <c r="K2062" s="11" t="s">
        <v>4139</v>
      </c>
      <c r="L2062" s="11">
        <v>2</v>
      </c>
    </row>
    <row r="2063" spans="1:12">
      <c r="A2063" s="11" t="s">
        <v>4065</v>
      </c>
      <c r="D2063" s="11" t="s">
        <v>260</v>
      </c>
      <c r="E2063" s="19" t="s">
        <v>4123</v>
      </c>
      <c r="F2063" s="10">
        <v>42036</v>
      </c>
      <c r="G2063" s="10">
        <v>45323</v>
      </c>
      <c r="H2063" s="11">
        <v>10</v>
      </c>
      <c r="I2063" s="11" t="s">
        <v>337</v>
      </c>
      <c r="J2063" s="11" t="s">
        <v>338</v>
      </c>
      <c r="K2063" s="11" t="s">
        <v>4139</v>
      </c>
      <c r="L2063" s="11">
        <v>2</v>
      </c>
    </row>
    <row r="2064" spans="1:12">
      <c r="A2064" s="11" t="s">
        <v>4066</v>
      </c>
      <c r="D2064" s="11" t="s">
        <v>260</v>
      </c>
      <c r="E2064" s="19" t="s">
        <v>4124</v>
      </c>
      <c r="F2064" s="10">
        <v>42036</v>
      </c>
      <c r="G2064" s="10">
        <v>45323</v>
      </c>
      <c r="H2064" s="11">
        <v>10</v>
      </c>
      <c r="I2064" s="11" t="s">
        <v>337</v>
      </c>
      <c r="J2064" s="11" t="s">
        <v>338</v>
      </c>
      <c r="K2064" s="11" t="s">
        <v>4139</v>
      </c>
      <c r="L2064" s="11">
        <v>2</v>
      </c>
    </row>
    <row r="2065" spans="1:12">
      <c r="A2065" s="11" t="s">
        <v>4067</v>
      </c>
      <c r="D2065" s="11" t="s">
        <v>260</v>
      </c>
      <c r="E2065" s="19" t="s">
        <v>4125</v>
      </c>
      <c r="F2065" s="10">
        <v>42036</v>
      </c>
      <c r="G2065" s="10">
        <v>45323</v>
      </c>
      <c r="H2065" s="11">
        <v>10</v>
      </c>
      <c r="I2065" s="11" t="s">
        <v>337</v>
      </c>
      <c r="J2065" s="11" t="s">
        <v>338</v>
      </c>
      <c r="K2065" s="11" t="s">
        <v>4139</v>
      </c>
      <c r="L2065" s="11">
        <v>2</v>
      </c>
    </row>
    <row r="2066" spans="1:12">
      <c r="A2066" s="11" t="s">
        <v>4068</v>
      </c>
      <c r="D2066" s="11" t="s">
        <v>260</v>
      </c>
      <c r="E2066" s="19" t="s">
        <v>4126</v>
      </c>
      <c r="F2066" s="10">
        <v>42036</v>
      </c>
      <c r="G2066" s="10">
        <v>45323</v>
      </c>
      <c r="H2066" s="11">
        <v>10</v>
      </c>
      <c r="I2066" s="11" t="s">
        <v>337</v>
      </c>
      <c r="J2066" s="11" t="s">
        <v>338</v>
      </c>
      <c r="K2066" s="11" t="s">
        <v>4139</v>
      </c>
      <c r="L2066" s="11">
        <v>2</v>
      </c>
    </row>
    <row r="2067" spans="1:12">
      <c r="A2067" s="11" t="s">
        <v>4069</v>
      </c>
      <c r="D2067" s="11" t="s">
        <v>260</v>
      </c>
      <c r="E2067" s="19" t="s">
        <v>4127</v>
      </c>
      <c r="F2067" s="10">
        <v>42036</v>
      </c>
      <c r="G2067" s="10">
        <v>45323</v>
      </c>
      <c r="H2067" s="11">
        <v>10</v>
      </c>
      <c r="I2067" s="11" t="s">
        <v>337</v>
      </c>
      <c r="J2067" s="11" t="s">
        <v>338</v>
      </c>
      <c r="K2067" s="11" t="s">
        <v>4139</v>
      </c>
      <c r="L2067" s="11">
        <v>2</v>
      </c>
    </row>
    <row r="2068" spans="1:12">
      <c r="A2068" s="11" t="s">
        <v>4070</v>
      </c>
      <c r="D2068" s="11" t="s">
        <v>260</v>
      </c>
      <c r="E2068" s="19" t="s">
        <v>4128</v>
      </c>
      <c r="F2068" s="10">
        <v>42036</v>
      </c>
      <c r="G2068" s="10">
        <v>45323</v>
      </c>
      <c r="H2068" s="11">
        <v>10</v>
      </c>
      <c r="I2068" s="11" t="s">
        <v>337</v>
      </c>
      <c r="J2068" s="11" t="s">
        <v>338</v>
      </c>
      <c r="K2068" s="11" t="s">
        <v>4139</v>
      </c>
      <c r="L2068" s="11">
        <v>2</v>
      </c>
    </row>
    <row r="2069" spans="1:12">
      <c r="A2069" s="11" t="s">
        <v>4071</v>
      </c>
      <c r="D2069" s="11" t="s">
        <v>260</v>
      </c>
      <c r="E2069" s="19" t="s">
        <v>4129</v>
      </c>
      <c r="F2069" s="10">
        <v>42036</v>
      </c>
      <c r="G2069" s="10">
        <v>45323</v>
      </c>
      <c r="H2069" s="11">
        <v>10</v>
      </c>
      <c r="I2069" s="11" t="s">
        <v>337</v>
      </c>
      <c r="J2069" s="11" t="s">
        <v>338</v>
      </c>
      <c r="K2069" s="11" t="s">
        <v>4139</v>
      </c>
      <c r="L2069" s="11">
        <v>2</v>
      </c>
    </row>
    <row r="2071" spans="1:12">
      <c r="A2071" s="11" t="s">
        <v>4138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958320K" display="A125958320K" xr:uid="{00000000-0004-0000-0000-000001000000}"/>
    <hyperlink ref="E13" location="A125979920F" display="A125979920F" xr:uid="{00000000-0004-0000-0000-000002000000}"/>
    <hyperlink ref="E14" location="A125969120W" display="A125969120W" xr:uid="{00000000-0004-0000-0000-000003000000}"/>
    <hyperlink ref="E15" location="A125958392W" display="A125958392W" xr:uid="{00000000-0004-0000-0000-000004000000}"/>
    <hyperlink ref="E16" location="A125979992T" display="A125979992T" xr:uid="{00000000-0004-0000-0000-000005000000}"/>
    <hyperlink ref="E17" location="A125969192J" display="A125969192J" xr:uid="{00000000-0004-0000-0000-000006000000}"/>
    <hyperlink ref="E18" location="A125958328C" display="A125958328C" xr:uid="{00000000-0004-0000-0000-000007000000}"/>
    <hyperlink ref="E19" location="A125979928X" display="A125979928X" xr:uid="{00000000-0004-0000-0000-000008000000}"/>
    <hyperlink ref="E20" location="A125969128R" display="A125969128R" xr:uid="{00000000-0004-0000-0000-000009000000}"/>
    <hyperlink ref="E21" location="A125958400K" display="A125958400K" xr:uid="{00000000-0004-0000-0000-00000A000000}"/>
    <hyperlink ref="E22" location="A125980000L" display="A125980000L" xr:uid="{00000000-0004-0000-0000-00000B000000}"/>
    <hyperlink ref="E23" location="A125969200W" display="A125969200W" xr:uid="{00000000-0004-0000-0000-00000C000000}"/>
    <hyperlink ref="E24" location="A125958408C" display="A125958408C" xr:uid="{00000000-0004-0000-0000-00000D000000}"/>
    <hyperlink ref="E25" location="A125980008F" display="A125980008F" xr:uid="{00000000-0004-0000-0000-00000E000000}"/>
    <hyperlink ref="E26" location="A125969208R" display="A125969208R" xr:uid="{00000000-0004-0000-0000-00000F000000}"/>
    <hyperlink ref="E27" location="A125958336C" display="A125958336C" xr:uid="{00000000-0004-0000-0000-000010000000}"/>
    <hyperlink ref="E28" location="A125979936X" display="A125979936X" xr:uid="{00000000-0004-0000-0000-000011000000}"/>
    <hyperlink ref="E29" location="A125969136R" display="A125969136R" xr:uid="{00000000-0004-0000-0000-000012000000}"/>
    <hyperlink ref="E30" location="A125958344C" display="A125958344C" xr:uid="{00000000-0004-0000-0000-000013000000}"/>
    <hyperlink ref="E31" location="A125979944X" display="A125979944X" xr:uid="{00000000-0004-0000-0000-000014000000}"/>
    <hyperlink ref="E32" location="A125969144R" display="A125969144R" xr:uid="{00000000-0004-0000-0000-000015000000}"/>
    <hyperlink ref="E33" location="A125958376W" display="A125958376W" xr:uid="{00000000-0004-0000-0000-000016000000}"/>
    <hyperlink ref="E34" location="A125979976T" display="A125979976T" xr:uid="{00000000-0004-0000-0000-000017000000}"/>
    <hyperlink ref="E35" location="A125969176J" display="A125969176J" xr:uid="{00000000-0004-0000-0000-000018000000}"/>
    <hyperlink ref="E36" location="A125958304K" display="A125958304K" xr:uid="{00000000-0004-0000-0000-000019000000}"/>
    <hyperlink ref="E37" location="A125979904F" display="A125979904F" xr:uid="{00000000-0004-0000-0000-00001A000000}"/>
    <hyperlink ref="E38" location="A125969104W" display="A125969104W" xr:uid="{00000000-0004-0000-0000-00001B000000}"/>
    <hyperlink ref="E39" location="A125958416C" display="A125958416C" xr:uid="{00000000-0004-0000-0000-00001C000000}"/>
    <hyperlink ref="E40" location="A125980016F" display="A125980016F" xr:uid="{00000000-0004-0000-0000-00001D000000}"/>
    <hyperlink ref="E41" location="A125969216R" display="A125969216R" xr:uid="{00000000-0004-0000-0000-00001E000000}"/>
    <hyperlink ref="E42" location="A125958384W" display="A125958384W" xr:uid="{00000000-0004-0000-0000-00001F000000}"/>
    <hyperlink ref="E43" location="A125979984T" display="A125979984T" xr:uid="{00000000-0004-0000-0000-000020000000}"/>
    <hyperlink ref="E44" location="A125969184J" display="A125969184J" xr:uid="{00000000-0004-0000-0000-000021000000}"/>
    <hyperlink ref="E45" location="A125958440C" display="A125958440C" xr:uid="{00000000-0004-0000-0000-000022000000}"/>
    <hyperlink ref="E46" location="A125980040F" display="A125980040F" xr:uid="{00000000-0004-0000-0000-000023000000}"/>
    <hyperlink ref="E47" location="A125969240R" display="A125969240R" xr:uid="{00000000-0004-0000-0000-000024000000}"/>
    <hyperlink ref="E48" location="A125958312K" display="A125958312K" xr:uid="{00000000-0004-0000-0000-000025000000}"/>
    <hyperlink ref="E49" location="A125979912F" display="A125979912F" xr:uid="{00000000-0004-0000-0000-000026000000}"/>
    <hyperlink ref="E50" location="A125969112W" display="A125969112W" xr:uid="{00000000-0004-0000-0000-000027000000}"/>
    <hyperlink ref="E51" location="A125958264C" display="A125958264C" xr:uid="{00000000-0004-0000-0000-000028000000}"/>
    <hyperlink ref="E52" location="A125979864X" display="A125979864X" xr:uid="{00000000-0004-0000-0000-000029000000}"/>
    <hyperlink ref="E53" location="A125969064R" display="A125969064R" xr:uid="{00000000-0004-0000-0000-00002A000000}"/>
    <hyperlink ref="E54" location="A125958280C" display="A125958280C" xr:uid="{00000000-0004-0000-0000-00002B000000}"/>
    <hyperlink ref="E55" location="A125979880X" display="A125979880X" xr:uid="{00000000-0004-0000-0000-00002C000000}"/>
    <hyperlink ref="E56" location="A125969080R" display="A125969080R" xr:uid="{00000000-0004-0000-0000-00002D000000}"/>
    <hyperlink ref="E57" location="A125958352C" display="A125958352C" xr:uid="{00000000-0004-0000-0000-00002E000000}"/>
    <hyperlink ref="E58" location="A125979952X" display="A125979952X" xr:uid="{00000000-0004-0000-0000-00002F000000}"/>
    <hyperlink ref="E59" location="A125969152R" display="A125969152R" xr:uid="{00000000-0004-0000-0000-000030000000}"/>
    <hyperlink ref="E60" location="A125958288W" display="A125958288W" xr:uid="{00000000-0004-0000-0000-000031000000}"/>
    <hyperlink ref="E61" location="A125979888T" display="A125979888T" xr:uid="{00000000-0004-0000-0000-000032000000}"/>
    <hyperlink ref="E62" location="A125969088J" display="A125969088J" xr:uid="{00000000-0004-0000-0000-000033000000}"/>
    <hyperlink ref="E63" location="A125958360C" display="A125958360C" xr:uid="{00000000-0004-0000-0000-000034000000}"/>
    <hyperlink ref="E64" location="A125979960X" display="A125979960X" xr:uid="{00000000-0004-0000-0000-000035000000}"/>
    <hyperlink ref="E65" location="A125969160R" display="A125969160R" xr:uid="{00000000-0004-0000-0000-000036000000}"/>
    <hyperlink ref="E66" location="A125958368W" display="A125958368W" xr:uid="{00000000-0004-0000-0000-000037000000}"/>
    <hyperlink ref="E67" location="A125979968T" display="A125979968T" xr:uid="{00000000-0004-0000-0000-000038000000}"/>
    <hyperlink ref="E68" location="A125969168J" display="A125969168J" xr:uid="{00000000-0004-0000-0000-000039000000}"/>
    <hyperlink ref="E69" location="A125958448W" display="A125958448W" xr:uid="{00000000-0004-0000-0000-00003A000000}"/>
    <hyperlink ref="E70" location="A125980048X" display="A125980048X" xr:uid="{00000000-0004-0000-0000-00003B000000}"/>
    <hyperlink ref="E71" location="A125969248J" display="A125969248J" xr:uid="{00000000-0004-0000-0000-00003C000000}"/>
    <hyperlink ref="E72" location="A125958272C" display="A125958272C" xr:uid="{00000000-0004-0000-0000-00003D000000}"/>
    <hyperlink ref="E73" location="A125979872X" display="A125979872X" xr:uid="{00000000-0004-0000-0000-00003E000000}"/>
    <hyperlink ref="E74" location="A125969072R" display="A125969072R" xr:uid="{00000000-0004-0000-0000-00003F000000}"/>
    <hyperlink ref="E75" location="A125958424C" display="A125958424C" xr:uid="{00000000-0004-0000-0000-000040000000}"/>
    <hyperlink ref="E76" location="A125980024F" display="A125980024F" xr:uid="{00000000-0004-0000-0000-000041000000}"/>
    <hyperlink ref="E77" location="A125969224R" display="A125969224R" xr:uid="{00000000-0004-0000-0000-000042000000}"/>
    <hyperlink ref="E78" location="A125958432C" display="A125958432C" xr:uid="{00000000-0004-0000-0000-000043000000}"/>
    <hyperlink ref="E79" location="A125980032F" display="A125980032F" xr:uid="{00000000-0004-0000-0000-000044000000}"/>
    <hyperlink ref="E80" location="A125969232R" display="A125969232R" xr:uid="{00000000-0004-0000-0000-000045000000}"/>
    <hyperlink ref="E81" location="A125958256C" display="A125958256C" xr:uid="{00000000-0004-0000-0000-000046000000}"/>
    <hyperlink ref="E82" location="A125979856X" display="A125979856X" xr:uid="{00000000-0004-0000-0000-000047000000}"/>
    <hyperlink ref="E83" location="A125969056R" display="A125969056R" xr:uid="{00000000-0004-0000-0000-000048000000}"/>
    <hyperlink ref="E84" location="A125958296W" display="A125958296W" xr:uid="{00000000-0004-0000-0000-000049000000}"/>
    <hyperlink ref="E85" location="A125979896T" display="A125979896T" xr:uid="{00000000-0004-0000-0000-00004A000000}"/>
    <hyperlink ref="E86" location="A125969096J" display="A125969096J" xr:uid="{00000000-0004-0000-0000-00004B000000}"/>
    <hyperlink ref="E87" location="A125958393X" display="A125958393X" xr:uid="{00000000-0004-0000-0000-00004C000000}"/>
    <hyperlink ref="E88" location="A125979993V" display="A125979993V" xr:uid="{00000000-0004-0000-0000-00004D000000}"/>
    <hyperlink ref="E89" location="A125969193K" display="A125969193K" xr:uid="{00000000-0004-0000-0000-00004E000000}"/>
    <hyperlink ref="E90" location="A125958329F" display="A125958329F" xr:uid="{00000000-0004-0000-0000-00004F000000}"/>
    <hyperlink ref="E91" location="A125979929A" display="A125979929A" xr:uid="{00000000-0004-0000-0000-000050000000}"/>
    <hyperlink ref="E92" location="A125969129T" display="A125969129T" xr:uid="{00000000-0004-0000-0000-000051000000}"/>
    <hyperlink ref="E93" location="A125958401L" display="A125958401L" xr:uid="{00000000-0004-0000-0000-000052000000}"/>
    <hyperlink ref="E94" location="A125980001R" display="A125980001R" xr:uid="{00000000-0004-0000-0000-000053000000}"/>
    <hyperlink ref="E95" location="A125969201X" display="A125969201X" xr:uid="{00000000-0004-0000-0000-000054000000}"/>
    <hyperlink ref="E96" location="A125958409F" display="A125958409F" xr:uid="{00000000-0004-0000-0000-000055000000}"/>
    <hyperlink ref="E97" location="A125980009J" display="A125980009J" xr:uid="{00000000-0004-0000-0000-000056000000}"/>
    <hyperlink ref="E98" location="A125969209T" display="A125969209T" xr:uid="{00000000-0004-0000-0000-000057000000}"/>
    <hyperlink ref="E99" location="A125958337F" display="A125958337F" xr:uid="{00000000-0004-0000-0000-000058000000}"/>
    <hyperlink ref="E100" location="A125979937A" display="A125979937A" xr:uid="{00000000-0004-0000-0000-000059000000}"/>
    <hyperlink ref="E101" location="A125969137T" display="A125969137T" xr:uid="{00000000-0004-0000-0000-00005A000000}"/>
    <hyperlink ref="E102" location="A125958345F" display="A125958345F" xr:uid="{00000000-0004-0000-0000-00005B000000}"/>
    <hyperlink ref="E103" location="A125979945A" display="A125979945A" xr:uid="{00000000-0004-0000-0000-00005C000000}"/>
    <hyperlink ref="E104" location="A125969145T" display="A125969145T" xr:uid="{00000000-0004-0000-0000-00005D000000}"/>
    <hyperlink ref="E105" location="A125958377X" display="A125958377X" xr:uid="{00000000-0004-0000-0000-00005E000000}"/>
    <hyperlink ref="E106" location="A125979977V" display="A125979977V" xr:uid="{00000000-0004-0000-0000-00005F000000}"/>
    <hyperlink ref="E107" location="A125969177K" display="A125969177K" xr:uid="{00000000-0004-0000-0000-000060000000}"/>
    <hyperlink ref="E108" location="A125958305L" display="A125958305L" xr:uid="{00000000-0004-0000-0000-000061000000}"/>
    <hyperlink ref="E109" location="A125979905J" display="A125979905J" xr:uid="{00000000-0004-0000-0000-000062000000}"/>
    <hyperlink ref="E110" location="A125969105X" display="A125969105X" xr:uid="{00000000-0004-0000-0000-000063000000}"/>
    <hyperlink ref="E111" location="A125958417F" display="A125958417F" xr:uid="{00000000-0004-0000-0000-000064000000}"/>
    <hyperlink ref="E112" location="A125980017J" display="A125980017J" xr:uid="{00000000-0004-0000-0000-000065000000}"/>
    <hyperlink ref="E113" location="A125969217T" display="A125969217T" xr:uid="{00000000-0004-0000-0000-000066000000}"/>
    <hyperlink ref="E114" location="A125958385X" display="A125958385X" xr:uid="{00000000-0004-0000-0000-000067000000}"/>
    <hyperlink ref="E115" location="A125979985V" display="A125979985V" xr:uid="{00000000-0004-0000-0000-000068000000}"/>
    <hyperlink ref="E116" location="A125969185K" display="A125969185K" xr:uid="{00000000-0004-0000-0000-000069000000}"/>
    <hyperlink ref="E117" location="A125958441F" display="A125958441F" xr:uid="{00000000-0004-0000-0000-00006A000000}"/>
    <hyperlink ref="E118" location="A125980041J" display="A125980041J" xr:uid="{00000000-0004-0000-0000-00006B000000}"/>
    <hyperlink ref="E119" location="A125969241T" display="A125969241T" xr:uid="{00000000-0004-0000-0000-00006C000000}"/>
    <hyperlink ref="E120" location="A125958313L" display="A125958313L" xr:uid="{00000000-0004-0000-0000-00006D000000}"/>
    <hyperlink ref="E121" location="A125979913J" display="A125979913J" xr:uid="{00000000-0004-0000-0000-00006E000000}"/>
    <hyperlink ref="E122" location="A125969113X" display="A125969113X" xr:uid="{00000000-0004-0000-0000-00006F000000}"/>
    <hyperlink ref="E123" location="A125958265F" display="A125958265F" xr:uid="{00000000-0004-0000-0000-000070000000}"/>
    <hyperlink ref="E124" location="A125979865A" display="A125979865A" xr:uid="{00000000-0004-0000-0000-000071000000}"/>
    <hyperlink ref="E125" location="A125969065T" display="A125969065T" xr:uid="{00000000-0004-0000-0000-000072000000}"/>
    <hyperlink ref="E126" location="A125958281F" display="A125958281F" xr:uid="{00000000-0004-0000-0000-000073000000}"/>
    <hyperlink ref="E127" location="A125979881A" display="A125979881A" xr:uid="{00000000-0004-0000-0000-000074000000}"/>
    <hyperlink ref="E128" location="A125969081T" display="A125969081T" xr:uid="{00000000-0004-0000-0000-000075000000}"/>
    <hyperlink ref="E129" location="A125958353F" display="A125958353F" xr:uid="{00000000-0004-0000-0000-000076000000}"/>
    <hyperlink ref="E130" location="A125979953A" display="A125979953A" xr:uid="{00000000-0004-0000-0000-000077000000}"/>
    <hyperlink ref="E131" location="A125969153T" display="A125969153T" xr:uid="{00000000-0004-0000-0000-000078000000}"/>
    <hyperlink ref="E132" location="A125958289X" display="A125958289X" xr:uid="{00000000-0004-0000-0000-000079000000}"/>
    <hyperlink ref="E133" location="A125979889V" display="A125979889V" xr:uid="{00000000-0004-0000-0000-00007A000000}"/>
    <hyperlink ref="E134" location="A125969089K" display="A125969089K" xr:uid="{00000000-0004-0000-0000-00007B000000}"/>
    <hyperlink ref="E135" location="A125958361F" display="A125958361F" xr:uid="{00000000-0004-0000-0000-00007C000000}"/>
    <hyperlink ref="E136" location="A125979961A" display="A125979961A" xr:uid="{00000000-0004-0000-0000-00007D000000}"/>
    <hyperlink ref="E137" location="A125969161T" display="A125969161T" xr:uid="{00000000-0004-0000-0000-00007E000000}"/>
    <hyperlink ref="E138" location="A125958369X" display="A125958369X" xr:uid="{00000000-0004-0000-0000-00007F000000}"/>
    <hyperlink ref="E139" location="A125979969V" display="A125979969V" xr:uid="{00000000-0004-0000-0000-000080000000}"/>
    <hyperlink ref="E140" location="A125969169K" display="A125969169K" xr:uid="{00000000-0004-0000-0000-000081000000}"/>
    <hyperlink ref="E141" location="A125958449X" display="A125958449X" xr:uid="{00000000-0004-0000-0000-000082000000}"/>
    <hyperlink ref="E142" location="A125980049A" display="A125980049A" xr:uid="{00000000-0004-0000-0000-000083000000}"/>
    <hyperlink ref="E143" location="A125969249K" display="A125969249K" xr:uid="{00000000-0004-0000-0000-000084000000}"/>
    <hyperlink ref="E144" location="A125958273F" display="A125958273F" xr:uid="{00000000-0004-0000-0000-000085000000}"/>
    <hyperlink ref="E145" location="A125979873A" display="A125979873A" xr:uid="{00000000-0004-0000-0000-000086000000}"/>
    <hyperlink ref="E146" location="A125969073T" display="A125969073T" xr:uid="{00000000-0004-0000-0000-000087000000}"/>
    <hyperlink ref="E147" location="A125958425F" display="A125958425F" xr:uid="{00000000-0004-0000-0000-000088000000}"/>
    <hyperlink ref="E148" location="A125980025J" display="A125980025J" xr:uid="{00000000-0004-0000-0000-000089000000}"/>
    <hyperlink ref="E149" location="A125969225T" display="A125969225T" xr:uid="{00000000-0004-0000-0000-00008A000000}"/>
    <hyperlink ref="E150" location="A125958433F" display="A125958433F" xr:uid="{00000000-0004-0000-0000-00008B000000}"/>
    <hyperlink ref="E151" location="A125980033J" display="A125980033J" xr:uid="{00000000-0004-0000-0000-00008C000000}"/>
    <hyperlink ref="E152" location="A125969233T" display="A125969233T" xr:uid="{00000000-0004-0000-0000-00008D000000}"/>
    <hyperlink ref="E153" location="A125958257F" display="A125958257F" xr:uid="{00000000-0004-0000-0000-00008E000000}"/>
    <hyperlink ref="E154" location="A125979857A" display="A125979857A" xr:uid="{00000000-0004-0000-0000-00008F000000}"/>
    <hyperlink ref="E155" location="A125969057T" display="A125969057T" xr:uid="{00000000-0004-0000-0000-000090000000}"/>
    <hyperlink ref="E156" location="A125958297X" display="A125958297X" xr:uid="{00000000-0004-0000-0000-000091000000}"/>
    <hyperlink ref="E157" location="A125979897V" display="A125979897V" xr:uid="{00000000-0004-0000-0000-000092000000}"/>
    <hyperlink ref="E158" location="A125969097K" display="A125969097K" xr:uid="{00000000-0004-0000-0000-000093000000}"/>
    <hyperlink ref="E159" location="A125963720T" display="A125963720T" xr:uid="{00000000-0004-0000-0000-000094000000}"/>
    <hyperlink ref="E160" location="A125985320R" display="A125985320R" xr:uid="{00000000-0004-0000-0000-000095000000}"/>
    <hyperlink ref="E161" location="A125974520C" display="A125974520C" xr:uid="{00000000-0004-0000-0000-000096000000}"/>
    <hyperlink ref="E162" location="A125963792C" display="A125963792C" xr:uid="{00000000-0004-0000-0000-000097000000}"/>
    <hyperlink ref="E163" location="A125985392A" display="A125985392A" xr:uid="{00000000-0004-0000-0000-000098000000}"/>
    <hyperlink ref="E164" location="A125974592R" display="A125974592R" xr:uid="{00000000-0004-0000-0000-000099000000}"/>
    <hyperlink ref="E165" location="A125963728K" display="A125963728K" xr:uid="{00000000-0004-0000-0000-00009A000000}"/>
    <hyperlink ref="E166" location="A125985328J" display="A125985328J" xr:uid="{00000000-0004-0000-0000-00009B000000}"/>
    <hyperlink ref="E167" location="A125974528W" display="A125974528W" xr:uid="{00000000-0004-0000-0000-00009C000000}"/>
    <hyperlink ref="E168" location="A125963800T" display="A125963800T" xr:uid="{00000000-0004-0000-0000-00009D000000}"/>
    <hyperlink ref="E169" location="A125985400R" display="A125985400R" xr:uid="{00000000-0004-0000-0000-00009E000000}"/>
    <hyperlink ref="E170" location="A125974600C" display="A125974600C" xr:uid="{00000000-0004-0000-0000-00009F000000}"/>
    <hyperlink ref="E171" location="A125963808K" display="A125963808K" xr:uid="{00000000-0004-0000-0000-0000A0000000}"/>
    <hyperlink ref="E172" location="A125985408J" display="A125985408J" xr:uid="{00000000-0004-0000-0000-0000A1000000}"/>
    <hyperlink ref="E173" location="A125974608W" display="A125974608W" xr:uid="{00000000-0004-0000-0000-0000A2000000}"/>
    <hyperlink ref="E174" location="A125963736K" display="A125963736K" xr:uid="{00000000-0004-0000-0000-0000A3000000}"/>
    <hyperlink ref="E175" location="A125985336J" display="A125985336J" xr:uid="{00000000-0004-0000-0000-0000A4000000}"/>
    <hyperlink ref="E176" location="A125974536W" display="A125974536W" xr:uid="{00000000-0004-0000-0000-0000A5000000}"/>
    <hyperlink ref="E177" location="A125963744K" display="A125963744K" xr:uid="{00000000-0004-0000-0000-0000A6000000}"/>
    <hyperlink ref="E178" location="A125985344J" display="A125985344J" xr:uid="{00000000-0004-0000-0000-0000A7000000}"/>
    <hyperlink ref="E179" location="A125974544W" display="A125974544W" xr:uid="{00000000-0004-0000-0000-0000A8000000}"/>
    <hyperlink ref="E180" location="A125963776C" display="A125963776C" xr:uid="{00000000-0004-0000-0000-0000A9000000}"/>
    <hyperlink ref="E181" location="A125985376A" display="A125985376A" xr:uid="{00000000-0004-0000-0000-0000AA000000}"/>
    <hyperlink ref="E182" location="A125974576R" display="A125974576R" xr:uid="{00000000-0004-0000-0000-0000AB000000}"/>
    <hyperlink ref="E183" location="A125963704T" display="A125963704T" xr:uid="{00000000-0004-0000-0000-0000AC000000}"/>
    <hyperlink ref="E184" location="A125985304R" display="A125985304R" xr:uid="{00000000-0004-0000-0000-0000AD000000}"/>
    <hyperlink ref="E185" location="A125974504C" display="A125974504C" xr:uid="{00000000-0004-0000-0000-0000AE000000}"/>
    <hyperlink ref="E186" location="A125963816K" display="A125963816K" xr:uid="{00000000-0004-0000-0000-0000AF000000}"/>
    <hyperlink ref="E187" location="A125985416J" display="A125985416J" xr:uid="{00000000-0004-0000-0000-0000B0000000}"/>
    <hyperlink ref="E188" location="A125974616W" display="A125974616W" xr:uid="{00000000-0004-0000-0000-0000B1000000}"/>
    <hyperlink ref="E189" location="A125963784C" display="A125963784C" xr:uid="{00000000-0004-0000-0000-0000B2000000}"/>
    <hyperlink ref="E190" location="A125985384A" display="A125985384A" xr:uid="{00000000-0004-0000-0000-0000B3000000}"/>
    <hyperlink ref="E191" location="A125974584R" display="A125974584R" xr:uid="{00000000-0004-0000-0000-0000B4000000}"/>
    <hyperlink ref="E192" location="A125963840K" display="A125963840K" xr:uid="{00000000-0004-0000-0000-0000B5000000}"/>
    <hyperlink ref="E193" location="A125985440J" display="A125985440J" xr:uid="{00000000-0004-0000-0000-0000B6000000}"/>
    <hyperlink ref="E194" location="A125974640W" display="A125974640W" xr:uid="{00000000-0004-0000-0000-0000B7000000}"/>
    <hyperlink ref="E195" location="A125963712T" display="A125963712T" xr:uid="{00000000-0004-0000-0000-0000B8000000}"/>
    <hyperlink ref="E196" location="A125985312R" display="A125985312R" xr:uid="{00000000-0004-0000-0000-0000B9000000}"/>
    <hyperlink ref="E197" location="A125974512C" display="A125974512C" xr:uid="{00000000-0004-0000-0000-0000BA000000}"/>
    <hyperlink ref="E198" location="A125963664K" display="A125963664K" xr:uid="{00000000-0004-0000-0000-0000BB000000}"/>
    <hyperlink ref="E199" location="A125985264J" display="A125985264J" xr:uid="{00000000-0004-0000-0000-0000BC000000}"/>
    <hyperlink ref="E200" location="A125974464W" display="A125974464W" xr:uid="{00000000-0004-0000-0000-0000BD000000}"/>
    <hyperlink ref="E201" location="A125963680K" display="A125963680K" xr:uid="{00000000-0004-0000-0000-0000BE000000}"/>
    <hyperlink ref="E202" location="A125985280J" display="A125985280J" xr:uid="{00000000-0004-0000-0000-0000BF000000}"/>
    <hyperlink ref="E203" location="A125974480W" display="A125974480W" xr:uid="{00000000-0004-0000-0000-0000C0000000}"/>
    <hyperlink ref="E204" location="A125963752K" display="A125963752K" xr:uid="{00000000-0004-0000-0000-0000C1000000}"/>
    <hyperlink ref="E205" location="A125985352J" display="A125985352J" xr:uid="{00000000-0004-0000-0000-0000C2000000}"/>
    <hyperlink ref="E206" location="A125974552W" display="A125974552W" xr:uid="{00000000-0004-0000-0000-0000C3000000}"/>
    <hyperlink ref="E207" location="A125963688C" display="A125963688C" xr:uid="{00000000-0004-0000-0000-0000C4000000}"/>
    <hyperlink ref="E208" location="A125985288A" display="A125985288A" xr:uid="{00000000-0004-0000-0000-0000C5000000}"/>
    <hyperlink ref="E209" location="A125974488R" display="A125974488R" xr:uid="{00000000-0004-0000-0000-0000C6000000}"/>
    <hyperlink ref="E210" location="A125963760K" display="A125963760K" xr:uid="{00000000-0004-0000-0000-0000C7000000}"/>
    <hyperlink ref="E211" location="A125985360J" display="A125985360J" xr:uid="{00000000-0004-0000-0000-0000C8000000}"/>
    <hyperlink ref="E212" location="A125974560W" display="A125974560W" xr:uid="{00000000-0004-0000-0000-0000C9000000}"/>
    <hyperlink ref="E213" location="A125963768C" display="A125963768C" xr:uid="{00000000-0004-0000-0000-0000CA000000}"/>
    <hyperlink ref="E214" location="A125985368A" display="A125985368A" xr:uid="{00000000-0004-0000-0000-0000CB000000}"/>
    <hyperlink ref="E215" location="A125974568R" display="A125974568R" xr:uid="{00000000-0004-0000-0000-0000CC000000}"/>
    <hyperlink ref="E216" location="A125963848C" display="A125963848C" xr:uid="{00000000-0004-0000-0000-0000CD000000}"/>
    <hyperlink ref="E217" location="A125985448A" display="A125985448A" xr:uid="{00000000-0004-0000-0000-0000CE000000}"/>
    <hyperlink ref="E218" location="A125974648R" display="A125974648R" xr:uid="{00000000-0004-0000-0000-0000CF000000}"/>
    <hyperlink ref="E219" location="A125963672K" display="A125963672K" xr:uid="{00000000-0004-0000-0000-0000D0000000}"/>
    <hyperlink ref="E220" location="A125985272J" display="A125985272J" xr:uid="{00000000-0004-0000-0000-0000D1000000}"/>
    <hyperlink ref="E221" location="A125974472W" display="A125974472W" xr:uid="{00000000-0004-0000-0000-0000D2000000}"/>
    <hyperlink ref="E222" location="A125963824K" display="A125963824K" xr:uid="{00000000-0004-0000-0000-0000D3000000}"/>
    <hyperlink ref="E223" location="A125985424J" display="A125985424J" xr:uid="{00000000-0004-0000-0000-0000D4000000}"/>
    <hyperlink ref="E224" location="A125974624W" display="A125974624W" xr:uid="{00000000-0004-0000-0000-0000D5000000}"/>
    <hyperlink ref="E225" location="A125963832K" display="A125963832K" xr:uid="{00000000-0004-0000-0000-0000D6000000}"/>
    <hyperlink ref="E226" location="A125985432J" display="A125985432J" xr:uid="{00000000-0004-0000-0000-0000D7000000}"/>
    <hyperlink ref="E227" location="A125974632W" display="A125974632W" xr:uid="{00000000-0004-0000-0000-0000D8000000}"/>
    <hyperlink ref="E228" location="A125963656K" display="A125963656K" xr:uid="{00000000-0004-0000-0000-0000D9000000}"/>
    <hyperlink ref="E229" location="A125985256J" display="A125985256J" xr:uid="{00000000-0004-0000-0000-0000DA000000}"/>
    <hyperlink ref="E230" location="A125974456W" display="A125974456W" xr:uid="{00000000-0004-0000-0000-0000DB000000}"/>
    <hyperlink ref="E231" location="A125963696C" display="A125963696C" xr:uid="{00000000-0004-0000-0000-0000DC000000}"/>
    <hyperlink ref="E232" location="A125985296A" display="A125985296A" xr:uid="{00000000-0004-0000-0000-0000DD000000}"/>
    <hyperlink ref="E233" location="A125974496R" display="A125974496R" xr:uid="{00000000-0004-0000-0000-0000DE000000}"/>
    <hyperlink ref="E234" location="A125963793F" display="A125963793F" xr:uid="{00000000-0004-0000-0000-0000DF000000}"/>
    <hyperlink ref="E235" location="A125985393C" display="A125985393C" xr:uid="{00000000-0004-0000-0000-0000E0000000}"/>
    <hyperlink ref="E236" location="A125974593T" display="A125974593T" xr:uid="{00000000-0004-0000-0000-0000E1000000}"/>
    <hyperlink ref="E237" location="A125963729L" display="A125963729L" xr:uid="{00000000-0004-0000-0000-0000E2000000}"/>
    <hyperlink ref="E238" location="A125985329K" display="A125985329K" xr:uid="{00000000-0004-0000-0000-0000E3000000}"/>
    <hyperlink ref="E239" location="A125974529X" display="A125974529X" xr:uid="{00000000-0004-0000-0000-0000E4000000}"/>
    <hyperlink ref="E240" location="A125963801V" display="A125963801V" xr:uid="{00000000-0004-0000-0000-0000E5000000}"/>
    <hyperlink ref="E241" location="A125985401T" display="A125985401T" xr:uid="{00000000-0004-0000-0000-0000E6000000}"/>
    <hyperlink ref="E242" location="A125974601F" display="A125974601F" xr:uid="{00000000-0004-0000-0000-0000E7000000}"/>
    <hyperlink ref="E243" location="A125963809L" display="A125963809L" xr:uid="{00000000-0004-0000-0000-0000E8000000}"/>
    <hyperlink ref="E244" location="A125985409K" display="A125985409K" xr:uid="{00000000-0004-0000-0000-0000E9000000}"/>
    <hyperlink ref="E245" location="A125974609X" display="A125974609X" xr:uid="{00000000-0004-0000-0000-0000EA000000}"/>
    <hyperlink ref="E246" location="A125963737L" display="A125963737L" xr:uid="{00000000-0004-0000-0000-0000EB000000}"/>
    <hyperlink ref="E247" location="A125985337K" display="A125985337K" xr:uid="{00000000-0004-0000-0000-0000EC000000}"/>
    <hyperlink ref="E248" location="A125974537X" display="A125974537X" xr:uid="{00000000-0004-0000-0000-0000ED000000}"/>
    <hyperlink ref="E249" location="A125963745L" display="A125963745L" xr:uid="{00000000-0004-0000-0000-0000EE000000}"/>
    <hyperlink ref="E250" location="A125985345K" display="A125985345K" xr:uid="{00000000-0004-0000-0000-0000EF000000}"/>
    <hyperlink ref="E251" location="A125974545X" display="A125974545X" xr:uid="{00000000-0004-0000-0000-0000F0000000}"/>
    <hyperlink ref="E252" location="A125963777F" display="A125963777F" xr:uid="{00000000-0004-0000-0000-0000F1000000}"/>
    <hyperlink ref="E253" location="A125985377C" display="A125985377C" xr:uid="{00000000-0004-0000-0000-0000F2000000}"/>
    <hyperlink ref="E254" location="A125974577T" display="A125974577T" xr:uid="{00000000-0004-0000-0000-0000F3000000}"/>
    <hyperlink ref="E255" location="A125963705V" display="A125963705V" xr:uid="{00000000-0004-0000-0000-0000F4000000}"/>
    <hyperlink ref="E256" location="A125985305T" display="A125985305T" xr:uid="{00000000-0004-0000-0000-0000F5000000}"/>
    <hyperlink ref="E257" location="A125974505F" display="A125974505F" xr:uid="{00000000-0004-0000-0000-0000F6000000}"/>
    <hyperlink ref="E258" location="A125963817L" display="A125963817L" xr:uid="{00000000-0004-0000-0000-0000F7000000}"/>
    <hyperlink ref="E259" location="A125985417K" display="A125985417K" xr:uid="{00000000-0004-0000-0000-0000F8000000}"/>
    <hyperlink ref="E260" location="A125974617X" display="A125974617X" xr:uid="{00000000-0004-0000-0000-0000F9000000}"/>
    <hyperlink ref="E261" location="A125963785F" display="A125963785F" xr:uid="{00000000-0004-0000-0000-0000FA000000}"/>
    <hyperlink ref="E262" location="A125985385C" display="A125985385C" xr:uid="{00000000-0004-0000-0000-0000FB000000}"/>
    <hyperlink ref="E263" location="A125974585T" display="A125974585T" xr:uid="{00000000-0004-0000-0000-0000FC000000}"/>
    <hyperlink ref="E264" location="A125963841L" display="A125963841L" xr:uid="{00000000-0004-0000-0000-0000FD000000}"/>
    <hyperlink ref="E265" location="A125985441K" display="A125985441K" xr:uid="{00000000-0004-0000-0000-0000FE000000}"/>
    <hyperlink ref="E266" location="A125974641X" display="A125974641X" xr:uid="{00000000-0004-0000-0000-0000FF000000}"/>
    <hyperlink ref="E267" location="A125963713V" display="A125963713V" xr:uid="{00000000-0004-0000-0000-000000010000}"/>
    <hyperlink ref="E268" location="A125985313T" display="A125985313T" xr:uid="{00000000-0004-0000-0000-000001010000}"/>
    <hyperlink ref="E269" location="A125974513F" display="A125974513F" xr:uid="{00000000-0004-0000-0000-000002010000}"/>
    <hyperlink ref="E270" location="A125963665L" display="A125963665L" xr:uid="{00000000-0004-0000-0000-000003010000}"/>
    <hyperlink ref="E271" location="A125985265K" display="A125985265K" xr:uid="{00000000-0004-0000-0000-000004010000}"/>
    <hyperlink ref="E272" location="A125974465X" display="A125974465X" xr:uid="{00000000-0004-0000-0000-000005010000}"/>
    <hyperlink ref="E273" location="A125963681L" display="A125963681L" xr:uid="{00000000-0004-0000-0000-000006010000}"/>
    <hyperlink ref="E274" location="A125985281K" display="A125985281K" xr:uid="{00000000-0004-0000-0000-000007010000}"/>
    <hyperlink ref="E275" location="A125974481X" display="A125974481X" xr:uid="{00000000-0004-0000-0000-000008010000}"/>
    <hyperlink ref="E276" location="A125963753L" display="A125963753L" xr:uid="{00000000-0004-0000-0000-000009010000}"/>
    <hyperlink ref="E277" location="A125985353K" display="A125985353K" xr:uid="{00000000-0004-0000-0000-00000A010000}"/>
    <hyperlink ref="E278" location="A125974553X" display="A125974553X" xr:uid="{00000000-0004-0000-0000-00000B010000}"/>
    <hyperlink ref="E279" location="A125963689F" display="A125963689F" xr:uid="{00000000-0004-0000-0000-00000C010000}"/>
    <hyperlink ref="E280" location="A125985289C" display="A125985289C" xr:uid="{00000000-0004-0000-0000-00000D010000}"/>
    <hyperlink ref="E281" location="A125974489T" display="A125974489T" xr:uid="{00000000-0004-0000-0000-00000E010000}"/>
    <hyperlink ref="E282" location="A125963761L" display="A125963761L" xr:uid="{00000000-0004-0000-0000-00000F010000}"/>
    <hyperlink ref="E283" location="A125985361K" display="A125985361K" xr:uid="{00000000-0004-0000-0000-000010010000}"/>
    <hyperlink ref="E284" location="A125974561X" display="A125974561X" xr:uid="{00000000-0004-0000-0000-000011010000}"/>
    <hyperlink ref="E285" location="A125963769F" display="A125963769F" xr:uid="{00000000-0004-0000-0000-000012010000}"/>
    <hyperlink ref="E286" location="A125985369C" display="A125985369C" xr:uid="{00000000-0004-0000-0000-000013010000}"/>
    <hyperlink ref="E287" location="A125974569T" display="A125974569T" xr:uid="{00000000-0004-0000-0000-000014010000}"/>
    <hyperlink ref="E288" location="A125963849F" display="A125963849F" xr:uid="{00000000-0004-0000-0000-000015010000}"/>
    <hyperlink ref="E289" location="A125985449C" display="A125985449C" xr:uid="{00000000-0004-0000-0000-000016010000}"/>
    <hyperlink ref="E290" location="A125974649T" display="A125974649T" xr:uid="{00000000-0004-0000-0000-000017010000}"/>
    <hyperlink ref="E291" location="A125963673L" display="A125963673L" xr:uid="{00000000-0004-0000-0000-000018010000}"/>
    <hyperlink ref="E292" location="A125985273K" display="A125985273K" xr:uid="{00000000-0004-0000-0000-000019010000}"/>
    <hyperlink ref="E293" location="A125974473X" display="A125974473X" xr:uid="{00000000-0004-0000-0000-00001A010000}"/>
    <hyperlink ref="E294" location="A125963825L" display="A125963825L" xr:uid="{00000000-0004-0000-0000-00001B010000}"/>
    <hyperlink ref="E295" location="A125985425K" display="A125985425K" xr:uid="{00000000-0004-0000-0000-00001C010000}"/>
    <hyperlink ref="E296" location="A125974625X" display="A125974625X" xr:uid="{00000000-0004-0000-0000-00001D010000}"/>
    <hyperlink ref="E297" location="A125963833L" display="A125963833L" xr:uid="{00000000-0004-0000-0000-00001E010000}"/>
    <hyperlink ref="E298" location="A125985433K" display="A125985433K" xr:uid="{00000000-0004-0000-0000-00001F010000}"/>
    <hyperlink ref="E299" location="A125974633X" display="A125974633X" xr:uid="{00000000-0004-0000-0000-000020010000}"/>
    <hyperlink ref="E300" location="A125963657L" display="A125963657L" xr:uid="{00000000-0004-0000-0000-000021010000}"/>
    <hyperlink ref="E301" location="A125985257K" display="A125985257K" xr:uid="{00000000-0004-0000-0000-000022010000}"/>
    <hyperlink ref="E302" location="A125974457X" display="A125974457X" xr:uid="{00000000-0004-0000-0000-000023010000}"/>
    <hyperlink ref="E303" location="A125963697F" display="A125963697F" xr:uid="{00000000-0004-0000-0000-000024010000}"/>
    <hyperlink ref="E304" location="A125985297C" display="A125985297C" xr:uid="{00000000-0004-0000-0000-000025010000}"/>
    <hyperlink ref="E305" location="A125974497T" display="A125974497T" xr:uid="{00000000-0004-0000-0000-000026010000}"/>
    <hyperlink ref="E306" location="A125960120J" display="A125960120J" xr:uid="{00000000-0004-0000-0000-000027010000}"/>
    <hyperlink ref="E307" location="A125981720C" display="A125981720C" xr:uid="{00000000-0004-0000-0000-000028010000}"/>
    <hyperlink ref="E308" location="A125970920T" display="A125970920T" xr:uid="{00000000-0004-0000-0000-000029010000}"/>
    <hyperlink ref="E309" location="A125960192V" display="A125960192V" xr:uid="{00000000-0004-0000-0000-00002A010000}"/>
    <hyperlink ref="E310" location="A125981792R" display="A125981792R" xr:uid="{00000000-0004-0000-0000-00002B010000}"/>
    <hyperlink ref="E311" location="A125970992C" display="A125970992C" xr:uid="{00000000-0004-0000-0000-00002C010000}"/>
    <hyperlink ref="E312" location="A125960128A" display="A125960128A" xr:uid="{00000000-0004-0000-0000-00002D010000}"/>
    <hyperlink ref="E313" location="A125981728W" display="A125981728W" xr:uid="{00000000-0004-0000-0000-00002E010000}"/>
    <hyperlink ref="E314" location="A125970928K" display="A125970928K" xr:uid="{00000000-0004-0000-0000-00002F010000}"/>
    <hyperlink ref="E315" location="A125960200J" display="A125960200J" xr:uid="{00000000-0004-0000-0000-000030010000}"/>
    <hyperlink ref="E316" location="A125981800C" display="A125981800C" xr:uid="{00000000-0004-0000-0000-000031010000}"/>
    <hyperlink ref="E317" location="A125971000V" display="A125971000V" xr:uid="{00000000-0004-0000-0000-000032010000}"/>
    <hyperlink ref="E318" location="A125960208A" display="A125960208A" xr:uid="{00000000-0004-0000-0000-000033010000}"/>
    <hyperlink ref="E319" location="A125981808W" display="A125981808W" xr:uid="{00000000-0004-0000-0000-000034010000}"/>
    <hyperlink ref="E320" location="A125971008L" display="A125971008L" xr:uid="{00000000-0004-0000-0000-000035010000}"/>
    <hyperlink ref="E321" location="A125960136A" display="A125960136A" xr:uid="{00000000-0004-0000-0000-000036010000}"/>
    <hyperlink ref="E322" location="A125981736W" display="A125981736W" xr:uid="{00000000-0004-0000-0000-000037010000}"/>
    <hyperlink ref="E323" location="A125970936K" display="A125970936K" xr:uid="{00000000-0004-0000-0000-000038010000}"/>
    <hyperlink ref="E324" location="A125960144A" display="A125960144A" xr:uid="{00000000-0004-0000-0000-000039010000}"/>
    <hyperlink ref="E325" location="A125981744W" display="A125981744W" xr:uid="{00000000-0004-0000-0000-00003A010000}"/>
    <hyperlink ref="E326" location="A125970944K" display="A125970944K" xr:uid="{00000000-0004-0000-0000-00003B010000}"/>
    <hyperlink ref="E327" location="A125960176V" display="A125960176V" xr:uid="{00000000-0004-0000-0000-00003C010000}"/>
    <hyperlink ref="E328" location="A125981776R" display="A125981776R" xr:uid="{00000000-0004-0000-0000-00003D010000}"/>
    <hyperlink ref="E329" location="A125970976C" display="A125970976C" xr:uid="{00000000-0004-0000-0000-00003E010000}"/>
    <hyperlink ref="E330" location="A125960104J" display="A125960104J" xr:uid="{00000000-0004-0000-0000-00003F010000}"/>
    <hyperlink ref="E331" location="A125981704C" display="A125981704C" xr:uid="{00000000-0004-0000-0000-000040010000}"/>
    <hyperlink ref="E332" location="A125970904T" display="A125970904T" xr:uid="{00000000-0004-0000-0000-000041010000}"/>
    <hyperlink ref="E333" location="A125960216A" display="A125960216A" xr:uid="{00000000-0004-0000-0000-000042010000}"/>
    <hyperlink ref="E334" location="A125981816W" display="A125981816W" xr:uid="{00000000-0004-0000-0000-000043010000}"/>
    <hyperlink ref="E335" location="A125971016L" display="A125971016L" xr:uid="{00000000-0004-0000-0000-000044010000}"/>
    <hyperlink ref="E336" location="A125960184V" display="A125960184V" xr:uid="{00000000-0004-0000-0000-000045010000}"/>
    <hyperlink ref="E337" location="A125981784R" display="A125981784R" xr:uid="{00000000-0004-0000-0000-000046010000}"/>
    <hyperlink ref="E338" location="A125970984C" display="A125970984C" xr:uid="{00000000-0004-0000-0000-000047010000}"/>
    <hyperlink ref="E339" location="A125960240A" display="A125960240A" xr:uid="{00000000-0004-0000-0000-000048010000}"/>
    <hyperlink ref="E340" location="A125981840W" display="A125981840W" xr:uid="{00000000-0004-0000-0000-000049010000}"/>
    <hyperlink ref="E341" location="A125971040L" display="A125971040L" xr:uid="{00000000-0004-0000-0000-00004A010000}"/>
    <hyperlink ref="E342" location="A125960112J" display="A125960112J" xr:uid="{00000000-0004-0000-0000-00004B010000}"/>
    <hyperlink ref="E343" location="A125981712C" display="A125981712C" xr:uid="{00000000-0004-0000-0000-00004C010000}"/>
    <hyperlink ref="E344" location="A125970912T" display="A125970912T" xr:uid="{00000000-0004-0000-0000-00004D010000}"/>
    <hyperlink ref="E345" location="A125960064A" display="A125960064A" xr:uid="{00000000-0004-0000-0000-00004E010000}"/>
    <hyperlink ref="E346" location="A125981664W" display="A125981664W" xr:uid="{00000000-0004-0000-0000-00004F010000}"/>
    <hyperlink ref="E347" location="A125970864K" display="A125970864K" xr:uid="{00000000-0004-0000-0000-000050010000}"/>
    <hyperlink ref="E348" location="A125960080A" display="A125960080A" xr:uid="{00000000-0004-0000-0000-000051010000}"/>
    <hyperlink ref="E349" location="A125981680W" display="A125981680W" xr:uid="{00000000-0004-0000-0000-000052010000}"/>
    <hyperlink ref="E350" location="A125970880K" display="A125970880K" xr:uid="{00000000-0004-0000-0000-000053010000}"/>
    <hyperlink ref="E351" location="A125960152A" display="A125960152A" xr:uid="{00000000-0004-0000-0000-000054010000}"/>
    <hyperlink ref="E352" location="A125981752W" display="A125981752W" xr:uid="{00000000-0004-0000-0000-000055010000}"/>
    <hyperlink ref="E353" location="A125970952K" display="A125970952K" xr:uid="{00000000-0004-0000-0000-000056010000}"/>
    <hyperlink ref="E354" location="A125960088V" display="A125960088V" xr:uid="{00000000-0004-0000-0000-000057010000}"/>
    <hyperlink ref="E355" location="A125981688R" display="A125981688R" xr:uid="{00000000-0004-0000-0000-000058010000}"/>
    <hyperlink ref="E356" location="A125970888C" display="A125970888C" xr:uid="{00000000-0004-0000-0000-000059010000}"/>
    <hyperlink ref="E357" location="A125960160A" display="A125960160A" xr:uid="{00000000-0004-0000-0000-00005A010000}"/>
    <hyperlink ref="E358" location="A125981760W" display="A125981760W" xr:uid="{00000000-0004-0000-0000-00005B010000}"/>
    <hyperlink ref="E359" location="A125970960K" display="A125970960K" xr:uid="{00000000-0004-0000-0000-00005C010000}"/>
    <hyperlink ref="E360" location="A125960168V" display="A125960168V" xr:uid="{00000000-0004-0000-0000-00005D010000}"/>
    <hyperlink ref="E361" location="A125981768R" display="A125981768R" xr:uid="{00000000-0004-0000-0000-00005E010000}"/>
    <hyperlink ref="E362" location="A125970968C" display="A125970968C" xr:uid="{00000000-0004-0000-0000-00005F010000}"/>
    <hyperlink ref="E363" location="A125960248V" display="A125960248V" xr:uid="{00000000-0004-0000-0000-000060010000}"/>
    <hyperlink ref="E364" location="A125981848R" display="A125981848R" xr:uid="{00000000-0004-0000-0000-000061010000}"/>
    <hyperlink ref="E365" location="A125971048F" display="A125971048F" xr:uid="{00000000-0004-0000-0000-000062010000}"/>
    <hyperlink ref="E366" location="A125960072A" display="A125960072A" xr:uid="{00000000-0004-0000-0000-000063010000}"/>
    <hyperlink ref="E367" location="A125981672W" display="A125981672W" xr:uid="{00000000-0004-0000-0000-000064010000}"/>
    <hyperlink ref="E368" location="A125970872K" display="A125970872K" xr:uid="{00000000-0004-0000-0000-000065010000}"/>
    <hyperlink ref="E369" location="A125960224A" display="A125960224A" xr:uid="{00000000-0004-0000-0000-000066010000}"/>
    <hyperlink ref="E370" location="A125981824W" display="A125981824W" xr:uid="{00000000-0004-0000-0000-000067010000}"/>
    <hyperlink ref="E371" location="A125971024L" display="A125971024L" xr:uid="{00000000-0004-0000-0000-000068010000}"/>
    <hyperlink ref="E372" location="A125960232A" display="A125960232A" xr:uid="{00000000-0004-0000-0000-000069010000}"/>
    <hyperlink ref="E373" location="A125981832W" display="A125981832W" xr:uid="{00000000-0004-0000-0000-00006A010000}"/>
    <hyperlink ref="E374" location="A125971032L" display="A125971032L" xr:uid="{00000000-0004-0000-0000-00006B010000}"/>
    <hyperlink ref="E375" location="A125960056A" display="A125960056A" xr:uid="{00000000-0004-0000-0000-00006C010000}"/>
    <hyperlink ref="E376" location="A125981656W" display="A125981656W" xr:uid="{00000000-0004-0000-0000-00006D010000}"/>
    <hyperlink ref="E377" location="A125970856K" display="A125970856K" xr:uid="{00000000-0004-0000-0000-00006E010000}"/>
    <hyperlink ref="E378" location="A125960096V" display="A125960096V" xr:uid="{00000000-0004-0000-0000-00006F010000}"/>
    <hyperlink ref="E379" location="A125981696R" display="A125981696R" xr:uid="{00000000-0004-0000-0000-000070010000}"/>
    <hyperlink ref="E380" location="A125970896C" display="A125970896C" xr:uid="{00000000-0004-0000-0000-000071010000}"/>
    <hyperlink ref="E381" location="A125960193W" display="A125960193W" xr:uid="{00000000-0004-0000-0000-000072010000}"/>
    <hyperlink ref="E382" location="A125981793T" display="A125981793T" xr:uid="{00000000-0004-0000-0000-000073010000}"/>
    <hyperlink ref="E383" location="A125970993F" display="A125970993F" xr:uid="{00000000-0004-0000-0000-000074010000}"/>
    <hyperlink ref="E384" location="A125960129C" display="A125960129C" xr:uid="{00000000-0004-0000-0000-000075010000}"/>
    <hyperlink ref="E385" location="A125981729X" display="A125981729X" xr:uid="{00000000-0004-0000-0000-000076010000}"/>
    <hyperlink ref="E386" location="A125970929L" display="A125970929L" xr:uid="{00000000-0004-0000-0000-000077010000}"/>
    <hyperlink ref="E387" location="A125960201K" display="A125960201K" xr:uid="{00000000-0004-0000-0000-000078010000}"/>
    <hyperlink ref="E388" location="A125981801F" display="A125981801F" xr:uid="{00000000-0004-0000-0000-000079010000}"/>
    <hyperlink ref="E389" location="A125971001W" display="A125971001W" xr:uid="{00000000-0004-0000-0000-00007A010000}"/>
    <hyperlink ref="E390" location="A125960209C" display="A125960209C" xr:uid="{00000000-0004-0000-0000-00007B010000}"/>
    <hyperlink ref="E391" location="A125981809X" display="A125981809X" xr:uid="{00000000-0004-0000-0000-00007C010000}"/>
    <hyperlink ref="E392" location="A125971009R" display="A125971009R" xr:uid="{00000000-0004-0000-0000-00007D010000}"/>
    <hyperlink ref="E393" location="A125960137C" display="A125960137C" xr:uid="{00000000-0004-0000-0000-00007E010000}"/>
    <hyperlink ref="E394" location="A125981737X" display="A125981737X" xr:uid="{00000000-0004-0000-0000-00007F010000}"/>
    <hyperlink ref="E395" location="A125970937L" display="A125970937L" xr:uid="{00000000-0004-0000-0000-000080010000}"/>
    <hyperlink ref="E396" location="A125960145C" display="A125960145C" xr:uid="{00000000-0004-0000-0000-000081010000}"/>
    <hyperlink ref="E397" location="A125981745X" display="A125981745X" xr:uid="{00000000-0004-0000-0000-000082010000}"/>
    <hyperlink ref="E398" location="A125970945L" display="A125970945L" xr:uid="{00000000-0004-0000-0000-000083010000}"/>
    <hyperlink ref="E399" location="A125960177W" display="A125960177W" xr:uid="{00000000-0004-0000-0000-000084010000}"/>
    <hyperlink ref="E400" location="A125981777T" display="A125981777T" xr:uid="{00000000-0004-0000-0000-000085010000}"/>
    <hyperlink ref="E401" location="A125970977F" display="A125970977F" xr:uid="{00000000-0004-0000-0000-000086010000}"/>
    <hyperlink ref="E402" location="A125960105K" display="A125960105K" xr:uid="{00000000-0004-0000-0000-000087010000}"/>
    <hyperlink ref="E403" location="A125981705F" display="A125981705F" xr:uid="{00000000-0004-0000-0000-000088010000}"/>
    <hyperlink ref="E404" location="A125970905V" display="A125970905V" xr:uid="{00000000-0004-0000-0000-000089010000}"/>
    <hyperlink ref="E405" location="A125960217C" display="A125960217C" xr:uid="{00000000-0004-0000-0000-00008A010000}"/>
    <hyperlink ref="E406" location="A125981817X" display="A125981817X" xr:uid="{00000000-0004-0000-0000-00008B010000}"/>
    <hyperlink ref="E407" location="A125971017R" display="A125971017R" xr:uid="{00000000-0004-0000-0000-00008C010000}"/>
    <hyperlink ref="E408" location="A125960185W" display="A125960185W" xr:uid="{00000000-0004-0000-0000-00008D010000}"/>
    <hyperlink ref="E409" location="A125981785T" display="A125981785T" xr:uid="{00000000-0004-0000-0000-00008E010000}"/>
    <hyperlink ref="E410" location="A125970985F" display="A125970985F" xr:uid="{00000000-0004-0000-0000-00008F010000}"/>
    <hyperlink ref="E411" location="A125960241C" display="A125960241C" xr:uid="{00000000-0004-0000-0000-000090010000}"/>
    <hyperlink ref="E412" location="A125981841X" display="A125981841X" xr:uid="{00000000-0004-0000-0000-000091010000}"/>
    <hyperlink ref="E413" location="A125971041R" display="A125971041R" xr:uid="{00000000-0004-0000-0000-000092010000}"/>
    <hyperlink ref="E414" location="A125960113K" display="A125960113K" xr:uid="{00000000-0004-0000-0000-000093010000}"/>
    <hyperlink ref="E415" location="A125981713F" display="A125981713F" xr:uid="{00000000-0004-0000-0000-000094010000}"/>
    <hyperlink ref="E416" location="A125970913V" display="A125970913V" xr:uid="{00000000-0004-0000-0000-000095010000}"/>
    <hyperlink ref="E417" location="A125960065C" display="A125960065C" xr:uid="{00000000-0004-0000-0000-000096010000}"/>
    <hyperlink ref="E418" location="A125981665X" display="A125981665X" xr:uid="{00000000-0004-0000-0000-000097010000}"/>
    <hyperlink ref="E419" location="A125970865L" display="A125970865L" xr:uid="{00000000-0004-0000-0000-000098010000}"/>
    <hyperlink ref="E420" location="A125960081C" display="A125960081C" xr:uid="{00000000-0004-0000-0000-000099010000}"/>
    <hyperlink ref="E421" location="A125981681X" display="A125981681X" xr:uid="{00000000-0004-0000-0000-00009A010000}"/>
    <hyperlink ref="E422" location="A125970881L" display="A125970881L" xr:uid="{00000000-0004-0000-0000-00009B010000}"/>
    <hyperlink ref="E423" location="A125960153C" display="A125960153C" xr:uid="{00000000-0004-0000-0000-00009C010000}"/>
    <hyperlink ref="E424" location="A125981753X" display="A125981753X" xr:uid="{00000000-0004-0000-0000-00009D010000}"/>
    <hyperlink ref="E425" location="A125970953L" display="A125970953L" xr:uid="{00000000-0004-0000-0000-00009E010000}"/>
    <hyperlink ref="E426" location="A125960089W" display="A125960089W" xr:uid="{00000000-0004-0000-0000-00009F010000}"/>
    <hyperlink ref="E427" location="A125981689T" display="A125981689T" xr:uid="{00000000-0004-0000-0000-0000A0010000}"/>
    <hyperlink ref="E428" location="A125970889F" display="A125970889F" xr:uid="{00000000-0004-0000-0000-0000A1010000}"/>
    <hyperlink ref="E429" location="A125960161C" display="A125960161C" xr:uid="{00000000-0004-0000-0000-0000A2010000}"/>
    <hyperlink ref="E430" location="A125981761X" display="A125981761X" xr:uid="{00000000-0004-0000-0000-0000A3010000}"/>
    <hyperlink ref="E431" location="A125970961L" display="A125970961L" xr:uid="{00000000-0004-0000-0000-0000A4010000}"/>
    <hyperlink ref="E432" location="A125960169W" display="A125960169W" xr:uid="{00000000-0004-0000-0000-0000A5010000}"/>
    <hyperlink ref="E433" location="A125981769T" display="A125981769T" xr:uid="{00000000-0004-0000-0000-0000A6010000}"/>
    <hyperlink ref="E434" location="A125970969F" display="A125970969F" xr:uid="{00000000-0004-0000-0000-0000A7010000}"/>
    <hyperlink ref="E435" location="A125960249W" display="A125960249W" xr:uid="{00000000-0004-0000-0000-0000A8010000}"/>
    <hyperlink ref="E436" location="A125981849T" display="A125981849T" xr:uid="{00000000-0004-0000-0000-0000A9010000}"/>
    <hyperlink ref="E437" location="A125971049J" display="A125971049J" xr:uid="{00000000-0004-0000-0000-0000AA010000}"/>
    <hyperlink ref="E438" location="A125960073C" display="A125960073C" xr:uid="{00000000-0004-0000-0000-0000AB010000}"/>
    <hyperlink ref="E439" location="A125981673X" display="A125981673X" xr:uid="{00000000-0004-0000-0000-0000AC010000}"/>
    <hyperlink ref="E440" location="A125970873L" display="A125970873L" xr:uid="{00000000-0004-0000-0000-0000AD010000}"/>
    <hyperlink ref="E441" location="A125960225C" display="A125960225C" xr:uid="{00000000-0004-0000-0000-0000AE010000}"/>
    <hyperlink ref="E442" location="A125981825X" display="A125981825X" xr:uid="{00000000-0004-0000-0000-0000AF010000}"/>
    <hyperlink ref="E443" location="A125971025R" display="A125971025R" xr:uid="{00000000-0004-0000-0000-0000B0010000}"/>
    <hyperlink ref="E444" location="A125960233C" display="A125960233C" xr:uid="{00000000-0004-0000-0000-0000B1010000}"/>
    <hyperlink ref="E445" location="A125981833X" display="A125981833X" xr:uid="{00000000-0004-0000-0000-0000B2010000}"/>
    <hyperlink ref="E446" location="A125971033R" display="A125971033R" xr:uid="{00000000-0004-0000-0000-0000B3010000}"/>
    <hyperlink ref="E447" location="A125960057C" display="A125960057C" xr:uid="{00000000-0004-0000-0000-0000B4010000}"/>
    <hyperlink ref="E448" location="A125981657X" display="A125981657X" xr:uid="{00000000-0004-0000-0000-0000B5010000}"/>
    <hyperlink ref="E449" location="A125970857L" display="A125970857L" xr:uid="{00000000-0004-0000-0000-0000B6010000}"/>
    <hyperlink ref="E450" location="A125960097W" display="A125960097W" xr:uid="{00000000-0004-0000-0000-0000B7010000}"/>
    <hyperlink ref="E451" location="A125981697T" display="A125981697T" xr:uid="{00000000-0004-0000-0000-0000B8010000}"/>
    <hyperlink ref="E452" location="A125970897F" display="A125970897F" xr:uid="{00000000-0004-0000-0000-0000B9010000}"/>
    <hyperlink ref="E453" location="A125965520K" display="A125965520K" xr:uid="{00000000-0004-0000-0000-0000BA010000}"/>
    <hyperlink ref="E454" location="A125987120J" display="A125987120J" xr:uid="{00000000-0004-0000-0000-0000BB010000}"/>
    <hyperlink ref="E455" location="A125976320W" display="A125976320W" xr:uid="{00000000-0004-0000-0000-0000BC010000}"/>
    <hyperlink ref="E456" location="A125965592W" display="A125965592W" xr:uid="{00000000-0004-0000-0000-0000BD010000}"/>
    <hyperlink ref="E457" location="A125987192V" display="A125987192V" xr:uid="{00000000-0004-0000-0000-0000BE010000}"/>
    <hyperlink ref="E458" location="A125976392J" display="A125976392J" xr:uid="{00000000-0004-0000-0000-0000BF010000}"/>
    <hyperlink ref="E459" location="A125965528C" display="A125965528C" xr:uid="{00000000-0004-0000-0000-0000C0010000}"/>
    <hyperlink ref="E460" location="A125987128A" display="A125987128A" xr:uid="{00000000-0004-0000-0000-0000C1010000}"/>
    <hyperlink ref="E461" location="A125976328R" display="A125976328R" xr:uid="{00000000-0004-0000-0000-0000C2010000}"/>
    <hyperlink ref="E462" location="A125965600K" display="A125965600K" xr:uid="{00000000-0004-0000-0000-0000C3010000}"/>
    <hyperlink ref="E463" location="A125987200J" display="A125987200J" xr:uid="{00000000-0004-0000-0000-0000C4010000}"/>
    <hyperlink ref="E464" location="A125976400W" display="A125976400W" xr:uid="{00000000-0004-0000-0000-0000C5010000}"/>
    <hyperlink ref="E465" location="A125965608C" display="A125965608C" xr:uid="{00000000-0004-0000-0000-0000C6010000}"/>
    <hyperlink ref="E466" location="A125987208A" display="A125987208A" xr:uid="{00000000-0004-0000-0000-0000C7010000}"/>
    <hyperlink ref="E467" location="A125976408R" display="A125976408R" xr:uid="{00000000-0004-0000-0000-0000C8010000}"/>
    <hyperlink ref="E468" location="A125965536C" display="A125965536C" xr:uid="{00000000-0004-0000-0000-0000C9010000}"/>
    <hyperlink ref="E469" location="A125987136A" display="A125987136A" xr:uid="{00000000-0004-0000-0000-0000CA010000}"/>
    <hyperlink ref="E470" location="A125976336R" display="A125976336R" xr:uid="{00000000-0004-0000-0000-0000CB010000}"/>
    <hyperlink ref="E471" location="A125965544C" display="A125965544C" xr:uid="{00000000-0004-0000-0000-0000CC010000}"/>
    <hyperlink ref="E472" location="A125987144A" display="A125987144A" xr:uid="{00000000-0004-0000-0000-0000CD010000}"/>
    <hyperlink ref="E473" location="A125976344R" display="A125976344R" xr:uid="{00000000-0004-0000-0000-0000CE010000}"/>
    <hyperlink ref="E474" location="A125965576W" display="A125965576W" xr:uid="{00000000-0004-0000-0000-0000CF010000}"/>
    <hyperlink ref="E475" location="A125987176V" display="A125987176V" xr:uid="{00000000-0004-0000-0000-0000D0010000}"/>
    <hyperlink ref="E476" location="A125976376J" display="A125976376J" xr:uid="{00000000-0004-0000-0000-0000D1010000}"/>
    <hyperlink ref="E477" location="A125965504K" display="A125965504K" xr:uid="{00000000-0004-0000-0000-0000D2010000}"/>
    <hyperlink ref="E478" location="A125987104J" display="A125987104J" xr:uid="{00000000-0004-0000-0000-0000D3010000}"/>
    <hyperlink ref="E479" location="A125976304W" display="A125976304W" xr:uid="{00000000-0004-0000-0000-0000D4010000}"/>
    <hyperlink ref="E480" location="A125965616C" display="A125965616C" xr:uid="{00000000-0004-0000-0000-0000D5010000}"/>
    <hyperlink ref="E481" location="A125987216A" display="A125987216A" xr:uid="{00000000-0004-0000-0000-0000D6010000}"/>
    <hyperlink ref="E482" location="A125976416R" display="A125976416R" xr:uid="{00000000-0004-0000-0000-0000D7010000}"/>
    <hyperlink ref="E483" location="A125965584W" display="A125965584W" xr:uid="{00000000-0004-0000-0000-0000D8010000}"/>
    <hyperlink ref="E484" location="A125987184V" display="A125987184V" xr:uid="{00000000-0004-0000-0000-0000D9010000}"/>
    <hyperlink ref="E485" location="A125976384J" display="A125976384J" xr:uid="{00000000-0004-0000-0000-0000DA010000}"/>
    <hyperlink ref="E486" location="A125965640C" display="A125965640C" xr:uid="{00000000-0004-0000-0000-0000DB010000}"/>
    <hyperlink ref="E487" location="A125987240A" display="A125987240A" xr:uid="{00000000-0004-0000-0000-0000DC010000}"/>
    <hyperlink ref="E488" location="A125976440R" display="A125976440R" xr:uid="{00000000-0004-0000-0000-0000DD010000}"/>
    <hyperlink ref="E489" location="A125965512K" display="A125965512K" xr:uid="{00000000-0004-0000-0000-0000DE010000}"/>
    <hyperlink ref="E490" location="A125987112J" display="A125987112J" xr:uid="{00000000-0004-0000-0000-0000DF010000}"/>
    <hyperlink ref="E491" location="A125976312W" display="A125976312W" xr:uid="{00000000-0004-0000-0000-0000E0010000}"/>
    <hyperlink ref="E492" location="A125965464C" display="A125965464C" xr:uid="{00000000-0004-0000-0000-0000E1010000}"/>
    <hyperlink ref="E493" location="A125987064A" display="A125987064A" xr:uid="{00000000-0004-0000-0000-0000E2010000}"/>
    <hyperlink ref="E494" location="A125976264R" display="A125976264R" xr:uid="{00000000-0004-0000-0000-0000E3010000}"/>
    <hyperlink ref="E495" location="A125965480C" display="A125965480C" xr:uid="{00000000-0004-0000-0000-0000E4010000}"/>
    <hyperlink ref="E496" location="A125987080A" display="A125987080A" xr:uid="{00000000-0004-0000-0000-0000E5010000}"/>
    <hyperlink ref="E497" location="A125976280R" display="A125976280R" xr:uid="{00000000-0004-0000-0000-0000E6010000}"/>
    <hyperlink ref="E498" location="A125965552C" display="A125965552C" xr:uid="{00000000-0004-0000-0000-0000E7010000}"/>
    <hyperlink ref="E499" location="A125987152A" display="A125987152A" xr:uid="{00000000-0004-0000-0000-0000E8010000}"/>
    <hyperlink ref="E500" location="A125976352R" display="A125976352R" xr:uid="{00000000-0004-0000-0000-0000E9010000}"/>
    <hyperlink ref="E501" location="A125965488W" display="A125965488W" xr:uid="{00000000-0004-0000-0000-0000EA010000}"/>
    <hyperlink ref="E502" location="A125987088V" display="A125987088V" xr:uid="{00000000-0004-0000-0000-0000EB010000}"/>
    <hyperlink ref="E503" location="A125976288J" display="A125976288J" xr:uid="{00000000-0004-0000-0000-0000EC010000}"/>
    <hyperlink ref="E504" location="A125965560C" display="A125965560C" xr:uid="{00000000-0004-0000-0000-0000ED010000}"/>
    <hyperlink ref="E505" location="A125987160A" display="A125987160A" xr:uid="{00000000-0004-0000-0000-0000EE010000}"/>
    <hyperlink ref="E506" location="A125976360R" display="A125976360R" xr:uid="{00000000-0004-0000-0000-0000EF010000}"/>
    <hyperlink ref="E507" location="A125965568W" display="A125965568W" xr:uid="{00000000-0004-0000-0000-0000F0010000}"/>
    <hyperlink ref="E508" location="A125987168V" display="A125987168V" xr:uid="{00000000-0004-0000-0000-0000F1010000}"/>
    <hyperlink ref="E509" location="A125976368J" display="A125976368J" xr:uid="{00000000-0004-0000-0000-0000F2010000}"/>
    <hyperlink ref="E510" location="A125965648W" display="A125965648W" xr:uid="{00000000-0004-0000-0000-0000F3010000}"/>
    <hyperlink ref="E511" location="A125987248V" display="A125987248V" xr:uid="{00000000-0004-0000-0000-0000F4010000}"/>
    <hyperlink ref="E512" location="A125976448J" display="A125976448J" xr:uid="{00000000-0004-0000-0000-0000F5010000}"/>
    <hyperlink ref="E513" location="A125965472C" display="A125965472C" xr:uid="{00000000-0004-0000-0000-0000F6010000}"/>
    <hyperlink ref="E514" location="A125987072A" display="A125987072A" xr:uid="{00000000-0004-0000-0000-0000F7010000}"/>
    <hyperlink ref="E515" location="A125976272R" display="A125976272R" xr:uid="{00000000-0004-0000-0000-0000F8010000}"/>
    <hyperlink ref="E516" location="A125965624C" display="A125965624C" xr:uid="{00000000-0004-0000-0000-0000F9010000}"/>
    <hyperlink ref="E517" location="A125987224A" display="A125987224A" xr:uid="{00000000-0004-0000-0000-0000FA010000}"/>
    <hyperlink ref="E518" location="A125976424R" display="A125976424R" xr:uid="{00000000-0004-0000-0000-0000FB010000}"/>
    <hyperlink ref="E519" location="A125965632C" display="A125965632C" xr:uid="{00000000-0004-0000-0000-0000FC010000}"/>
    <hyperlink ref="E520" location="A125987232A" display="A125987232A" xr:uid="{00000000-0004-0000-0000-0000FD010000}"/>
    <hyperlink ref="E521" location="A125976432R" display="A125976432R" xr:uid="{00000000-0004-0000-0000-0000FE010000}"/>
    <hyperlink ref="E522" location="A125965456C" display="A125965456C" xr:uid="{00000000-0004-0000-0000-0000FF010000}"/>
    <hyperlink ref="E523" location="A125987056A" display="A125987056A" xr:uid="{00000000-0004-0000-0000-000000020000}"/>
    <hyperlink ref="E524" location="A125976256R" display="A125976256R" xr:uid="{00000000-0004-0000-0000-000001020000}"/>
    <hyperlink ref="E525" location="A125965496W" display="A125965496W" xr:uid="{00000000-0004-0000-0000-000002020000}"/>
    <hyperlink ref="E526" location="A125987096V" display="A125987096V" xr:uid="{00000000-0004-0000-0000-000003020000}"/>
    <hyperlink ref="E527" location="A125976296J" display="A125976296J" xr:uid="{00000000-0004-0000-0000-000004020000}"/>
    <hyperlink ref="E528" location="A125965593X" display="A125965593X" xr:uid="{00000000-0004-0000-0000-000005020000}"/>
    <hyperlink ref="E529" location="A125987193W" display="A125987193W" xr:uid="{00000000-0004-0000-0000-000006020000}"/>
    <hyperlink ref="E530" location="A125976393K" display="A125976393K" xr:uid="{00000000-0004-0000-0000-000007020000}"/>
    <hyperlink ref="E531" location="A125965529F" display="A125965529F" xr:uid="{00000000-0004-0000-0000-000008020000}"/>
    <hyperlink ref="E532" location="A125987129C" display="A125987129C" xr:uid="{00000000-0004-0000-0000-000009020000}"/>
    <hyperlink ref="E533" location="A125976329T" display="A125976329T" xr:uid="{00000000-0004-0000-0000-00000A020000}"/>
    <hyperlink ref="E534" location="A125965601L" display="A125965601L" xr:uid="{00000000-0004-0000-0000-00000B020000}"/>
    <hyperlink ref="E535" location="A125987201K" display="A125987201K" xr:uid="{00000000-0004-0000-0000-00000C020000}"/>
    <hyperlink ref="E536" location="A125976401X" display="A125976401X" xr:uid="{00000000-0004-0000-0000-00000D020000}"/>
    <hyperlink ref="E537" location="A125965609F" display="A125965609F" xr:uid="{00000000-0004-0000-0000-00000E020000}"/>
    <hyperlink ref="E538" location="A125987209C" display="A125987209C" xr:uid="{00000000-0004-0000-0000-00000F020000}"/>
    <hyperlink ref="E539" location="A125976409T" display="A125976409T" xr:uid="{00000000-0004-0000-0000-000010020000}"/>
    <hyperlink ref="E540" location="A125965537F" display="A125965537F" xr:uid="{00000000-0004-0000-0000-000011020000}"/>
    <hyperlink ref="E541" location="A125987137C" display="A125987137C" xr:uid="{00000000-0004-0000-0000-000012020000}"/>
    <hyperlink ref="E542" location="A125976337T" display="A125976337T" xr:uid="{00000000-0004-0000-0000-000013020000}"/>
    <hyperlink ref="E543" location="A125965545F" display="A125965545F" xr:uid="{00000000-0004-0000-0000-000014020000}"/>
    <hyperlink ref="E544" location="A125987145C" display="A125987145C" xr:uid="{00000000-0004-0000-0000-000015020000}"/>
    <hyperlink ref="E545" location="A125976345T" display="A125976345T" xr:uid="{00000000-0004-0000-0000-000016020000}"/>
    <hyperlink ref="E546" location="A125965577X" display="A125965577X" xr:uid="{00000000-0004-0000-0000-000017020000}"/>
    <hyperlink ref="E547" location="A125987177W" display="A125987177W" xr:uid="{00000000-0004-0000-0000-000018020000}"/>
    <hyperlink ref="E548" location="A125976377K" display="A125976377K" xr:uid="{00000000-0004-0000-0000-000019020000}"/>
    <hyperlink ref="E549" location="A125965505L" display="A125965505L" xr:uid="{00000000-0004-0000-0000-00001A020000}"/>
    <hyperlink ref="E550" location="A125987105K" display="A125987105K" xr:uid="{00000000-0004-0000-0000-00001B020000}"/>
    <hyperlink ref="E551" location="A125976305X" display="A125976305X" xr:uid="{00000000-0004-0000-0000-00001C020000}"/>
    <hyperlink ref="E552" location="A125965617F" display="A125965617F" xr:uid="{00000000-0004-0000-0000-00001D020000}"/>
    <hyperlink ref="E553" location="A125987217C" display="A125987217C" xr:uid="{00000000-0004-0000-0000-00001E020000}"/>
    <hyperlink ref="E554" location="A125976417T" display="A125976417T" xr:uid="{00000000-0004-0000-0000-00001F020000}"/>
    <hyperlink ref="E555" location="A125965585X" display="A125965585X" xr:uid="{00000000-0004-0000-0000-000020020000}"/>
    <hyperlink ref="E556" location="A125987185W" display="A125987185W" xr:uid="{00000000-0004-0000-0000-000021020000}"/>
    <hyperlink ref="E557" location="A125976385K" display="A125976385K" xr:uid="{00000000-0004-0000-0000-000022020000}"/>
    <hyperlink ref="E558" location="A125965641F" display="A125965641F" xr:uid="{00000000-0004-0000-0000-000023020000}"/>
    <hyperlink ref="E559" location="A125987241C" display="A125987241C" xr:uid="{00000000-0004-0000-0000-000024020000}"/>
    <hyperlink ref="E560" location="A125976441T" display="A125976441T" xr:uid="{00000000-0004-0000-0000-000025020000}"/>
    <hyperlink ref="E561" location="A125965513L" display="A125965513L" xr:uid="{00000000-0004-0000-0000-000026020000}"/>
    <hyperlink ref="E562" location="A125987113K" display="A125987113K" xr:uid="{00000000-0004-0000-0000-000027020000}"/>
    <hyperlink ref="E563" location="A125976313X" display="A125976313X" xr:uid="{00000000-0004-0000-0000-000028020000}"/>
    <hyperlink ref="E564" location="A125965465F" display="A125965465F" xr:uid="{00000000-0004-0000-0000-000029020000}"/>
    <hyperlink ref="E565" location="A125987065C" display="A125987065C" xr:uid="{00000000-0004-0000-0000-00002A020000}"/>
    <hyperlink ref="E566" location="A125976265T" display="A125976265T" xr:uid="{00000000-0004-0000-0000-00002B020000}"/>
    <hyperlink ref="E567" location="A125965481F" display="A125965481F" xr:uid="{00000000-0004-0000-0000-00002C020000}"/>
    <hyperlink ref="E568" location="A125987081C" display="A125987081C" xr:uid="{00000000-0004-0000-0000-00002D020000}"/>
    <hyperlink ref="E569" location="A125976281T" display="A125976281T" xr:uid="{00000000-0004-0000-0000-00002E020000}"/>
    <hyperlink ref="E570" location="A125965553F" display="A125965553F" xr:uid="{00000000-0004-0000-0000-00002F020000}"/>
    <hyperlink ref="E571" location="A125987153C" display="A125987153C" xr:uid="{00000000-0004-0000-0000-000030020000}"/>
    <hyperlink ref="E572" location="A125976353T" display="A125976353T" xr:uid="{00000000-0004-0000-0000-000031020000}"/>
    <hyperlink ref="E573" location="A125965489X" display="A125965489X" xr:uid="{00000000-0004-0000-0000-000032020000}"/>
    <hyperlink ref="E574" location="A125987089W" display="A125987089W" xr:uid="{00000000-0004-0000-0000-000033020000}"/>
    <hyperlink ref="E575" location="A125976289K" display="A125976289K" xr:uid="{00000000-0004-0000-0000-000034020000}"/>
    <hyperlink ref="E576" location="A125965561F" display="A125965561F" xr:uid="{00000000-0004-0000-0000-000035020000}"/>
    <hyperlink ref="E577" location="A125987161C" display="A125987161C" xr:uid="{00000000-0004-0000-0000-000036020000}"/>
    <hyperlink ref="E578" location="A125976361T" display="A125976361T" xr:uid="{00000000-0004-0000-0000-000037020000}"/>
    <hyperlink ref="E579" location="A125965569X" display="A125965569X" xr:uid="{00000000-0004-0000-0000-000038020000}"/>
    <hyperlink ref="E580" location="A125987169W" display="A125987169W" xr:uid="{00000000-0004-0000-0000-000039020000}"/>
    <hyperlink ref="E581" location="A125976369K" display="A125976369K" xr:uid="{00000000-0004-0000-0000-00003A020000}"/>
    <hyperlink ref="E582" location="A125965649X" display="A125965649X" xr:uid="{00000000-0004-0000-0000-00003B020000}"/>
    <hyperlink ref="E583" location="A125987249W" display="A125987249W" xr:uid="{00000000-0004-0000-0000-00003C020000}"/>
    <hyperlink ref="E584" location="A125976449K" display="A125976449K" xr:uid="{00000000-0004-0000-0000-00003D020000}"/>
    <hyperlink ref="E585" location="A125965473F" display="A125965473F" xr:uid="{00000000-0004-0000-0000-00003E020000}"/>
    <hyperlink ref="E586" location="A125987073C" display="A125987073C" xr:uid="{00000000-0004-0000-0000-00003F020000}"/>
    <hyperlink ref="E587" location="A125976273T" display="A125976273T" xr:uid="{00000000-0004-0000-0000-000040020000}"/>
    <hyperlink ref="E588" location="A125965625F" display="A125965625F" xr:uid="{00000000-0004-0000-0000-000041020000}"/>
    <hyperlink ref="E589" location="A125987225C" display="A125987225C" xr:uid="{00000000-0004-0000-0000-000042020000}"/>
    <hyperlink ref="E590" location="A125976425T" display="A125976425T" xr:uid="{00000000-0004-0000-0000-000043020000}"/>
    <hyperlink ref="E591" location="A125965633F" display="A125965633F" xr:uid="{00000000-0004-0000-0000-000044020000}"/>
    <hyperlink ref="E592" location="A125987233C" display="A125987233C" xr:uid="{00000000-0004-0000-0000-000045020000}"/>
    <hyperlink ref="E593" location="A125976433T" display="A125976433T" xr:uid="{00000000-0004-0000-0000-000046020000}"/>
    <hyperlink ref="E594" location="A125965457F" display="A125965457F" xr:uid="{00000000-0004-0000-0000-000047020000}"/>
    <hyperlink ref="E595" location="A125987057C" display="A125987057C" xr:uid="{00000000-0004-0000-0000-000048020000}"/>
    <hyperlink ref="E596" location="A125976257T" display="A125976257T" xr:uid="{00000000-0004-0000-0000-000049020000}"/>
    <hyperlink ref="E597" location="A125965497X" display="A125965497X" xr:uid="{00000000-0004-0000-0000-00004A020000}"/>
    <hyperlink ref="E598" location="A125987097W" display="A125987097W" xr:uid="{00000000-0004-0000-0000-00004B020000}"/>
    <hyperlink ref="E599" location="A125976297K" display="A125976297K" xr:uid="{00000000-0004-0000-0000-00004C020000}"/>
    <hyperlink ref="E600" location="A125967320C" display="A125967320C" xr:uid="{00000000-0004-0000-0000-00004D020000}"/>
    <hyperlink ref="E601" location="A125988920X" display="A125988920X" xr:uid="{00000000-0004-0000-0000-00004E020000}"/>
    <hyperlink ref="E602" location="A125978120R" display="A125978120R" xr:uid="{00000000-0004-0000-0000-00004F020000}"/>
    <hyperlink ref="E603" location="A125967392R" display="A125967392R" xr:uid="{00000000-0004-0000-0000-000050020000}"/>
    <hyperlink ref="E604" location="A125988992K" display="A125988992K" xr:uid="{00000000-0004-0000-0000-000051020000}"/>
    <hyperlink ref="E605" location="A125978192A" display="A125978192A" xr:uid="{00000000-0004-0000-0000-000052020000}"/>
    <hyperlink ref="E606" location="A125967328W" display="A125967328W" xr:uid="{00000000-0004-0000-0000-000053020000}"/>
    <hyperlink ref="E607" location="A125988928T" display="A125988928T" xr:uid="{00000000-0004-0000-0000-000054020000}"/>
    <hyperlink ref="E608" location="A125978128J" display="A125978128J" xr:uid="{00000000-0004-0000-0000-000055020000}"/>
    <hyperlink ref="E609" location="A125967400C" display="A125967400C" xr:uid="{00000000-0004-0000-0000-000056020000}"/>
    <hyperlink ref="E610" location="A125989000A" display="A125989000A" xr:uid="{00000000-0004-0000-0000-000057020000}"/>
    <hyperlink ref="E611" location="A125978200R" display="A125978200R" xr:uid="{00000000-0004-0000-0000-000058020000}"/>
    <hyperlink ref="E612" location="A125967408W" display="A125967408W" xr:uid="{00000000-0004-0000-0000-000059020000}"/>
    <hyperlink ref="E613" location="A125989008V" display="A125989008V" xr:uid="{00000000-0004-0000-0000-00005A020000}"/>
    <hyperlink ref="E614" location="A125978208J" display="A125978208J" xr:uid="{00000000-0004-0000-0000-00005B020000}"/>
    <hyperlink ref="E615" location="A125967336W" display="A125967336W" xr:uid="{00000000-0004-0000-0000-00005C020000}"/>
    <hyperlink ref="E616" location="A125988936T" display="A125988936T" xr:uid="{00000000-0004-0000-0000-00005D020000}"/>
    <hyperlink ref="E617" location="A125978136J" display="A125978136J" xr:uid="{00000000-0004-0000-0000-00005E020000}"/>
    <hyperlink ref="E618" location="A125967344W" display="A125967344W" xr:uid="{00000000-0004-0000-0000-00005F020000}"/>
    <hyperlink ref="E619" location="A125988944T" display="A125988944T" xr:uid="{00000000-0004-0000-0000-000060020000}"/>
    <hyperlink ref="E620" location="A125978144J" display="A125978144J" xr:uid="{00000000-0004-0000-0000-000061020000}"/>
    <hyperlink ref="E621" location="A125967376R" display="A125967376R" xr:uid="{00000000-0004-0000-0000-000062020000}"/>
    <hyperlink ref="E622" location="A125988976K" display="A125988976K" xr:uid="{00000000-0004-0000-0000-000063020000}"/>
    <hyperlink ref="E623" location="A125978176A" display="A125978176A" xr:uid="{00000000-0004-0000-0000-000064020000}"/>
    <hyperlink ref="E624" location="A125967304C" display="A125967304C" xr:uid="{00000000-0004-0000-0000-000065020000}"/>
    <hyperlink ref="E625" location="A125988904X" display="A125988904X" xr:uid="{00000000-0004-0000-0000-000066020000}"/>
    <hyperlink ref="E626" location="A125978104R" display="A125978104R" xr:uid="{00000000-0004-0000-0000-000067020000}"/>
    <hyperlink ref="E627" location="A125967416W" display="A125967416W" xr:uid="{00000000-0004-0000-0000-000068020000}"/>
    <hyperlink ref="E628" location="A125989016V" display="A125989016V" xr:uid="{00000000-0004-0000-0000-000069020000}"/>
    <hyperlink ref="E629" location="A125978216J" display="A125978216J" xr:uid="{00000000-0004-0000-0000-00006A020000}"/>
    <hyperlink ref="E630" location="A125967384R" display="A125967384R" xr:uid="{00000000-0004-0000-0000-00006B020000}"/>
    <hyperlink ref="E631" location="A125988984K" display="A125988984K" xr:uid="{00000000-0004-0000-0000-00006C020000}"/>
    <hyperlink ref="E632" location="A125978184A" display="A125978184A" xr:uid="{00000000-0004-0000-0000-00006D020000}"/>
    <hyperlink ref="E633" location="A125967440W" display="A125967440W" xr:uid="{00000000-0004-0000-0000-00006E020000}"/>
    <hyperlink ref="E634" location="A125989040V" display="A125989040V" xr:uid="{00000000-0004-0000-0000-00006F020000}"/>
    <hyperlink ref="E635" location="A125978240J" display="A125978240J" xr:uid="{00000000-0004-0000-0000-000070020000}"/>
    <hyperlink ref="E636" location="A125967312C" display="A125967312C" xr:uid="{00000000-0004-0000-0000-000071020000}"/>
    <hyperlink ref="E637" location="A125988912X" display="A125988912X" xr:uid="{00000000-0004-0000-0000-000072020000}"/>
    <hyperlink ref="E638" location="A125978112R" display="A125978112R" xr:uid="{00000000-0004-0000-0000-000073020000}"/>
    <hyperlink ref="E639" location="A125967264W" display="A125967264W" xr:uid="{00000000-0004-0000-0000-000074020000}"/>
    <hyperlink ref="E640" location="A125988864T" display="A125988864T" xr:uid="{00000000-0004-0000-0000-000075020000}"/>
    <hyperlink ref="E641" location="A125978064J" display="A125978064J" xr:uid="{00000000-0004-0000-0000-000076020000}"/>
    <hyperlink ref="E642" location="A125967280W" display="A125967280W" xr:uid="{00000000-0004-0000-0000-000077020000}"/>
    <hyperlink ref="E643" location="A125988880T" display="A125988880T" xr:uid="{00000000-0004-0000-0000-000078020000}"/>
    <hyperlink ref="E644" location="A125978080J" display="A125978080J" xr:uid="{00000000-0004-0000-0000-000079020000}"/>
    <hyperlink ref="E645" location="A125967352W" display="A125967352W" xr:uid="{00000000-0004-0000-0000-00007A020000}"/>
    <hyperlink ref="E646" location="A125988952T" display="A125988952T" xr:uid="{00000000-0004-0000-0000-00007B020000}"/>
    <hyperlink ref="E647" location="A125978152J" display="A125978152J" xr:uid="{00000000-0004-0000-0000-00007C020000}"/>
    <hyperlink ref="E648" location="A125967288R" display="A125967288R" xr:uid="{00000000-0004-0000-0000-00007D020000}"/>
    <hyperlink ref="E649" location="A125988888K" display="A125988888K" xr:uid="{00000000-0004-0000-0000-00007E020000}"/>
    <hyperlink ref="E650" location="A125978088A" display="A125978088A" xr:uid="{00000000-0004-0000-0000-00007F020000}"/>
    <hyperlink ref="E651" location="A125967360W" display="A125967360W" xr:uid="{00000000-0004-0000-0000-000080020000}"/>
    <hyperlink ref="E652" location="A125988960T" display="A125988960T" xr:uid="{00000000-0004-0000-0000-000081020000}"/>
    <hyperlink ref="E653" location="A125978160J" display="A125978160J" xr:uid="{00000000-0004-0000-0000-000082020000}"/>
    <hyperlink ref="E654" location="A125967368R" display="A125967368R" xr:uid="{00000000-0004-0000-0000-000083020000}"/>
    <hyperlink ref="E655" location="A125988968K" display="A125988968K" xr:uid="{00000000-0004-0000-0000-000084020000}"/>
    <hyperlink ref="E656" location="A125978168A" display="A125978168A" xr:uid="{00000000-0004-0000-0000-000085020000}"/>
    <hyperlink ref="E657" location="A125967448R" display="A125967448R" xr:uid="{00000000-0004-0000-0000-000086020000}"/>
    <hyperlink ref="E658" location="A125989048L" display="A125989048L" xr:uid="{00000000-0004-0000-0000-000087020000}"/>
    <hyperlink ref="E659" location="A125978248A" display="A125978248A" xr:uid="{00000000-0004-0000-0000-000088020000}"/>
    <hyperlink ref="E660" location="A125967272W" display="A125967272W" xr:uid="{00000000-0004-0000-0000-000089020000}"/>
    <hyperlink ref="E661" location="A125988872T" display="A125988872T" xr:uid="{00000000-0004-0000-0000-00008A020000}"/>
    <hyperlink ref="E662" location="A125978072J" display="A125978072J" xr:uid="{00000000-0004-0000-0000-00008B020000}"/>
    <hyperlink ref="E663" location="A125967424W" display="A125967424W" xr:uid="{00000000-0004-0000-0000-00008C020000}"/>
    <hyperlink ref="E664" location="A125989024V" display="A125989024V" xr:uid="{00000000-0004-0000-0000-00008D020000}"/>
    <hyperlink ref="E665" location="A125978224J" display="A125978224J" xr:uid="{00000000-0004-0000-0000-00008E020000}"/>
    <hyperlink ref="E666" location="A125967432W" display="A125967432W" xr:uid="{00000000-0004-0000-0000-00008F020000}"/>
    <hyperlink ref="E667" location="A125989032V" display="A125989032V" xr:uid="{00000000-0004-0000-0000-000090020000}"/>
    <hyperlink ref="E668" location="A125978232J" display="A125978232J" xr:uid="{00000000-0004-0000-0000-000091020000}"/>
    <hyperlink ref="E669" location="A125967256W" display="A125967256W" xr:uid="{00000000-0004-0000-0000-000092020000}"/>
    <hyperlink ref="E670" location="A125988856T" display="A125988856T" xr:uid="{00000000-0004-0000-0000-000093020000}"/>
    <hyperlink ref="E671" location="A125978056J" display="A125978056J" xr:uid="{00000000-0004-0000-0000-000094020000}"/>
    <hyperlink ref="E672" location="A125967296R" display="A125967296R" xr:uid="{00000000-0004-0000-0000-000095020000}"/>
    <hyperlink ref="E673" location="A125988896K" display="A125988896K" xr:uid="{00000000-0004-0000-0000-000096020000}"/>
    <hyperlink ref="E674" location="A125978096A" display="A125978096A" xr:uid="{00000000-0004-0000-0000-000097020000}"/>
    <hyperlink ref="E675" location="A125967393T" display="A125967393T" xr:uid="{00000000-0004-0000-0000-000098020000}"/>
    <hyperlink ref="E676" location="A125988993L" display="A125988993L" xr:uid="{00000000-0004-0000-0000-000099020000}"/>
    <hyperlink ref="E677" location="A125978193C" display="A125978193C" xr:uid="{00000000-0004-0000-0000-00009A020000}"/>
    <hyperlink ref="E678" location="A125967329X" display="A125967329X" xr:uid="{00000000-0004-0000-0000-00009B020000}"/>
    <hyperlink ref="E679" location="A125988929V" display="A125988929V" xr:uid="{00000000-0004-0000-0000-00009C020000}"/>
    <hyperlink ref="E680" location="A125978129K" display="A125978129K" xr:uid="{00000000-0004-0000-0000-00009D020000}"/>
    <hyperlink ref="E681" location="A125967401F" display="A125967401F" xr:uid="{00000000-0004-0000-0000-00009E020000}"/>
    <hyperlink ref="E682" location="A125989001C" display="A125989001C" xr:uid="{00000000-0004-0000-0000-00009F020000}"/>
    <hyperlink ref="E683" location="A125978201T" display="A125978201T" xr:uid="{00000000-0004-0000-0000-0000A0020000}"/>
    <hyperlink ref="E684" location="A125967409X" display="A125967409X" xr:uid="{00000000-0004-0000-0000-0000A1020000}"/>
    <hyperlink ref="E685" location="A125989009W" display="A125989009W" xr:uid="{00000000-0004-0000-0000-0000A2020000}"/>
    <hyperlink ref="E686" location="A125978209K" display="A125978209K" xr:uid="{00000000-0004-0000-0000-0000A3020000}"/>
    <hyperlink ref="E687" location="A125967337X" display="A125967337X" xr:uid="{00000000-0004-0000-0000-0000A4020000}"/>
    <hyperlink ref="E688" location="A125988937V" display="A125988937V" xr:uid="{00000000-0004-0000-0000-0000A5020000}"/>
    <hyperlink ref="E689" location="A125978137K" display="A125978137K" xr:uid="{00000000-0004-0000-0000-0000A6020000}"/>
    <hyperlink ref="E690" location="A125967345X" display="A125967345X" xr:uid="{00000000-0004-0000-0000-0000A7020000}"/>
    <hyperlink ref="E691" location="A125988945V" display="A125988945V" xr:uid="{00000000-0004-0000-0000-0000A8020000}"/>
    <hyperlink ref="E692" location="A125978145K" display="A125978145K" xr:uid="{00000000-0004-0000-0000-0000A9020000}"/>
    <hyperlink ref="E693" location="A125967377T" display="A125967377T" xr:uid="{00000000-0004-0000-0000-0000AA020000}"/>
    <hyperlink ref="E694" location="A125988977L" display="A125988977L" xr:uid="{00000000-0004-0000-0000-0000AB020000}"/>
    <hyperlink ref="E695" location="A125978177C" display="A125978177C" xr:uid="{00000000-0004-0000-0000-0000AC020000}"/>
    <hyperlink ref="E696" location="A125967305F" display="A125967305F" xr:uid="{00000000-0004-0000-0000-0000AD020000}"/>
    <hyperlink ref="E697" location="A125988905A" display="A125988905A" xr:uid="{00000000-0004-0000-0000-0000AE020000}"/>
    <hyperlink ref="E698" location="A125978105T" display="A125978105T" xr:uid="{00000000-0004-0000-0000-0000AF020000}"/>
    <hyperlink ref="E699" location="A125967417X" display="A125967417X" xr:uid="{00000000-0004-0000-0000-0000B0020000}"/>
    <hyperlink ref="E700" location="A125989017W" display="A125989017W" xr:uid="{00000000-0004-0000-0000-0000B1020000}"/>
    <hyperlink ref="E701" location="A125978217K" display="A125978217K" xr:uid="{00000000-0004-0000-0000-0000B2020000}"/>
    <hyperlink ref="E702" location="A125967385T" display="A125967385T" xr:uid="{00000000-0004-0000-0000-0000B3020000}"/>
    <hyperlink ref="E703" location="A125988985L" display="A125988985L" xr:uid="{00000000-0004-0000-0000-0000B4020000}"/>
    <hyperlink ref="E704" location="A125978185C" display="A125978185C" xr:uid="{00000000-0004-0000-0000-0000B5020000}"/>
    <hyperlink ref="E705" location="A125967441X" display="A125967441X" xr:uid="{00000000-0004-0000-0000-0000B6020000}"/>
    <hyperlink ref="E706" location="A125989041W" display="A125989041W" xr:uid="{00000000-0004-0000-0000-0000B7020000}"/>
    <hyperlink ref="E707" location="A125978241K" display="A125978241K" xr:uid="{00000000-0004-0000-0000-0000B8020000}"/>
    <hyperlink ref="E708" location="A125967313F" display="A125967313F" xr:uid="{00000000-0004-0000-0000-0000B9020000}"/>
    <hyperlink ref="E709" location="A125988913A" display="A125988913A" xr:uid="{00000000-0004-0000-0000-0000BA020000}"/>
    <hyperlink ref="E710" location="A125978113T" display="A125978113T" xr:uid="{00000000-0004-0000-0000-0000BB020000}"/>
    <hyperlink ref="E711" location="A125967265X" display="A125967265X" xr:uid="{00000000-0004-0000-0000-0000BC020000}"/>
    <hyperlink ref="E712" location="A125988865V" display="A125988865V" xr:uid="{00000000-0004-0000-0000-0000BD020000}"/>
    <hyperlink ref="E713" location="A125978065K" display="A125978065K" xr:uid="{00000000-0004-0000-0000-0000BE020000}"/>
    <hyperlink ref="E714" location="A125967281X" display="A125967281X" xr:uid="{00000000-0004-0000-0000-0000BF020000}"/>
    <hyperlink ref="E715" location="A125988881V" display="A125988881V" xr:uid="{00000000-0004-0000-0000-0000C0020000}"/>
    <hyperlink ref="E716" location="A125978081K" display="A125978081K" xr:uid="{00000000-0004-0000-0000-0000C1020000}"/>
    <hyperlink ref="E717" location="A125967353X" display="A125967353X" xr:uid="{00000000-0004-0000-0000-0000C2020000}"/>
    <hyperlink ref="E718" location="A125988953V" display="A125988953V" xr:uid="{00000000-0004-0000-0000-0000C3020000}"/>
    <hyperlink ref="E719" location="A125978153K" display="A125978153K" xr:uid="{00000000-0004-0000-0000-0000C4020000}"/>
    <hyperlink ref="E720" location="A125967289T" display="A125967289T" xr:uid="{00000000-0004-0000-0000-0000C5020000}"/>
    <hyperlink ref="E721" location="A125988889L" display="A125988889L" xr:uid="{00000000-0004-0000-0000-0000C6020000}"/>
    <hyperlink ref="E722" location="A125978089C" display="A125978089C" xr:uid="{00000000-0004-0000-0000-0000C7020000}"/>
    <hyperlink ref="E723" location="A125967361X" display="A125967361X" xr:uid="{00000000-0004-0000-0000-0000C8020000}"/>
    <hyperlink ref="E724" location="A125988961V" display="A125988961V" xr:uid="{00000000-0004-0000-0000-0000C9020000}"/>
    <hyperlink ref="E725" location="A125978161K" display="A125978161K" xr:uid="{00000000-0004-0000-0000-0000CA020000}"/>
    <hyperlink ref="E726" location="A125967369T" display="A125967369T" xr:uid="{00000000-0004-0000-0000-0000CB020000}"/>
    <hyperlink ref="E727" location="A125988969L" display="A125988969L" xr:uid="{00000000-0004-0000-0000-0000CC020000}"/>
    <hyperlink ref="E728" location="A125978169C" display="A125978169C" xr:uid="{00000000-0004-0000-0000-0000CD020000}"/>
    <hyperlink ref="E729" location="A125967449T" display="A125967449T" xr:uid="{00000000-0004-0000-0000-0000CE020000}"/>
    <hyperlink ref="E730" location="A125989049R" display="A125989049R" xr:uid="{00000000-0004-0000-0000-0000CF020000}"/>
    <hyperlink ref="E731" location="A125978249C" display="A125978249C" xr:uid="{00000000-0004-0000-0000-0000D0020000}"/>
    <hyperlink ref="E732" location="A125967273X" display="A125967273X" xr:uid="{00000000-0004-0000-0000-0000D1020000}"/>
    <hyperlink ref="E733" location="A125988873V" display="A125988873V" xr:uid="{00000000-0004-0000-0000-0000D2020000}"/>
    <hyperlink ref="E734" location="A125978073K" display="A125978073K" xr:uid="{00000000-0004-0000-0000-0000D3020000}"/>
    <hyperlink ref="E735" location="A125967425X" display="A125967425X" xr:uid="{00000000-0004-0000-0000-0000D4020000}"/>
    <hyperlink ref="E736" location="A125989025W" display="A125989025W" xr:uid="{00000000-0004-0000-0000-0000D5020000}"/>
    <hyperlink ref="E737" location="A125978225K" display="A125978225K" xr:uid="{00000000-0004-0000-0000-0000D6020000}"/>
    <hyperlink ref="E738" location="A125967433X" display="A125967433X" xr:uid="{00000000-0004-0000-0000-0000D7020000}"/>
    <hyperlink ref="E739" location="A125989033W" display="A125989033W" xr:uid="{00000000-0004-0000-0000-0000D8020000}"/>
    <hyperlink ref="E740" location="A125978233K" display="A125978233K" xr:uid="{00000000-0004-0000-0000-0000D9020000}"/>
    <hyperlink ref="E741" location="A125967257X" display="A125967257X" xr:uid="{00000000-0004-0000-0000-0000DA020000}"/>
    <hyperlink ref="E742" location="A125988857V" display="A125988857V" xr:uid="{00000000-0004-0000-0000-0000DB020000}"/>
    <hyperlink ref="E743" location="A125978057K" display="A125978057K" xr:uid="{00000000-0004-0000-0000-0000DC020000}"/>
    <hyperlink ref="E744" location="A125967297T" display="A125967297T" xr:uid="{00000000-0004-0000-0000-0000DD020000}"/>
    <hyperlink ref="E745" location="A125988897L" display="A125988897L" xr:uid="{00000000-0004-0000-0000-0000DE020000}"/>
    <hyperlink ref="E746" location="A125978097C" display="A125978097C" xr:uid="{00000000-0004-0000-0000-0000DF020000}"/>
    <hyperlink ref="E747" location="A125961920X" display="A125961920X" xr:uid="{00000000-0004-0000-0000-0000E0020000}"/>
    <hyperlink ref="E748" location="A125983520W" display="A125983520W" xr:uid="{00000000-0004-0000-0000-0000E1020000}"/>
    <hyperlink ref="E749" location="A125972720K" display="A125972720K" xr:uid="{00000000-0004-0000-0000-0000E2020000}"/>
    <hyperlink ref="E750" location="A125961992K" display="A125961992K" xr:uid="{00000000-0004-0000-0000-0000E3020000}"/>
    <hyperlink ref="E751" location="A125983592J" display="A125983592J" xr:uid="{00000000-0004-0000-0000-0000E4020000}"/>
    <hyperlink ref="E752" location="A125972792W" display="A125972792W" xr:uid="{00000000-0004-0000-0000-0000E5020000}"/>
    <hyperlink ref="E753" location="A125961928T" display="A125961928T" xr:uid="{00000000-0004-0000-0000-0000E6020000}"/>
    <hyperlink ref="E754" location="A125983528R" display="A125983528R" xr:uid="{00000000-0004-0000-0000-0000E7020000}"/>
    <hyperlink ref="E755" location="A125972728C" display="A125972728C" xr:uid="{00000000-0004-0000-0000-0000E8020000}"/>
    <hyperlink ref="E756" location="A125962000A" display="A125962000A" xr:uid="{00000000-0004-0000-0000-0000E9020000}"/>
    <hyperlink ref="E757" location="A125983600W" display="A125983600W" xr:uid="{00000000-0004-0000-0000-0000EA020000}"/>
    <hyperlink ref="E758" location="A125972800K" display="A125972800K" xr:uid="{00000000-0004-0000-0000-0000EB020000}"/>
    <hyperlink ref="E759" location="A125962008V" display="A125962008V" xr:uid="{00000000-0004-0000-0000-0000EC020000}"/>
    <hyperlink ref="E760" location="A125983608R" display="A125983608R" xr:uid="{00000000-0004-0000-0000-0000ED020000}"/>
    <hyperlink ref="E761" location="A125972808C" display="A125972808C" xr:uid="{00000000-0004-0000-0000-0000EE020000}"/>
    <hyperlink ref="E762" location="A125961936T" display="A125961936T" xr:uid="{00000000-0004-0000-0000-0000EF020000}"/>
    <hyperlink ref="E763" location="A125983536R" display="A125983536R" xr:uid="{00000000-0004-0000-0000-0000F0020000}"/>
    <hyperlink ref="E764" location="A125972736C" display="A125972736C" xr:uid="{00000000-0004-0000-0000-0000F1020000}"/>
    <hyperlink ref="E765" location="A125961944T" display="A125961944T" xr:uid="{00000000-0004-0000-0000-0000F2020000}"/>
    <hyperlink ref="E766" location="A125983544R" display="A125983544R" xr:uid="{00000000-0004-0000-0000-0000F3020000}"/>
    <hyperlink ref="E767" location="A125972744C" display="A125972744C" xr:uid="{00000000-0004-0000-0000-0000F4020000}"/>
    <hyperlink ref="E768" location="A125961976K" display="A125961976K" xr:uid="{00000000-0004-0000-0000-0000F5020000}"/>
    <hyperlink ref="E769" location="A125983576J" display="A125983576J" xr:uid="{00000000-0004-0000-0000-0000F6020000}"/>
    <hyperlink ref="E770" location="A125972776W" display="A125972776W" xr:uid="{00000000-0004-0000-0000-0000F7020000}"/>
    <hyperlink ref="E771" location="A125961904X" display="A125961904X" xr:uid="{00000000-0004-0000-0000-0000F8020000}"/>
    <hyperlink ref="E772" location="A125983504W" display="A125983504W" xr:uid="{00000000-0004-0000-0000-0000F9020000}"/>
    <hyperlink ref="E773" location="A125972704K" display="A125972704K" xr:uid="{00000000-0004-0000-0000-0000FA020000}"/>
    <hyperlink ref="E774" location="A125962016V" display="A125962016V" xr:uid="{00000000-0004-0000-0000-0000FB020000}"/>
    <hyperlink ref="E775" location="A125983616R" display="A125983616R" xr:uid="{00000000-0004-0000-0000-0000FC020000}"/>
    <hyperlink ref="E776" location="A125972816C" display="A125972816C" xr:uid="{00000000-0004-0000-0000-0000FD020000}"/>
    <hyperlink ref="E777" location="A125961984K" display="A125961984K" xr:uid="{00000000-0004-0000-0000-0000FE020000}"/>
    <hyperlink ref="E778" location="A125983584J" display="A125983584J" xr:uid="{00000000-0004-0000-0000-0000FF020000}"/>
    <hyperlink ref="E779" location="A125972784W" display="A125972784W" xr:uid="{00000000-0004-0000-0000-000000030000}"/>
    <hyperlink ref="E780" location="A125962040V" display="A125962040V" xr:uid="{00000000-0004-0000-0000-000001030000}"/>
    <hyperlink ref="E781" location="A125983640R" display="A125983640R" xr:uid="{00000000-0004-0000-0000-000002030000}"/>
    <hyperlink ref="E782" location="A125972840C" display="A125972840C" xr:uid="{00000000-0004-0000-0000-000003030000}"/>
    <hyperlink ref="E783" location="A125961912X" display="A125961912X" xr:uid="{00000000-0004-0000-0000-000004030000}"/>
    <hyperlink ref="E784" location="A125983512W" display="A125983512W" xr:uid="{00000000-0004-0000-0000-000005030000}"/>
    <hyperlink ref="E785" location="A125972712K" display="A125972712K" xr:uid="{00000000-0004-0000-0000-000006030000}"/>
    <hyperlink ref="E786" location="A125961864T" display="A125961864T" xr:uid="{00000000-0004-0000-0000-000007030000}"/>
    <hyperlink ref="E787" location="A125983464R" display="A125983464R" xr:uid="{00000000-0004-0000-0000-000008030000}"/>
    <hyperlink ref="E788" location="A125972664C" display="A125972664C" xr:uid="{00000000-0004-0000-0000-000009030000}"/>
    <hyperlink ref="E789" location="A125961880T" display="A125961880T" xr:uid="{00000000-0004-0000-0000-00000A030000}"/>
    <hyperlink ref="E790" location="A125983480R" display="A125983480R" xr:uid="{00000000-0004-0000-0000-00000B030000}"/>
    <hyperlink ref="E791" location="A125972680C" display="A125972680C" xr:uid="{00000000-0004-0000-0000-00000C030000}"/>
    <hyperlink ref="E792" location="A125961952T" display="A125961952T" xr:uid="{00000000-0004-0000-0000-00000D030000}"/>
    <hyperlink ref="E793" location="A125983552R" display="A125983552R" xr:uid="{00000000-0004-0000-0000-00000E030000}"/>
    <hyperlink ref="E794" location="A125972752C" display="A125972752C" xr:uid="{00000000-0004-0000-0000-00000F030000}"/>
    <hyperlink ref="E795" location="A125961888K" display="A125961888K" xr:uid="{00000000-0004-0000-0000-000010030000}"/>
    <hyperlink ref="E796" location="A125983488J" display="A125983488J" xr:uid="{00000000-0004-0000-0000-000011030000}"/>
    <hyperlink ref="E797" location="A125972688W" display="A125972688W" xr:uid="{00000000-0004-0000-0000-000012030000}"/>
    <hyperlink ref="E798" location="A125961960T" display="A125961960T" xr:uid="{00000000-0004-0000-0000-000013030000}"/>
    <hyperlink ref="E799" location="A125983560R" display="A125983560R" xr:uid="{00000000-0004-0000-0000-000014030000}"/>
    <hyperlink ref="E800" location="A125972760C" display="A125972760C" xr:uid="{00000000-0004-0000-0000-000015030000}"/>
    <hyperlink ref="E801" location="A125961968K" display="A125961968K" xr:uid="{00000000-0004-0000-0000-000016030000}"/>
    <hyperlink ref="E802" location="A125983568J" display="A125983568J" xr:uid="{00000000-0004-0000-0000-000017030000}"/>
    <hyperlink ref="E803" location="A125972768W" display="A125972768W" xr:uid="{00000000-0004-0000-0000-000018030000}"/>
    <hyperlink ref="E804" location="A125962048L" display="A125962048L" xr:uid="{00000000-0004-0000-0000-000019030000}"/>
    <hyperlink ref="E805" location="A125983648J" display="A125983648J" xr:uid="{00000000-0004-0000-0000-00001A030000}"/>
    <hyperlink ref="E806" location="A125972848W" display="A125972848W" xr:uid="{00000000-0004-0000-0000-00001B030000}"/>
    <hyperlink ref="E807" location="A125961872T" display="A125961872T" xr:uid="{00000000-0004-0000-0000-00001C030000}"/>
    <hyperlink ref="E808" location="A125983472R" display="A125983472R" xr:uid="{00000000-0004-0000-0000-00001D030000}"/>
    <hyperlink ref="E809" location="A125972672C" display="A125972672C" xr:uid="{00000000-0004-0000-0000-00001E030000}"/>
    <hyperlink ref="E810" location="A125962024V" display="A125962024V" xr:uid="{00000000-0004-0000-0000-00001F030000}"/>
    <hyperlink ref="E811" location="A125983624R" display="A125983624R" xr:uid="{00000000-0004-0000-0000-000020030000}"/>
    <hyperlink ref="E812" location="A125972824C" display="A125972824C" xr:uid="{00000000-0004-0000-0000-000021030000}"/>
    <hyperlink ref="E813" location="A125962032V" display="A125962032V" xr:uid="{00000000-0004-0000-0000-000022030000}"/>
    <hyperlink ref="E814" location="A125983632R" display="A125983632R" xr:uid="{00000000-0004-0000-0000-000023030000}"/>
    <hyperlink ref="E815" location="A125972832C" display="A125972832C" xr:uid="{00000000-0004-0000-0000-000024030000}"/>
    <hyperlink ref="E816" location="A125961856T" display="A125961856T" xr:uid="{00000000-0004-0000-0000-000025030000}"/>
    <hyperlink ref="E817" location="A125983456R" display="A125983456R" xr:uid="{00000000-0004-0000-0000-000026030000}"/>
    <hyperlink ref="E818" location="A125972656C" display="A125972656C" xr:uid="{00000000-0004-0000-0000-000027030000}"/>
    <hyperlink ref="E819" location="A125961896K" display="A125961896K" xr:uid="{00000000-0004-0000-0000-000028030000}"/>
    <hyperlink ref="E820" location="A125983496J" display="A125983496J" xr:uid="{00000000-0004-0000-0000-000029030000}"/>
    <hyperlink ref="E821" location="A125972696W" display="A125972696W" xr:uid="{00000000-0004-0000-0000-00002A030000}"/>
    <hyperlink ref="E822" location="A125961993L" display="A125961993L" xr:uid="{00000000-0004-0000-0000-00002B030000}"/>
    <hyperlink ref="E823" location="A125983593K" display="A125983593K" xr:uid="{00000000-0004-0000-0000-00002C030000}"/>
    <hyperlink ref="E824" location="A125972793X" display="A125972793X" xr:uid="{00000000-0004-0000-0000-00002D030000}"/>
    <hyperlink ref="E825" location="A125961929V" display="A125961929V" xr:uid="{00000000-0004-0000-0000-00002E030000}"/>
    <hyperlink ref="E826" location="A125983529T" display="A125983529T" xr:uid="{00000000-0004-0000-0000-00002F030000}"/>
    <hyperlink ref="E827" location="A125972729F" display="A125972729F" xr:uid="{00000000-0004-0000-0000-000030030000}"/>
    <hyperlink ref="E828" location="A125962001C" display="A125962001C" xr:uid="{00000000-0004-0000-0000-000031030000}"/>
    <hyperlink ref="E829" location="A125983601X" display="A125983601X" xr:uid="{00000000-0004-0000-0000-000032030000}"/>
    <hyperlink ref="E830" location="A125972801L" display="A125972801L" xr:uid="{00000000-0004-0000-0000-000033030000}"/>
    <hyperlink ref="E831" location="A125962009W" display="A125962009W" xr:uid="{00000000-0004-0000-0000-000034030000}"/>
    <hyperlink ref="E832" location="A125983609T" display="A125983609T" xr:uid="{00000000-0004-0000-0000-000035030000}"/>
    <hyperlink ref="E833" location="A125972809F" display="A125972809F" xr:uid="{00000000-0004-0000-0000-000036030000}"/>
    <hyperlink ref="E834" location="A125961937V" display="A125961937V" xr:uid="{00000000-0004-0000-0000-000037030000}"/>
    <hyperlink ref="E835" location="A125983537T" display="A125983537T" xr:uid="{00000000-0004-0000-0000-000038030000}"/>
    <hyperlink ref="E836" location="A125972737F" display="A125972737F" xr:uid="{00000000-0004-0000-0000-000039030000}"/>
    <hyperlink ref="E837" location="A125961945V" display="A125961945V" xr:uid="{00000000-0004-0000-0000-00003A030000}"/>
    <hyperlink ref="E838" location="A125983545T" display="A125983545T" xr:uid="{00000000-0004-0000-0000-00003B030000}"/>
    <hyperlink ref="E839" location="A125972745F" display="A125972745F" xr:uid="{00000000-0004-0000-0000-00003C030000}"/>
    <hyperlink ref="E840" location="A125961977L" display="A125961977L" xr:uid="{00000000-0004-0000-0000-00003D030000}"/>
    <hyperlink ref="E841" location="A125983577K" display="A125983577K" xr:uid="{00000000-0004-0000-0000-00003E030000}"/>
    <hyperlink ref="E842" location="A125972777X" display="A125972777X" xr:uid="{00000000-0004-0000-0000-00003F030000}"/>
    <hyperlink ref="E843" location="A125961905A" display="A125961905A" xr:uid="{00000000-0004-0000-0000-000040030000}"/>
    <hyperlink ref="E844" location="A125983505X" display="A125983505X" xr:uid="{00000000-0004-0000-0000-000041030000}"/>
    <hyperlink ref="E845" location="A125972705L" display="A125972705L" xr:uid="{00000000-0004-0000-0000-000042030000}"/>
    <hyperlink ref="E846" location="A125962017W" display="A125962017W" xr:uid="{00000000-0004-0000-0000-000043030000}"/>
    <hyperlink ref="E847" location="A125983617T" display="A125983617T" xr:uid="{00000000-0004-0000-0000-000044030000}"/>
    <hyperlink ref="E848" location="A125972817F" display="A125972817F" xr:uid="{00000000-0004-0000-0000-000045030000}"/>
    <hyperlink ref="E849" location="A125961985L" display="A125961985L" xr:uid="{00000000-0004-0000-0000-000046030000}"/>
    <hyperlink ref="E850" location="A125983585K" display="A125983585K" xr:uid="{00000000-0004-0000-0000-000047030000}"/>
    <hyperlink ref="E851" location="A125972785X" display="A125972785X" xr:uid="{00000000-0004-0000-0000-000048030000}"/>
    <hyperlink ref="E852" location="A125962041W" display="A125962041W" xr:uid="{00000000-0004-0000-0000-000049030000}"/>
    <hyperlink ref="E853" location="A125983641T" display="A125983641T" xr:uid="{00000000-0004-0000-0000-00004A030000}"/>
    <hyperlink ref="E854" location="A125972841F" display="A125972841F" xr:uid="{00000000-0004-0000-0000-00004B030000}"/>
    <hyperlink ref="E855" location="A125961913A" display="A125961913A" xr:uid="{00000000-0004-0000-0000-00004C030000}"/>
    <hyperlink ref="E856" location="A125983513X" display="A125983513X" xr:uid="{00000000-0004-0000-0000-00004D030000}"/>
    <hyperlink ref="E857" location="A125972713L" display="A125972713L" xr:uid="{00000000-0004-0000-0000-00004E030000}"/>
    <hyperlink ref="E858" location="A125961865V" display="A125961865V" xr:uid="{00000000-0004-0000-0000-00004F030000}"/>
    <hyperlink ref="E859" location="A125983465T" display="A125983465T" xr:uid="{00000000-0004-0000-0000-000050030000}"/>
    <hyperlink ref="E860" location="A125972665F" display="A125972665F" xr:uid="{00000000-0004-0000-0000-000051030000}"/>
    <hyperlink ref="E861" location="A125961881V" display="A125961881V" xr:uid="{00000000-0004-0000-0000-000052030000}"/>
    <hyperlink ref="E862" location="A125983481T" display="A125983481T" xr:uid="{00000000-0004-0000-0000-000053030000}"/>
    <hyperlink ref="E863" location="A125972681F" display="A125972681F" xr:uid="{00000000-0004-0000-0000-000054030000}"/>
    <hyperlink ref="E864" location="A125961953V" display="A125961953V" xr:uid="{00000000-0004-0000-0000-000055030000}"/>
    <hyperlink ref="E865" location="A125983553T" display="A125983553T" xr:uid="{00000000-0004-0000-0000-000056030000}"/>
    <hyperlink ref="E866" location="A125972753F" display="A125972753F" xr:uid="{00000000-0004-0000-0000-000057030000}"/>
    <hyperlink ref="E867" location="A125961889L" display="A125961889L" xr:uid="{00000000-0004-0000-0000-000058030000}"/>
    <hyperlink ref="E868" location="A125983489K" display="A125983489K" xr:uid="{00000000-0004-0000-0000-000059030000}"/>
    <hyperlink ref="E869" location="A125972689X" display="A125972689X" xr:uid="{00000000-0004-0000-0000-00005A030000}"/>
    <hyperlink ref="E870" location="A125961961V" display="A125961961V" xr:uid="{00000000-0004-0000-0000-00005B030000}"/>
    <hyperlink ref="E871" location="A125983561T" display="A125983561T" xr:uid="{00000000-0004-0000-0000-00005C030000}"/>
    <hyperlink ref="E872" location="A125972761F" display="A125972761F" xr:uid="{00000000-0004-0000-0000-00005D030000}"/>
    <hyperlink ref="E873" location="A125961969L" display="A125961969L" xr:uid="{00000000-0004-0000-0000-00005E030000}"/>
    <hyperlink ref="E874" location="A125983569K" display="A125983569K" xr:uid="{00000000-0004-0000-0000-00005F030000}"/>
    <hyperlink ref="E875" location="A125972769X" display="A125972769X" xr:uid="{00000000-0004-0000-0000-000060030000}"/>
    <hyperlink ref="E876" location="A125962049R" display="A125962049R" xr:uid="{00000000-0004-0000-0000-000061030000}"/>
    <hyperlink ref="E877" location="A125983649K" display="A125983649K" xr:uid="{00000000-0004-0000-0000-000062030000}"/>
    <hyperlink ref="E878" location="A125972849X" display="A125972849X" xr:uid="{00000000-0004-0000-0000-000063030000}"/>
    <hyperlink ref="E879" location="A125961873V" display="A125961873V" xr:uid="{00000000-0004-0000-0000-000064030000}"/>
    <hyperlink ref="E880" location="A125983473T" display="A125983473T" xr:uid="{00000000-0004-0000-0000-000065030000}"/>
    <hyperlink ref="E881" location="A125972673F" display="A125972673F" xr:uid="{00000000-0004-0000-0000-000066030000}"/>
    <hyperlink ref="E882" location="A125962025W" display="A125962025W" xr:uid="{00000000-0004-0000-0000-000067030000}"/>
    <hyperlink ref="E883" location="A125983625T" display="A125983625T" xr:uid="{00000000-0004-0000-0000-000068030000}"/>
    <hyperlink ref="E884" location="A125972825F" display="A125972825F" xr:uid="{00000000-0004-0000-0000-000069030000}"/>
    <hyperlink ref="E885" location="A125962033W" display="A125962033W" xr:uid="{00000000-0004-0000-0000-00006A030000}"/>
    <hyperlink ref="E886" location="A125983633T" display="A125983633T" xr:uid="{00000000-0004-0000-0000-00006B030000}"/>
    <hyperlink ref="E887" location="A125972833F" display="A125972833F" xr:uid="{00000000-0004-0000-0000-00006C030000}"/>
    <hyperlink ref="E888" location="A125961857V" display="A125961857V" xr:uid="{00000000-0004-0000-0000-00006D030000}"/>
    <hyperlink ref="E889" location="A125983457T" display="A125983457T" xr:uid="{00000000-0004-0000-0000-00006E030000}"/>
    <hyperlink ref="E890" location="A125972657F" display="A125972657F" xr:uid="{00000000-0004-0000-0000-00006F030000}"/>
    <hyperlink ref="E891" location="A125961897L" display="A125961897L" xr:uid="{00000000-0004-0000-0000-000070030000}"/>
    <hyperlink ref="E892" location="A125983497K" display="A125983497K" xr:uid="{00000000-0004-0000-0000-000071030000}"/>
    <hyperlink ref="E893" location="A125972697X" display="A125972697X" xr:uid="{00000000-0004-0000-0000-000072030000}"/>
    <hyperlink ref="E894" location="A125959520W" display="A125959520W" xr:uid="{00000000-0004-0000-0000-000073030000}"/>
    <hyperlink ref="E895" location="A125981120X" display="A125981120X" xr:uid="{00000000-0004-0000-0000-000074030000}"/>
    <hyperlink ref="E896" location="A125970320L" display="A125970320L" xr:uid="{00000000-0004-0000-0000-000075030000}"/>
    <hyperlink ref="E897" location="A125959592J" display="A125959592J" xr:uid="{00000000-0004-0000-0000-000076030000}"/>
    <hyperlink ref="E898" location="A125981192K" display="A125981192K" xr:uid="{00000000-0004-0000-0000-000077030000}"/>
    <hyperlink ref="E899" location="A125970392X" display="A125970392X" xr:uid="{00000000-0004-0000-0000-000078030000}"/>
    <hyperlink ref="E900" location="A125959528R" display="A125959528R" xr:uid="{00000000-0004-0000-0000-000079030000}"/>
    <hyperlink ref="E901" location="A125981128T" display="A125981128T" xr:uid="{00000000-0004-0000-0000-00007A030000}"/>
    <hyperlink ref="E902" location="A125970328F" display="A125970328F" xr:uid="{00000000-0004-0000-0000-00007B030000}"/>
    <hyperlink ref="E903" location="A125959600W" display="A125959600W" xr:uid="{00000000-0004-0000-0000-00007C030000}"/>
    <hyperlink ref="E904" location="A125981200X" display="A125981200X" xr:uid="{00000000-0004-0000-0000-00007D030000}"/>
    <hyperlink ref="E905" location="A125970400L" display="A125970400L" xr:uid="{00000000-0004-0000-0000-00007E030000}"/>
    <hyperlink ref="E906" location="A125959608R" display="A125959608R" xr:uid="{00000000-0004-0000-0000-00007F030000}"/>
    <hyperlink ref="E907" location="A125981208T" display="A125981208T" xr:uid="{00000000-0004-0000-0000-000080030000}"/>
    <hyperlink ref="E908" location="A125970408F" display="A125970408F" xr:uid="{00000000-0004-0000-0000-000081030000}"/>
    <hyperlink ref="E909" location="A125959536R" display="A125959536R" xr:uid="{00000000-0004-0000-0000-000082030000}"/>
    <hyperlink ref="E910" location="A125981136T" display="A125981136T" xr:uid="{00000000-0004-0000-0000-000083030000}"/>
    <hyperlink ref="E911" location="A125970336F" display="A125970336F" xr:uid="{00000000-0004-0000-0000-000084030000}"/>
    <hyperlink ref="E912" location="A125959544R" display="A125959544R" xr:uid="{00000000-0004-0000-0000-000085030000}"/>
    <hyperlink ref="E913" location="A125981144T" display="A125981144T" xr:uid="{00000000-0004-0000-0000-000086030000}"/>
    <hyperlink ref="E914" location="A125970344F" display="A125970344F" xr:uid="{00000000-0004-0000-0000-000087030000}"/>
    <hyperlink ref="E915" location="A125959576J" display="A125959576J" xr:uid="{00000000-0004-0000-0000-000088030000}"/>
    <hyperlink ref="E916" location="A125981176K" display="A125981176K" xr:uid="{00000000-0004-0000-0000-000089030000}"/>
    <hyperlink ref="E917" location="A125970376X" display="A125970376X" xr:uid="{00000000-0004-0000-0000-00008A030000}"/>
    <hyperlink ref="E918" location="A125959504W" display="A125959504W" xr:uid="{00000000-0004-0000-0000-00008B030000}"/>
    <hyperlink ref="E919" location="A125981104X" display="A125981104X" xr:uid="{00000000-0004-0000-0000-00008C030000}"/>
    <hyperlink ref="E920" location="A125970304L" display="A125970304L" xr:uid="{00000000-0004-0000-0000-00008D030000}"/>
    <hyperlink ref="E921" location="A125959616R" display="A125959616R" xr:uid="{00000000-0004-0000-0000-00008E030000}"/>
    <hyperlink ref="E922" location="A125981216T" display="A125981216T" xr:uid="{00000000-0004-0000-0000-00008F030000}"/>
    <hyperlink ref="E923" location="A125970416F" display="A125970416F" xr:uid="{00000000-0004-0000-0000-000090030000}"/>
    <hyperlink ref="E924" location="A125959584J" display="A125959584J" xr:uid="{00000000-0004-0000-0000-000091030000}"/>
    <hyperlink ref="E925" location="A125981184K" display="A125981184K" xr:uid="{00000000-0004-0000-0000-000092030000}"/>
    <hyperlink ref="E926" location="A125970384X" display="A125970384X" xr:uid="{00000000-0004-0000-0000-000093030000}"/>
    <hyperlink ref="E927" location="A125959640R" display="A125959640R" xr:uid="{00000000-0004-0000-0000-000094030000}"/>
    <hyperlink ref="E928" location="A125981240T" display="A125981240T" xr:uid="{00000000-0004-0000-0000-000095030000}"/>
    <hyperlink ref="E929" location="A125970440F" display="A125970440F" xr:uid="{00000000-0004-0000-0000-000096030000}"/>
    <hyperlink ref="E930" location="A125959512W" display="A125959512W" xr:uid="{00000000-0004-0000-0000-000097030000}"/>
    <hyperlink ref="E931" location="A125981112X" display="A125981112X" xr:uid="{00000000-0004-0000-0000-000098030000}"/>
    <hyperlink ref="E932" location="A125970312L" display="A125970312L" xr:uid="{00000000-0004-0000-0000-000099030000}"/>
    <hyperlink ref="E933" location="A125959464R" display="A125959464R" xr:uid="{00000000-0004-0000-0000-00009A030000}"/>
    <hyperlink ref="E934" location="A125981064T" display="A125981064T" xr:uid="{00000000-0004-0000-0000-00009B030000}"/>
    <hyperlink ref="E935" location="A125970264F" display="A125970264F" xr:uid="{00000000-0004-0000-0000-00009C030000}"/>
    <hyperlink ref="E936" location="A125959480R" display="A125959480R" xr:uid="{00000000-0004-0000-0000-00009D030000}"/>
    <hyperlink ref="E937" location="A125981080T" display="A125981080T" xr:uid="{00000000-0004-0000-0000-00009E030000}"/>
    <hyperlink ref="E938" location="A125970280F" display="A125970280F" xr:uid="{00000000-0004-0000-0000-00009F030000}"/>
    <hyperlink ref="E939" location="A125959552R" display="A125959552R" xr:uid="{00000000-0004-0000-0000-0000A0030000}"/>
    <hyperlink ref="E940" location="A125981152T" display="A125981152T" xr:uid="{00000000-0004-0000-0000-0000A1030000}"/>
    <hyperlink ref="E941" location="A125970352F" display="A125970352F" xr:uid="{00000000-0004-0000-0000-0000A2030000}"/>
    <hyperlink ref="E942" location="A125959488J" display="A125959488J" xr:uid="{00000000-0004-0000-0000-0000A3030000}"/>
    <hyperlink ref="E943" location="A125981088K" display="A125981088K" xr:uid="{00000000-0004-0000-0000-0000A4030000}"/>
    <hyperlink ref="E944" location="A125970288X" display="A125970288X" xr:uid="{00000000-0004-0000-0000-0000A5030000}"/>
    <hyperlink ref="E945" location="A125959560R" display="A125959560R" xr:uid="{00000000-0004-0000-0000-0000A6030000}"/>
    <hyperlink ref="E946" location="A125981160T" display="A125981160T" xr:uid="{00000000-0004-0000-0000-0000A7030000}"/>
    <hyperlink ref="E947" location="A125970360F" display="A125970360F" xr:uid="{00000000-0004-0000-0000-0000A8030000}"/>
    <hyperlink ref="E948" location="A125959568J" display="A125959568J" xr:uid="{00000000-0004-0000-0000-0000A9030000}"/>
    <hyperlink ref="E949" location="A125981168K" display="A125981168K" xr:uid="{00000000-0004-0000-0000-0000AA030000}"/>
    <hyperlink ref="E950" location="A125970368X" display="A125970368X" xr:uid="{00000000-0004-0000-0000-0000AB030000}"/>
    <hyperlink ref="E951" location="A125959648J" display="A125959648J" xr:uid="{00000000-0004-0000-0000-0000AC030000}"/>
    <hyperlink ref="E952" location="A125981248K" display="A125981248K" xr:uid="{00000000-0004-0000-0000-0000AD030000}"/>
    <hyperlink ref="E953" location="A125970448X" display="A125970448X" xr:uid="{00000000-0004-0000-0000-0000AE030000}"/>
    <hyperlink ref="E954" location="A125959472R" display="A125959472R" xr:uid="{00000000-0004-0000-0000-0000AF030000}"/>
    <hyperlink ref="E955" location="A125981072T" display="A125981072T" xr:uid="{00000000-0004-0000-0000-0000B0030000}"/>
    <hyperlink ref="E956" location="A125970272F" display="A125970272F" xr:uid="{00000000-0004-0000-0000-0000B1030000}"/>
    <hyperlink ref="E957" location="A125959624R" display="A125959624R" xr:uid="{00000000-0004-0000-0000-0000B2030000}"/>
    <hyperlink ref="E958" location="A125981224T" display="A125981224T" xr:uid="{00000000-0004-0000-0000-0000B3030000}"/>
    <hyperlink ref="E959" location="A125970424F" display="A125970424F" xr:uid="{00000000-0004-0000-0000-0000B4030000}"/>
    <hyperlink ref="E960" location="A125959632R" display="A125959632R" xr:uid="{00000000-0004-0000-0000-0000B5030000}"/>
    <hyperlink ref="E961" location="A125981232T" display="A125981232T" xr:uid="{00000000-0004-0000-0000-0000B6030000}"/>
    <hyperlink ref="E962" location="A125970432F" display="A125970432F" xr:uid="{00000000-0004-0000-0000-0000B7030000}"/>
    <hyperlink ref="E963" location="A125959456R" display="A125959456R" xr:uid="{00000000-0004-0000-0000-0000B8030000}"/>
    <hyperlink ref="E964" location="A125981056T" display="A125981056T" xr:uid="{00000000-0004-0000-0000-0000B9030000}"/>
    <hyperlink ref="E965" location="A125970256F" display="A125970256F" xr:uid="{00000000-0004-0000-0000-0000BA030000}"/>
    <hyperlink ref="E966" location="A125959496J" display="A125959496J" xr:uid="{00000000-0004-0000-0000-0000BB030000}"/>
    <hyperlink ref="E967" location="A125981096K" display="A125981096K" xr:uid="{00000000-0004-0000-0000-0000BC030000}"/>
    <hyperlink ref="E968" location="A125970296X" display="A125970296X" xr:uid="{00000000-0004-0000-0000-0000BD030000}"/>
    <hyperlink ref="E969" location="A125959593K" display="A125959593K" xr:uid="{00000000-0004-0000-0000-0000BE030000}"/>
    <hyperlink ref="E970" location="A125981193L" display="A125981193L" xr:uid="{00000000-0004-0000-0000-0000BF030000}"/>
    <hyperlink ref="E971" location="A125970393A" display="A125970393A" xr:uid="{00000000-0004-0000-0000-0000C0030000}"/>
    <hyperlink ref="E972" location="A125959529T" display="A125959529T" xr:uid="{00000000-0004-0000-0000-0000C1030000}"/>
    <hyperlink ref="E973" location="A125981129V" display="A125981129V" xr:uid="{00000000-0004-0000-0000-0000C2030000}"/>
    <hyperlink ref="E974" location="A125970329J" display="A125970329J" xr:uid="{00000000-0004-0000-0000-0000C3030000}"/>
    <hyperlink ref="E975" location="A125959601X" display="A125959601X" xr:uid="{00000000-0004-0000-0000-0000C4030000}"/>
    <hyperlink ref="E976" location="A125981201A" display="A125981201A" xr:uid="{00000000-0004-0000-0000-0000C5030000}"/>
    <hyperlink ref="E977" location="A125970401R" display="A125970401R" xr:uid="{00000000-0004-0000-0000-0000C6030000}"/>
    <hyperlink ref="E978" location="A125959609T" display="A125959609T" xr:uid="{00000000-0004-0000-0000-0000C7030000}"/>
    <hyperlink ref="E979" location="A125981209V" display="A125981209V" xr:uid="{00000000-0004-0000-0000-0000C8030000}"/>
    <hyperlink ref="E980" location="A125970409J" display="A125970409J" xr:uid="{00000000-0004-0000-0000-0000C9030000}"/>
    <hyperlink ref="E981" location="A125959537T" display="A125959537T" xr:uid="{00000000-0004-0000-0000-0000CA030000}"/>
    <hyperlink ref="E982" location="A125981137V" display="A125981137V" xr:uid="{00000000-0004-0000-0000-0000CB030000}"/>
    <hyperlink ref="E983" location="A125970337J" display="A125970337J" xr:uid="{00000000-0004-0000-0000-0000CC030000}"/>
    <hyperlink ref="E984" location="A125959545T" display="A125959545T" xr:uid="{00000000-0004-0000-0000-0000CD030000}"/>
    <hyperlink ref="E985" location="A125981145V" display="A125981145V" xr:uid="{00000000-0004-0000-0000-0000CE030000}"/>
    <hyperlink ref="E986" location="A125970345J" display="A125970345J" xr:uid="{00000000-0004-0000-0000-0000CF030000}"/>
    <hyperlink ref="E987" location="A125959577K" display="A125959577K" xr:uid="{00000000-0004-0000-0000-0000D0030000}"/>
    <hyperlink ref="E988" location="A125981177L" display="A125981177L" xr:uid="{00000000-0004-0000-0000-0000D1030000}"/>
    <hyperlink ref="E989" location="A125970377A" display="A125970377A" xr:uid="{00000000-0004-0000-0000-0000D2030000}"/>
    <hyperlink ref="E990" location="A125959505X" display="A125959505X" xr:uid="{00000000-0004-0000-0000-0000D3030000}"/>
    <hyperlink ref="E991" location="A125981105A" display="A125981105A" xr:uid="{00000000-0004-0000-0000-0000D4030000}"/>
    <hyperlink ref="E992" location="A125970305R" display="A125970305R" xr:uid="{00000000-0004-0000-0000-0000D5030000}"/>
    <hyperlink ref="E993" location="A125959617T" display="A125959617T" xr:uid="{00000000-0004-0000-0000-0000D6030000}"/>
    <hyperlink ref="E994" location="A125981217V" display="A125981217V" xr:uid="{00000000-0004-0000-0000-0000D7030000}"/>
    <hyperlink ref="E995" location="A125970417J" display="A125970417J" xr:uid="{00000000-0004-0000-0000-0000D8030000}"/>
    <hyperlink ref="E996" location="A125959585K" display="A125959585K" xr:uid="{00000000-0004-0000-0000-0000D9030000}"/>
    <hyperlink ref="E997" location="A125981185L" display="A125981185L" xr:uid="{00000000-0004-0000-0000-0000DA030000}"/>
    <hyperlink ref="E998" location="A125970385A" display="A125970385A" xr:uid="{00000000-0004-0000-0000-0000DB030000}"/>
    <hyperlink ref="E999" location="A125959641T" display="A125959641T" xr:uid="{00000000-0004-0000-0000-0000DC030000}"/>
    <hyperlink ref="E1000" location="A125981241V" display="A125981241V" xr:uid="{00000000-0004-0000-0000-0000DD030000}"/>
    <hyperlink ref="E1001" location="A125970441J" display="A125970441J" xr:uid="{00000000-0004-0000-0000-0000DE030000}"/>
    <hyperlink ref="E1002" location="A125959513X" display="A125959513X" xr:uid="{00000000-0004-0000-0000-0000DF030000}"/>
    <hyperlink ref="E1003" location="A125981113A" display="A125981113A" xr:uid="{00000000-0004-0000-0000-0000E0030000}"/>
    <hyperlink ref="E1004" location="A125970313R" display="A125970313R" xr:uid="{00000000-0004-0000-0000-0000E1030000}"/>
    <hyperlink ref="E1005" location="A125959465T" display="A125959465T" xr:uid="{00000000-0004-0000-0000-0000E2030000}"/>
    <hyperlink ref="E1006" location="A125981065V" display="A125981065V" xr:uid="{00000000-0004-0000-0000-0000E3030000}"/>
    <hyperlink ref="E1007" location="A125970265J" display="A125970265J" xr:uid="{00000000-0004-0000-0000-0000E4030000}"/>
    <hyperlink ref="E1008" location="A125959481T" display="A125959481T" xr:uid="{00000000-0004-0000-0000-0000E5030000}"/>
    <hyperlink ref="E1009" location="A125981081V" display="A125981081V" xr:uid="{00000000-0004-0000-0000-0000E6030000}"/>
    <hyperlink ref="E1010" location="A125970281J" display="A125970281J" xr:uid="{00000000-0004-0000-0000-0000E7030000}"/>
    <hyperlink ref="E1011" location="A125959553T" display="A125959553T" xr:uid="{00000000-0004-0000-0000-0000E8030000}"/>
    <hyperlink ref="E1012" location="A125981153V" display="A125981153V" xr:uid="{00000000-0004-0000-0000-0000E9030000}"/>
    <hyperlink ref="E1013" location="A125970353J" display="A125970353J" xr:uid="{00000000-0004-0000-0000-0000EA030000}"/>
    <hyperlink ref="E1014" location="A125959489K" display="A125959489K" xr:uid="{00000000-0004-0000-0000-0000EB030000}"/>
    <hyperlink ref="E1015" location="A125981089L" display="A125981089L" xr:uid="{00000000-0004-0000-0000-0000EC030000}"/>
    <hyperlink ref="E1016" location="A125970289A" display="A125970289A" xr:uid="{00000000-0004-0000-0000-0000ED030000}"/>
    <hyperlink ref="E1017" location="A125959561T" display="A125959561T" xr:uid="{00000000-0004-0000-0000-0000EE030000}"/>
    <hyperlink ref="E1018" location="A125981161V" display="A125981161V" xr:uid="{00000000-0004-0000-0000-0000EF030000}"/>
    <hyperlink ref="E1019" location="A125970361J" display="A125970361J" xr:uid="{00000000-0004-0000-0000-0000F0030000}"/>
    <hyperlink ref="E1020" location="A125959569K" display="A125959569K" xr:uid="{00000000-0004-0000-0000-0000F1030000}"/>
    <hyperlink ref="E1021" location="A125981169L" display="A125981169L" xr:uid="{00000000-0004-0000-0000-0000F2030000}"/>
    <hyperlink ref="E1022" location="A125970369A" display="A125970369A" xr:uid="{00000000-0004-0000-0000-0000F3030000}"/>
    <hyperlink ref="E1023" location="A125959649K" display="A125959649K" xr:uid="{00000000-0004-0000-0000-0000F4030000}"/>
    <hyperlink ref="E1024" location="A125981249L" display="A125981249L" xr:uid="{00000000-0004-0000-0000-0000F5030000}"/>
    <hyperlink ref="E1025" location="A125970449A" display="A125970449A" xr:uid="{00000000-0004-0000-0000-0000F6030000}"/>
    <hyperlink ref="E1026" location="A125959473T" display="A125959473T" xr:uid="{00000000-0004-0000-0000-0000F7030000}"/>
    <hyperlink ref="E1027" location="A125981073V" display="A125981073V" xr:uid="{00000000-0004-0000-0000-0000F8030000}"/>
    <hyperlink ref="E1028" location="A125970273J" display="A125970273J" xr:uid="{00000000-0004-0000-0000-0000F9030000}"/>
    <hyperlink ref="E1029" location="A125959625T" display="A125959625T" xr:uid="{00000000-0004-0000-0000-0000FA030000}"/>
    <hyperlink ref="E1030" location="A125981225V" display="A125981225V" xr:uid="{00000000-0004-0000-0000-0000FB030000}"/>
    <hyperlink ref="E1031" location="A125970425J" display="A125970425J" xr:uid="{00000000-0004-0000-0000-0000FC030000}"/>
    <hyperlink ref="E1032" location="A125959633T" display="A125959633T" xr:uid="{00000000-0004-0000-0000-0000FD030000}"/>
    <hyperlink ref="E1033" location="A125981233V" display="A125981233V" xr:uid="{00000000-0004-0000-0000-0000FE030000}"/>
    <hyperlink ref="E1034" location="A125970433J" display="A125970433J" xr:uid="{00000000-0004-0000-0000-0000FF030000}"/>
    <hyperlink ref="E1035" location="A125959457T" display="A125959457T" xr:uid="{00000000-0004-0000-0000-000000040000}"/>
    <hyperlink ref="E1036" location="A125981057V" display="A125981057V" xr:uid="{00000000-0004-0000-0000-000001040000}"/>
    <hyperlink ref="E1037" location="A125970257J" display="A125970257J" xr:uid="{00000000-0004-0000-0000-000002040000}"/>
    <hyperlink ref="E1038" location="A125959497K" display="A125959497K" xr:uid="{00000000-0004-0000-0000-000003040000}"/>
    <hyperlink ref="E1039" location="A125981097L" display="A125981097L" xr:uid="{00000000-0004-0000-0000-000004040000}"/>
    <hyperlink ref="E1040" location="A125970297A" display="A125970297A" xr:uid="{00000000-0004-0000-0000-000005040000}"/>
    <hyperlink ref="E1041" location="A125958720W" display="A125958720W" xr:uid="{00000000-0004-0000-0000-000006040000}"/>
    <hyperlink ref="E1042" location="A125980320X" display="A125980320X" xr:uid="{00000000-0004-0000-0000-000007040000}"/>
    <hyperlink ref="E1043" location="A125969520J" display="A125969520J" xr:uid="{00000000-0004-0000-0000-000008040000}"/>
    <hyperlink ref="E1044" location="A125958792J" display="A125958792J" xr:uid="{00000000-0004-0000-0000-000009040000}"/>
    <hyperlink ref="E1045" location="A125980392K" display="A125980392K" xr:uid="{00000000-0004-0000-0000-00000A040000}"/>
    <hyperlink ref="E1046" location="A125969592V" display="A125969592V" xr:uid="{00000000-0004-0000-0000-00000B040000}"/>
    <hyperlink ref="E1047" location="A125958728R" display="A125958728R" xr:uid="{00000000-0004-0000-0000-00000C040000}"/>
    <hyperlink ref="E1048" location="A125980328T" display="A125980328T" xr:uid="{00000000-0004-0000-0000-00000D040000}"/>
    <hyperlink ref="E1049" location="A125969528A" display="A125969528A" xr:uid="{00000000-0004-0000-0000-00000E040000}"/>
    <hyperlink ref="E1050" location="A125958800W" display="A125958800W" xr:uid="{00000000-0004-0000-0000-00000F040000}"/>
    <hyperlink ref="E1051" location="A125980400X" display="A125980400X" xr:uid="{00000000-0004-0000-0000-000010040000}"/>
    <hyperlink ref="E1052" location="A125969600J" display="A125969600J" xr:uid="{00000000-0004-0000-0000-000011040000}"/>
    <hyperlink ref="E1053" location="A125958808R" display="A125958808R" xr:uid="{00000000-0004-0000-0000-000012040000}"/>
    <hyperlink ref="E1054" location="A125980408T" display="A125980408T" xr:uid="{00000000-0004-0000-0000-000013040000}"/>
    <hyperlink ref="E1055" location="A125969608A" display="A125969608A" xr:uid="{00000000-0004-0000-0000-000014040000}"/>
    <hyperlink ref="E1056" location="A125958736R" display="A125958736R" xr:uid="{00000000-0004-0000-0000-000015040000}"/>
    <hyperlink ref="E1057" location="A125980336T" display="A125980336T" xr:uid="{00000000-0004-0000-0000-000016040000}"/>
    <hyperlink ref="E1058" location="A125969536A" display="A125969536A" xr:uid="{00000000-0004-0000-0000-000017040000}"/>
    <hyperlink ref="E1059" location="A125958744R" display="A125958744R" xr:uid="{00000000-0004-0000-0000-000018040000}"/>
    <hyperlink ref="E1060" location="A125980344T" display="A125980344T" xr:uid="{00000000-0004-0000-0000-000019040000}"/>
    <hyperlink ref="E1061" location="A125969544A" display="A125969544A" xr:uid="{00000000-0004-0000-0000-00001A040000}"/>
    <hyperlink ref="E1062" location="A125958776J" display="A125958776J" xr:uid="{00000000-0004-0000-0000-00001B040000}"/>
    <hyperlink ref="E1063" location="A125980376K" display="A125980376K" xr:uid="{00000000-0004-0000-0000-00001C040000}"/>
    <hyperlink ref="E1064" location="A125969576V" display="A125969576V" xr:uid="{00000000-0004-0000-0000-00001D040000}"/>
    <hyperlink ref="E1065" location="A125958704W" display="A125958704W" xr:uid="{00000000-0004-0000-0000-00001E040000}"/>
    <hyperlink ref="E1066" location="A125980304X" display="A125980304X" xr:uid="{00000000-0004-0000-0000-00001F040000}"/>
    <hyperlink ref="E1067" location="A125969504J" display="A125969504J" xr:uid="{00000000-0004-0000-0000-000020040000}"/>
    <hyperlink ref="E1068" location="A125958816R" display="A125958816R" xr:uid="{00000000-0004-0000-0000-000021040000}"/>
    <hyperlink ref="E1069" location="A125980416T" display="A125980416T" xr:uid="{00000000-0004-0000-0000-000022040000}"/>
    <hyperlink ref="E1070" location="A125969616A" display="A125969616A" xr:uid="{00000000-0004-0000-0000-000023040000}"/>
    <hyperlink ref="E1071" location="A125958784J" display="A125958784J" xr:uid="{00000000-0004-0000-0000-000024040000}"/>
    <hyperlink ref="E1072" location="A125980384K" display="A125980384K" xr:uid="{00000000-0004-0000-0000-000025040000}"/>
    <hyperlink ref="E1073" location="A125969584V" display="A125969584V" xr:uid="{00000000-0004-0000-0000-000026040000}"/>
    <hyperlink ref="E1074" location="A125958840R" display="A125958840R" xr:uid="{00000000-0004-0000-0000-000027040000}"/>
    <hyperlink ref="E1075" location="A125980440T" display="A125980440T" xr:uid="{00000000-0004-0000-0000-000028040000}"/>
    <hyperlink ref="E1076" location="A125969640A" display="A125969640A" xr:uid="{00000000-0004-0000-0000-000029040000}"/>
    <hyperlink ref="E1077" location="A125958712W" display="A125958712W" xr:uid="{00000000-0004-0000-0000-00002A040000}"/>
    <hyperlink ref="E1078" location="A125980312X" display="A125980312X" xr:uid="{00000000-0004-0000-0000-00002B040000}"/>
    <hyperlink ref="E1079" location="A125969512J" display="A125969512J" xr:uid="{00000000-0004-0000-0000-00002C040000}"/>
    <hyperlink ref="E1080" location="A125958664R" display="A125958664R" xr:uid="{00000000-0004-0000-0000-00002D040000}"/>
    <hyperlink ref="E1081" location="A125980264T" display="A125980264T" xr:uid="{00000000-0004-0000-0000-00002E040000}"/>
    <hyperlink ref="E1082" location="A125969464A" display="A125969464A" xr:uid="{00000000-0004-0000-0000-00002F040000}"/>
    <hyperlink ref="E1083" location="A125958680R" display="A125958680R" xr:uid="{00000000-0004-0000-0000-000030040000}"/>
    <hyperlink ref="E1084" location="A125980280T" display="A125980280T" xr:uid="{00000000-0004-0000-0000-000031040000}"/>
    <hyperlink ref="E1085" location="A125969480A" display="A125969480A" xr:uid="{00000000-0004-0000-0000-000032040000}"/>
    <hyperlink ref="E1086" location="A125958752R" display="A125958752R" xr:uid="{00000000-0004-0000-0000-000033040000}"/>
    <hyperlink ref="E1087" location="A125980352T" display="A125980352T" xr:uid="{00000000-0004-0000-0000-000034040000}"/>
    <hyperlink ref="E1088" location="A125969552A" display="A125969552A" xr:uid="{00000000-0004-0000-0000-000035040000}"/>
    <hyperlink ref="E1089" location="A125958688J" display="A125958688J" xr:uid="{00000000-0004-0000-0000-000036040000}"/>
    <hyperlink ref="E1090" location="A125980288K" display="A125980288K" xr:uid="{00000000-0004-0000-0000-000037040000}"/>
    <hyperlink ref="E1091" location="A125969488V" display="A125969488V" xr:uid="{00000000-0004-0000-0000-000038040000}"/>
    <hyperlink ref="E1092" location="A125958760R" display="A125958760R" xr:uid="{00000000-0004-0000-0000-000039040000}"/>
    <hyperlink ref="E1093" location="A125980360T" display="A125980360T" xr:uid="{00000000-0004-0000-0000-00003A040000}"/>
    <hyperlink ref="E1094" location="A125969560A" display="A125969560A" xr:uid="{00000000-0004-0000-0000-00003B040000}"/>
    <hyperlink ref="E1095" location="A125958768J" display="A125958768J" xr:uid="{00000000-0004-0000-0000-00003C040000}"/>
    <hyperlink ref="E1096" location="A125980368K" display="A125980368K" xr:uid="{00000000-0004-0000-0000-00003D040000}"/>
    <hyperlink ref="E1097" location="A125969568V" display="A125969568V" xr:uid="{00000000-0004-0000-0000-00003E040000}"/>
    <hyperlink ref="E1098" location="A125958848J" display="A125958848J" xr:uid="{00000000-0004-0000-0000-00003F040000}"/>
    <hyperlink ref="E1099" location="A125980448K" display="A125980448K" xr:uid="{00000000-0004-0000-0000-000040040000}"/>
    <hyperlink ref="E1100" location="A125969648V" display="A125969648V" xr:uid="{00000000-0004-0000-0000-000041040000}"/>
    <hyperlink ref="E1101" location="A125958672R" display="A125958672R" xr:uid="{00000000-0004-0000-0000-000042040000}"/>
    <hyperlink ref="E1102" location="A125980272T" display="A125980272T" xr:uid="{00000000-0004-0000-0000-000043040000}"/>
    <hyperlink ref="E1103" location="A125969472A" display="A125969472A" xr:uid="{00000000-0004-0000-0000-000044040000}"/>
    <hyperlink ref="E1104" location="A125958824R" display="A125958824R" xr:uid="{00000000-0004-0000-0000-000045040000}"/>
    <hyperlink ref="E1105" location="A125980424T" display="A125980424T" xr:uid="{00000000-0004-0000-0000-000046040000}"/>
    <hyperlink ref="E1106" location="A125969624A" display="A125969624A" xr:uid="{00000000-0004-0000-0000-000047040000}"/>
    <hyperlink ref="E1107" location="A125958832R" display="A125958832R" xr:uid="{00000000-0004-0000-0000-000048040000}"/>
    <hyperlink ref="E1108" location="A125980432T" display="A125980432T" xr:uid="{00000000-0004-0000-0000-000049040000}"/>
    <hyperlink ref="E1109" location="A125969632A" display="A125969632A" xr:uid="{00000000-0004-0000-0000-00004A040000}"/>
    <hyperlink ref="E1110" location="A125958656R" display="A125958656R" xr:uid="{00000000-0004-0000-0000-00004B040000}"/>
    <hyperlink ref="E1111" location="A125980256T" display="A125980256T" xr:uid="{00000000-0004-0000-0000-00004C040000}"/>
    <hyperlink ref="E1112" location="A125969456A" display="A125969456A" xr:uid="{00000000-0004-0000-0000-00004D040000}"/>
    <hyperlink ref="E1113" location="A125958696J" display="A125958696J" xr:uid="{00000000-0004-0000-0000-00004E040000}"/>
    <hyperlink ref="E1114" location="A125980296K" display="A125980296K" xr:uid="{00000000-0004-0000-0000-00004F040000}"/>
    <hyperlink ref="E1115" location="A125969496V" display="A125969496V" xr:uid="{00000000-0004-0000-0000-000050040000}"/>
    <hyperlink ref="E1116" location="A125958793K" display="A125958793K" xr:uid="{00000000-0004-0000-0000-000051040000}"/>
    <hyperlink ref="E1117" location="A125980393L" display="A125980393L" xr:uid="{00000000-0004-0000-0000-000052040000}"/>
    <hyperlink ref="E1118" location="A125969593W" display="A125969593W" xr:uid="{00000000-0004-0000-0000-000053040000}"/>
    <hyperlink ref="E1119" location="A125958729T" display="A125958729T" xr:uid="{00000000-0004-0000-0000-000054040000}"/>
    <hyperlink ref="E1120" location="A125980329V" display="A125980329V" xr:uid="{00000000-0004-0000-0000-000055040000}"/>
    <hyperlink ref="E1121" location="A125969529C" display="A125969529C" xr:uid="{00000000-0004-0000-0000-000056040000}"/>
    <hyperlink ref="E1122" location="A125958801X" display="A125958801X" xr:uid="{00000000-0004-0000-0000-000057040000}"/>
    <hyperlink ref="E1123" location="A125980401A" display="A125980401A" xr:uid="{00000000-0004-0000-0000-000058040000}"/>
    <hyperlink ref="E1124" location="A125969601K" display="A125969601K" xr:uid="{00000000-0004-0000-0000-000059040000}"/>
    <hyperlink ref="E1125" location="A125958809T" display="A125958809T" xr:uid="{00000000-0004-0000-0000-00005A040000}"/>
    <hyperlink ref="E1126" location="A125980409V" display="A125980409V" xr:uid="{00000000-0004-0000-0000-00005B040000}"/>
    <hyperlink ref="E1127" location="A125969609C" display="A125969609C" xr:uid="{00000000-0004-0000-0000-00005C040000}"/>
    <hyperlink ref="E1128" location="A125958737T" display="A125958737T" xr:uid="{00000000-0004-0000-0000-00005D040000}"/>
    <hyperlink ref="E1129" location="A125980337V" display="A125980337V" xr:uid="{00000000-0004-0000-0000-00005E040000}"/>
    <hyperlink ref="E1130" location="A125969537C" display="A125969537C" xr:uid="{00000000-0004-0000-0000-00005F040000}"/>
    <hyperlink ref="E1131" location="A125958745T" display="A125958745T" xr:uid="{00000000-0004-0000-0000-000060040000}"/>
    <hyperlink ref="E1132" location="A125980345V" display="A125980345V" xr:uid="{00000000-0004-0000-0000-000061040000}"/>
    <hyperlink ref="E1133" location="A125969545C" display="A125969545C" xr:uid="{00000000-0004-0000-0000-000062040000}"/>
    <hyperlink ref="E1134" location="A125958777K" display="A125958777K" xr:uid="{00000000-0004-0000-0000-000063040000}"/>
    <hyperlink ref="E1135" location="A125980377L" display="A125980377L" xr:uid="{00000000-0004-0000-0000-000064040000}"/>
    <hyperlink ref="E1136" location="A125969577W" display="A125969577W" xr:uid="{00000000-0004-0000-0000-000065040000}"/>
    <hyperlink ref="E1137" location="A125958705X" display="A125958705X" xr:uid="{00000000-0004-0000-0000-000066040000}"/>
    <hyperlink ref="E1138" location="A125980305A" display="A125980305A" xr:uid="{00000000-0004-0000-0000-000067040000}"/>
    <hyperlink ref="E1139" location="A125969505K" display="A125969505K" xr:uid="{00000000-0004-0000-0000-000068040000}"/>
    <hyperlink ref="E1140" location="A125958817T" display="A125958817T" xr:uid="{00000000-0004-0000-0000-000069040000}"/>
    <hyperlink ref="E1141" location="A125980417V" display="A125980417V" xr:uid="{00000000-0004-0000-0000-00006A040000}"/>
    <hyperlink ref="E1142" location="A125969617C" display="A125969617C" xr:uid="{00000000-0004-0000-0000-00006B040000}"/>
    <hyperlink ref="E1143" location="A125958785K" display="A125958785K" xr:uid="{00000000-0004-0000-0000-00006C040000}"/>
    <hyperlink ref="E1144" location="A125980385L" display="A125980385L" xr:uid="{00000000-0004-0000-0000-00006D040000}"/>
    <hyperlink ref="E1145" location="A125969585W" display="A125969585W" xr:uid="{00000000-0004-0000-0000-00006E040000}"/>
    <hyperlink ref="E1146" location="A125958841T" display="A125958841T" xr:uid="{00000000-0004-0000-0000-00006F040000}"/>
    <hyperlink ref="E1147" location="A125980441V" display="A125980441V" xr:uid="{00000000-0004-0000-0000-000070040000}"/>
    <hyperlink ref="E1148" location="A125969641C" display="A125969641C" xr:uid="{00000000-0004-0000-0000-000071040000}"/>
    <hyperlink ref="E1149" location="A125958713X" display="A125958713X" xr:uid="{00000000-0004-0000-0000-000072040000}"/>
    <hyperlink ref="E1150" location="A125980313A" display="A125980313A" xr:uid="{00000000-0004-0000-0000-000073040000}"/>
    <hyperlink ref="E1151" location="A125969513K" display="A125969513K" xr:uid="{00000000-0004-0000-0000-000074040000}"/>
    <hyperlink ref="E1152" location="A125958665T" display="A125958665T" xr:uid="{00000000-0004-0000-0000-000075040000}"/>
    <hyperlink ref="E1153" location="A125980265V" display="A125980265V" xr:uid="{00000000-0004-0000-0000-000076040000}"/>
    <hyperlink ref="E1154" location="A125969465C" display="A125969465C" xr:uid="{00000000-0004-0000-0000-000077040000}"/>
    <hyperlink ref="E1155" location="A125958681T" display="A125958681T" xr:uid="{00000000-0004-0000-0000-000078040000}"/>
    <hyperlink ref="E1156" location="A125980281V" display="A125980281V" xr:uid="{00000000-0004-0000-0000-000079040000}"/>
    <hyperlink ref="E1157" location="A125969481C" display="A125969481C" xr:uid="{00000000-0004-0000-0000-00007A040000}"/>
    <hyperlink ref="E1158" location="A125958753T" display="A125958753T" xr:uid="{00000000-0004-0000-0000-00007B040000}"/>
    <hyperlink ref="E1159" location="A125980353V" display="A125980353V" xr:uid="{00000000-0004-0000-0000-00007C040000}"/>
    <hyperlink ref="E1160" location="A125969553C" display="A125969553C" xr:uid="{00000000-0004-0000-0000-00007D040000}"/>
    <hyperlink ref="E1161" location="A125958689K" display="A125958689K" xr:uid="{00000000-0004-0000-0000-00007E040000}"/>
    <hyperlink ref="E1162" location="A125980289L" display="A125980289L" xr:uid="{00000000-0004-0000-0000-00007F040000}"/>
    <hyperlink ref="E1163" location="A125969489W" display="A125969489W" xr:uid="{00000000-0004-0000-0000-000080040000}"/>
    <hyperlink ref="E1164" location="A125958761T" display="A125958761T" xr:uid="{00000000-0004-0000-0000-000081040000}"/>
    <hyperlink ref="E1165" location="A125980361V" display="A125980361V" xr:uid="{00000000-0004-0000-0000-000082040000}"/>
    <hyperlink ref="E1166" location="A125969561C" display="A125969561C" xr:uid="{00000000-0004-0000-0000-000083040000}"/>
    <hyperlink ref="E1167" location="A125958769K" display="A125958769K" xr:uid="{00000000-0004-0000-0000-000084040000}"/>
    <hyperlink ref="E1168" location="A125980369L" display="A125980369L" xr:uid="{00000000-0004-0000-0000-000085040000}"/>
    <hyperlink ref="E1169" location="A125969569W" display="A125969569W" xr:uid="{00000000-0004-0000-0000-000086040000}"/>
    <hyperlink ref="E1170" location="A125958849K" display="A125958849K" xr:uid="{00000000-0004-0000-0000-000087040000}"/>
    <hyperlink ref="E1171" location="A125980449L" display="A125980449L" xr:uid="{00000000-0004-0000-0000-000088040000}"/>
    <hyperlink ref="E1172" location="A125969649W" display="A125969649W" xr:uid="{00000000-0004-0000-0000-000089040000}"/>
    <hyperlink ref="E1173" location="A125958673T" display="A125958673T" xr:uid="{00000000-0004-0000-0000-00008A040000}"/>
    <hyperlink ref="E1174" location="A125980273V" display="A125980273V" xr:uid="{00000000-0004-0000-0000-00008B040000}"/>
    <hyperlink ref="E1175" location="A125969473C" display="A125969473C" xr:uid="{00000000-0004-0000-0000-00008C040000}"/>
    <hyperlink ref="E1176" location="A125958825T" display="A125958825T" xr:uid="{00000000-0004-0000-0000-00008D040000}"/>
    <hyperlink ref="E1177" location="A125980425V" display="A125980425V" xr:uid="{00000000-0004-0000-0000-00008E040000}"/>
    <hyperlink ref="E1178" location="A125969625C" display="A125969625C" xr:uid="{00000000-0004-0000-0000-00008F040000}"/>
    <hyperlink ref="E1179" location="A125958833T" display="A125958833T" xr:uid="{00000000-0004-0000-0000-000090040000}"/>
    <hyperlink ref="E1180" location="A125980433V" display="A125980433V" xr:uid="{00000000-0004-0000-0000-000091040000}"/>
    <hyperlink ref="E1181" location="A125969633C" display="A125969633C" xr:uid="{00000000-0004-0000-0000-000092040000}"/>
    <hyperlink ref="E1182" location="A125958657T" display="A125958657T" xr:uid="{00000000-0004-0000-0000-000093040000}"/>
    <hyperlink ref="E1183" location="A125980257V" display="A125980257V" xr:uid="{00000000-0004-0000-0000-000094040000}"/>
    <hyperlink ref="E1184" location="A125969457C" display="A125969457C" xr:uid="{00000000-0004-0000-0000-000095040000}"/>
    <hyperlink ref="E1185" location="A125958697K" display="A125958697K" xr:uid="{00000000-0004-0000-0000-000096040000}"/>
    <hyperlink ref="E1186" location="A125980297L" display="A125980297L" xr:uid="{00000000-0004-0000-0000-000097040000}"/>
    <hyperlink ref="E1187" location="A125969497W" display="A125969497W" xr:uid="{00000000-0004-0000-0000-000098040000}"/>
    <hyperlink ref="E1188" location="A125959720R" display="A125959720R" xr:uid="{00000000-0004-0000-0000-000099040000}"/>
    <hyperlink ref="E1189" location="A125981320T" display="A125981320T" xr:uid="{00000000-0004-0000-0000-00009A040000}"/>
    <hyperlink ref="E1190" location="A125970520F" display="A125970520F" xr:uid="{00000000-0004-0000-0000-00009B040000}"/>
    <hyperlink ref="E1191" location="A125959792A" display="A125959792A" xr:uid="{00000000-0004-0000-0000-00009C040000}"/>
    <hyperlink ref="E1192" location="A125981392C" display="A125981392C" xr:uid="{00000000-0004-0000-0000-00009D040000}"/>
    <hyperlink ref="E1193" location="A125970592T" display="A125970592T" xr:uid="{00000000-0004-0000-0000-00009E040000}"/>
    <hyperlink ref="E1194" location="A125959728J" display="A125959728J" xr:uid="{00000000-0004-0000-0000-00009F040000}"/>
    <hyperlink ref="E1195" location="A125981328K" display="A125981328K" xr:uid="{00000000-0004-0000-0000-0000A0040000}"/>
    <hyperlink ref="E1196" location="A125970528X" display="A125970528X" xr:uid="{00000000-0004-0000-0000-0000A1040000}"/>
    <hyperlink ref="E1197" location="A125959800R" display="A125959800R" xr:uid="{00000000-0004-0000-0000-0000A2040000}"/>
    <hyperlink ref="E1198" location="A125981400T" display="A125981400T" xr:uid="{00000000-0004-0000-0000-0000A3040000}"/>
    <hyperlink ref="E1199" location="A125970600F" display="A125970600F" xr:uid="{00000000-0004-0000-0000-0000A4040000}"/>
    <hyperlink ref="E1200" location="A125959808J" display="A125959808J" xr:uid="{00000000-0004-0000-0000-0000A5040000}"/>
    <hyperlink ref="E1201" location="A125981408K" display="A125981408K" xr:uid="{00000000-0004-0000-0000-0000A6040000}"/>
    <hyperlink ref="E1202" location="A125970608X" display="A125970608X" xr:uid="{00000000-0004-0000-0000-0000A7040000}"/>
    <hyperlink ref="E1203" location="A125959736J" display="A125959736J" xr:uid="{00000000-0004-0000-0000-0000A8040000}"/>
    <hyperlink ref="E1204" location="A125981336K" display="A125981336K" xr:uid="{00000000-0004-0000-0000-0000A9040000}"/>
    <hyperlink ref="E1205" location="A125970536X" display="A125970536X" xr:uid="{00000000-0004-0000-0000-0000AA040000}"/>
    <hyperlink ref="E1206" location="A125959744J" display="A125959744J" xr:uid="{00000000-0004-0000-0000-0000AB040000}"/>
    <hyperlink ref="E1207" location="A125981344K" display="A125981344K" xr:uid="{00000000-0004-0000-0000-0000AC040000}"/>
    <hyperlink ref="E1208" location="A125970544X" display="A125970544X" xr:uid="{00000000-0004-0000-0000-0000AD040000}"/>
    <hyperlink ref="E1209" location="A125959776A" display="A125959776A" xr:uid="{00000000-0004-0000-0000-0000AE040000}"/>
    <hyperlink ref="E1210" location="A125981376C" display="A125981376C" xr:uid="{00000000-0004-0000-0000-0000AF040000}"/>
    <hyperlink ref="E1211" location="A125970576T" display="A125970576T" xr:uid="{00000000-0004-0000-0000-0000B0040000}"/>
    <hyperlink ref="E1212" location="A125959704R" display="A125959704R" xr:uid="{00000000-0004-0000-0000-0000B1040000}"/>
    <hyperlink ref="E1213" location="A125981304T" display="A125981304T" xr:uid="{00000000-0004-0000-0000-0000B2040000}"/>
    <hyperlink ref="E1214" location="A125970504F" display="A125970504F" xr:uid="{00000000-0004-0000-0000-0000B3040000}"/>
    <hyperlink ref="E1215" location="A125959816J" display="A125959816J" xr:uid="{00000000-0004-0000-0000-0000B4040000}"/>
    <hyperlink ref="E1216" location="A125981416K" display="A125981416K" xr:uid="{00000000-0004-0000-0000-0000B5040000}"/>
    <hyperlink ref="E1217" location="A125970616X" display="A125970616X" xr:uid="{00000000-0004-0000-0000-0000B6040000}"/>
    <hyperlink ref="E1218" location="A125959784A" display="A125959784A" xr:uid="{00000000-0004-0000-0000-0000B7040000}"/>
    <hyperlink ref="E1219" location="A125981384C" display="A125981384C" xr:uid="{00000000-0004-0000-0000-0000B8040000}"/>
    <hyperlink ref="E1220" location="A125970584T" display="A125970584T" xr:uid="{00000000-0004-0000-0000-0000B9040000}"/>
    <hyperlink ref="E1221" location="A125959840J" display="A125959840J" xr:uid="{00000000-0004-0000-0000-0000BA040000}"/>
    <hyperlink ref="E1222" location="A125981440K" display="A125981440K" xr:uid="{00000000-0004-0000-0000-0000BB040000}"/>
    <hyperlink ref="E1223" location="A125970640X" display="A125970640X" xr:uid="{00000000-0004-0000-0000-0000BC040000}"/>
    <hyperlink ref="E1224" location="A125959712R" display="A125959712R" xr:uid="{00000000-0004-0000-0000-0000BD040000}"/>
    <hyperlink ref="E1225" location="A125981312T" display="A125981312T" xr:uid="{00000000-0004-0000-0000-0000BE040000}"/>
    <hyperlink ref="E1226" location="A125970512F" display="A125970512F" xr:uid="{00000000-0004-0000-0000-0000BF040000}"/>
    <hyperlink ref="E1227" location="A125959664J" display="A125959664J" xr:uid="{00000000-0004-0000-0000-0000C0040000}"/>
    <hyperlink ref="E1228" location="A125981264K" display="A125981264K" xr:uid="{00000000-0004-0000-0000-0000C1040000}"/>
    <hyperlink ref="E1229" location="A125970464X" display="A125970464X" xr:uid="{00000000-0004-0000-0000-0000C2040000}"/>
    <hyperlink ref="E1230" location="A125959680J" display="A125959680J" xr:uid="{00000000-0004-0000-0000-0000C3040000}"/>
    <hyperlink ref="E1231" location="A125981280K" display="A125981280K" xr:uid="{00000000-0004-0000-0000-0000C4040000}"/>
    <hyperlink ref="E1232" location="A125970480X" display="A125970480X" xr:uid="{00000000-0004-0000-0000-0000C5040000}"/>
    <hyperlink ref="E1233" location="A125959752J" display="A125959752J" xr:uid="{00000000-0004-0000-0000-0000C6040000}"/>
    <hyperlink ref="E1234" location="A125981352K" display="A125981352K" xr:uid="{00000000-0004-0000-0000-0000C7040000}"/>
    <hyperlink ref="E1235" location="A125970552X" display="A125970552X" xr:uid="{00000000-0004-0000-0000-0000C8040000}"/>
    <hyperlink ref="E1236" location="A125959688A" display="A125959688A" xr:uid="{00000000-0004-0000-0000-0000C9040000}"/>
    <hyperlink ref="E1237" location="A125981288C" display="A125981288C" xr:uid="{00000000-0004-0000-0000-0000CA040000}"/>
    <hyperlink ref="E1238" location="A125970488T" display="A125970488T" xr:uid="{00000000-0004-0000-0000-0000CB040000}"/>
    <hyperlink ref="E1239" location="A125959760J" display="A125959760J" xr:uid="{00000000-0004-0000-0000-0000CC040000}"/>
    <hyperlink ref="E1240" location="A125981360K" display="A125981360K" xr:uid="{00000000-0004-0000-0000-0000CD040000}"/>
    <hyperlink ref="E1241" location="A125970560X" display="A125970560X" xr:uid="{00000000-0004-0000-0000-0000CE040000}"/>
    <hyperlink ref="E1242" location="A125959768A" display="A125959768A" xr:uid="{00000000-0004-0000-0000-0000CF040000}"/>
    <hyperlink ref="E1243" location="A125981368C" display="A125981368C" xr:uid="{00000000-0004-0000-0000-0000D0040000}"/>
    <hyperlink ref="E1244" location="A125970568T" display="A125970568T" xr:uid="{00000000-0004-0000-0000-0000D1040000}"/>
    <hyperlink ref="E1245" location="A125959848A" display="A125959848A" xr:uid="{00000000-0004-0000-0000-0000D2040000}"/>
    <hyperlink ref="E1246" location="A125981448C" display="A125981448C" xr:uid="{00000000-0004-0000-0000-0000D3040000}"/>
    <hyperlink ref="E1247" location="A125970648T" display="A125970648T" xr:uid="{00000000-0004-0000-0000-0000D4040000}"/>
    <hyperlink ref="E1248" location="A125959672J" display="A125959672J" xr:uid="{00000000-0004-0000-0000-0000D5040000}"/>
    <hyperlink ref="E1249" location="A125981272K" display="A125981272K" xr:uid="{00000000-0004-0000-0000-0000D6040000}"/>
    <hyperlink ref="E1250" location="A125970472X" display="A125970472X" xr:uid="{00000000-0004-0000-0000-0000D7040000}"/>
    <hyperlink ref="E1251" location="A125959824J" display="A125959824J" xr:uid="{00000000-0004-0000-0000-0000D8040000}"/>
    <hyperlink ref="E1252" location="A125981424K" display="A125981424K" xr:uid="{00000000-0004-0000-0000-0000D9040000}"/>
    <hyperlink ref="E1253" location="A125970624X" display="A125970624X" xr:uid="{00000000-0004-0000-0000-0000DA040000}"/>
    <hyperlink ref="E1254" location="A125959832J" display="A125959832J" xr:uid="{00000000-0004-0000-0000-0000DB040000}"/>
    <hyperlink ref="E1255" location="A125981432K" display="A125981432K" xr:uid="{00000000-0004-0000-0000-0000DC040000}"/>
    <hyperlink ref="E1256" location="A125970632X" display="A125970632X" xr:uid="{00000000-0004-0000-0000-0000DD040000}"/>
    <hyperlink ref="E1257" location="A125959656J" display="A125959656J" xr:uid="{00000000-0004-0000-0000-0000DE040000}"/>
    <hyperlink ref="E1258" location="A125981256K" display="A125981256K" xr:uid="{00000000-0004-0000-0000-0000DF040000}"/>
    <hyperlink ref="E1259" location="A125970456X" display="A125970456X" xr:uid="{00000000-0004-0000-0000-0000E0040000}"/>
    <hyperlink ref="E1260" location="A125959696A" display="A125959696A" xr:uid="{00000000-0004-0000-0000-0000E1040000}"/>
    <hyperlink ref="E1261" location="A125981296C" display="A125981296C" xr:uid="{00000000-0004-0000-0000-0000E2040000}"/>
    <hyperlink ref="E1262" location="A125970496T" display="A125970496T" xr:uid="{00000000-0004-0000-0000-0000E3040000}"/>
    <hyperlink ref="E1263" location="A125959793C" display="A125959793C" xr:uid="{00000000-0004-0000-0000-0000E4040000}"/>
    <hyperlink ref="E1264" location="A125981393F" display="A125981393F" xr:uid="{00000000-0004-0000-0000-0000E5040000}"/>
    <hyperlink ref="E1265" location="A125970593V" display="A125970593V" xr:uid="{00000000-0004-0000-0000-0000E6040000}"/>
    <hyperlink ref="E1266" location="A125959729K" display="A125959729K" xr:uid="{00000000-0004-0000-0000-0000E7040000}"/>
    <hyperlink ref="E1267" location="A125981329L" display="A125981329L" xr:uid="{00000000-0004-0000-0000-0000E8040000}"/>
    <hyperlink ref="E1268" location="A125970529A" display="A125970529A" xr:uid="{00000000-0004-0000-0000-0000E9040000}"/>
    <hyperlink ref="E1269" location="A125959801T" display="A125959801T" xr:uid="{00000000-0004-0000-0000-0000EA040000}"/>
    <hyperlink ref="E1270" location="A125981401V" display="A125981401V" xr:uid="{00000000-0004-0000-0000-0000EB040000}"/>
    <hyperlink ref="E1271" location="A125970601J" display="A125970601J" xr:uid="{00000000-0004-0000-0000-0000EC040000}"/>
    <hyperlink ref="E1272" location="A125959809K" display="A125959809K" xr:uid="{00000000-0004-0000-0000-0000ED040000}"/>
    <hyperlink ref="E1273" location="A125981409L" display="A125981409L" xr:uid="{00000000-0004-0000-0000-0000EE040000}"/>
    <hyperlink ref="E1274" location="A125970609A" display="A125970609A" xr:uid="{00000000-0004-0000-0000-0000EF040000}"/>
    <hyperlink ref="E1275" location="A125959737K" display="A125959737K" xr:uid="{00000000-0004-0000-0000-0000F0040000}"/>
    <hyperlink ref="E1276" location="A125981337L" display="A125981337L" xr:uid="{00000000-0004-0000-0000-0000F1040000}"/>
    <hyperlink ref="E1277" location="A125970537A" display="A125970537A" xr:uid="{00000000-0004-0000-0000-0000F2040000}"/>
    <hyperlink ref="E1278" location="A125959745K" display="A125959745K" xr:uid="{00000000-0004-0000-0000-0000F3040000}"/>
    <hyperlink ref="E1279" location="A125981345L" display="A125981345L" xr:uid="{00000000-0004-0000-0000-0000F4040000}"/>
    <hyperlink ref="E1280" location="A125970545A" display="A125970545A" xr:uid="{00000000-0004-0000-0000-0000F5040000}"/>
    <hyperlink ref="E1281" location="A125959777C" display="A125959777C" xr:uid="{00000000-0004-0000-0000-0000F6040000}"/>
    <hyperlink ref="E1282" location="A125981377F" display="A125981377F" xr:uid="{00000000-0004-0000-0000-0000F7040000}"/>
    <hyperlink ref="E1283" location="A125970577V" display="A125970577V" xr:uid="{00000000-0004-0000-0000-0000F8040000}"/>
    <hyperlink ref="E1284" location="A125959705T" display="A125959705T" xr:uid="{00000000-0004-0000-0000-0000F9040000}"/>
    <hyperlink ref="E1285" location="A125981305V" display="A125981305V" xr:uid="{00000000-0004-0000-0000-0000FA040000}"/>
    <hyperlink ref="E1286" location="A125970505J" display="A125970505J" xr:uid="{00000000-0004-0000-0000-0000FB040000}"/>
    <hyperlink ref="E1287" location="A125959817K" display="A125959817K" xr:uid="{00000000-0004-0000-0000-0000FC040000}"/>
    <hyperlink ref="E1288" location="A125981417L" display="A125981417L" xr:uid="{00000000-0004-0000-0000-0000FD040000}"/>
    <hyperlink ref="E1289" location="A125970617A" display="A125970617A" xr:uid="{00000000-0004-0000-0000-0000FE040000}"/>
    <hyperlink ref="E1290" location="A125959785C" display="A125959785C" xr:uid="{00000000-0004-0000-0000-0000FF040000}"/>
    <hyperlink ref="E1291" location="A125981385F" display="A125981385F" xr:uid="{00000000-0004-0000-0000-000000050000}"/>
    <hyperlink ref="E1292" location="A125970585V" display="A125970585V" xr:uid="{00000000-0004-0000-0000-000001050000}"/>
    <hyperlink ref="E1293" location="A125959841K" display="A125959841K" xr:uid="{00000000-0004-0000-0000-000002050000}"/>
    <hyperlink ref="E1294" location="A125981441L" display="A125981441L" xr:uid="{00000000-0004-0000-0000-000003050000}"/>
    <hyperlink ref="E1295" location="A125970641A" display="A125970641A" xr:uid="{00000000-0004-0000-0000-000004050000}"/>
    <hyperlink ref="E1296" location="A125959713T" display="A125959713T" xr:uid="{00000000-0004-0000-0000-000005050000}"/>
    <hyperlink ref="E1297" location="A125981313V" display="A125981313V" xr:uid="{00000000-0004-0000-0000-000006050000}"/>
    <hyperlink ref="E1298" location="A125970513J" display="A125970513J" xr:uid="{00000000-0004-0000-0000-000007050000}"/>
    <hyperlink ref="E1299" location="A125959665K" display="A125959665K" xr:uid="{00000000-0004-0000-0000-000008050000}"/>
    <hyperlink ref="E1300" location="A125981265L" display="A125981265L" xr:uid="{00000000-0004-0000-0000-000009050000}"/>
    <hyperlink ref="E1301" location="A125970465A" display="A125970465A" xr:uid="{00000000-0004-0000-0000-00000A050000}"/>
    <hyperlink ref="E1302" location="A125959681K" display="A125959681K" xr:uid="{00000000-0004-0000-0000-00000B050000}"/>
    <hyperlink ref="E1303" location="A125981281L" display="A125981281L" xr:uid="{00000000-0004-0000-0000-00000C050000}"/>
    <hyperlink ref="E1304" location="A125970481A" display="A125970481A" xr:uid="{00000000-0004-0000-0000-00000D050000}"/>
    <hyperlink ref="E1305" location="A125959753K" display="A125959753K" xr:uid="{00000000-0004-0000-0000-00000E050000}"/>
    <hyperlink ref="E1306" location="A125981353L" display="A125981353L" xr:uid="{00000000-0004-0000-0000-00000F050000}"/>
    <hyperlink ref="E1307" location="A125970553A" display="A125970553A" xr:uid="{00000000-0004-0000-0000-000010050000}"/>
    <hyperlink ref="E1308" location="A125959689C" display="A125959689C" xr:uid="{00000000-0004-0000-0000-000011050000}"/>
    <hyperlink ref="E1309" location="A125981289F" display="A125981289F" xr:uid="{00000000-0004-0000-0000-000012050000}"/>
    <hyperlink ref="E1310" location="A125970489V" display="A125970489V" xr:uid="{00000000-0004-0000-0000-000013050000}"/>
    <hyperlink ref="E1311" location="A125959761K" display="A125959761K" xr:uid="{00000000-0004-0000-0000-000014050000}"/>
    <hyperlink ref="E1312" location="A125981361L" display="A125981361L" xr:uid="{00000000-0004-0000-0000-000015050000}"/>
    <hyperlink ref="E1313" location="A125970561A" display="A125970561A" xr:uid="{00000000-0004-0000-0000-000016050000}"/>
    <hyperlink ref="E1314" location="A125959769C" display="A125959769C" xr:uid="{00000000-0004-0000-0000-000017050000}"/>
    <hyperlink ref="E1315" location="A125981369F" display="A125981369F" xr:uid="{00000000-0004-0000-0000-000018050000}"/>
    <hyperlink ref="E1316" location="A125970569V" display="A125970569V" xr:uid="{00000000-0004-0000-0000-000019050000}"/>
    <hyperlink ref="E1317" location="A125959849C" display="A125959849C" xr:uid="{00000000-0004-0000-0000-00001A050000}"/>
    <hyperlink ref="E1318" location="A125981449F" display="A125981449F" xr:uid="{00000000-0004-0000-0000-00001B050000}"/>
    <hyperlink ref="E1319" location="A125970649V" display="A125970649V" xr:uid="{00000000-0004-0000-0000-00001C050000}"/>
    <hyperlink ref="E1320" location="A125959673K" display="A125959673K" xr:uid="{00000000-0004-0000-0000-00001D050000}"/>
    <hyperlink ref="E1321" location="A125981273L" display="A125981273L" xr:uid="{00000000-0004-0000-0000-00001E050000}"/>
    <hyperlink ref="E1322" location="A125970473A" display="A125970473A" xr:uid="{00000000-0004-0000-0000-00001F050000}"/>
    <hyperlink ref="E1323" location="A125959825K" display="A125959825K" xr:uid="{00000000-0004-0000-0000-000020050000}"/>
    <hyperlink ref="E1324" location="A125981425L" display="A125981425L" xr:uid="{00000000-0004-0000-0000-000021050000}"/>
    <hyperlink ref="E1325" location="A125970625A" display="A125970625A" xr:uid="{00000000-0004-0000-0000-000022050000}"/>
    <hyperlink ref="E1326" location="A125959833K" display="A125959833K" xr:uid="{00000000-0004-0000-0000-000023050000}"/>
    <hyperlink ref="E1327" location="A125981433L" display="A125981433L" xr:uid="{00000000-0004-0000-0000-000024050000}"/>
    <hyperlink ref="E1328" location="A125970633A" display="A125970633A" xr:uid="{00000000-0004-0000-0000-000025050000}"/>
    <hyperlink ref="E1329" location="A125959657K" display="A125959657K" xr:uid="{00000000-0004-0000-0000-000026050000}"/>
    <hyperlink ref="E1330" location="A125981257L" display="A125981257L" xr:uid="{00000000-0004-0000-0000-000027050000}"/>
    <hyperlink ref="E1331" location="A125970457A" display="A125970457A" xr:uid="{00000000-0004-0000-0000-000028050000}"/>
    <hyperlink ref="E1332" location="A125959697C" display="A125959697C" xr:uid="{00000000-0004-0000-0000-000029050000}"/>
    <hyperlink ref="E1333" location="A125981297F" display="A125981297F" xr:uid="{00000000-0004-0000-0000-00002A050000}"/>
    <hyperlink ref="E1334" location="A125970497V" display="A125970497V" xr:uid="{00000000-0004-0000-0000-00002B050000}"/>
    <hyperlink ref="E1335" location="A125959920J" display="A125959920J" xr:uid="{00000000-0004-0000-0000-00002C050000}"/>
    <hyperlink ref="E1336" location="A125981520K" display="A125981520K" xr:uid="{00000000-0004-0000-0000-00002D050000}"/>
    <hyperlink ref="E1337" location="A125970720X" display="A125970720X" xr:uid="{00000000-0004-0000-0000-00002E050000}"/>
    <hyperlink ref="E1338" location="A125959992V" display="A125959992V" xr:uid="{00000000-0004-0000-0000-00002F050000}"/>
    <hyperlink ref="E1339" location="A125981592W" display="A125981592W" xr:uid="{00000000-0004-0000-0000-000030050000}"/>
    <hyperlink ref="E1340" location="A125970792K" display="A125970792K" xr:uid="{00000000-0004-0000-0000-000031050000}"/>
    <hyperlink ref="E1341" location="A125959928A" display="A125959928A" xr:uid="{00000000-0004-0000-0000-000032050000}"/>
    <hyperlink ref="E1342" location="A125981528C" display="A125981528C" xr:uid="{00000000-0004-0000-0000-000033050000}"/>
    <hyperlink ref="E1343" location="A125970728T" display="A125970728T" xr:uid="{00000000-0004-0000-0000-000034050000}"/>
    <hyperlink ref="E1344" location="A125960000R" display="A125960000R" xr:uid="{00000000-0004-0000-0000-000035050000}"/>
    <hyperlink ref="E1345" location="A125981600K" display="A125981600K" xr:uid="{00000000-0004-0000-0000-000036050000}"/>
    <hyperlink ref="E1346" location="A125970800X" display="A125970800X" xr:uid="{00000000-0004-0000-0000-000037050000}"/>
    <hyperlink ref="E1347" location="A125960008J" display="A125960008J" xr:uid="{00000000-0004-0000-0000-000038050000}"/>
    <hyperlink ref="E1348" location="A125981608C" display="A125981608C" xr:uid="{00000000-0004-0000-0000-000039050000}"/>
    <hyperlink ref="E1349" location="A125970808T" display="A125970808T" xr:uid="{00000000-0004-0000-0000-00003A050000}"/>
    <hyperlink ref="E1350" location="A125959936A" display="A125959936A" xr:uid="{00000000-0004-0000-0000-00003B050000}"/>
    <hyperlink ref="E1351" location="A125981536C" display="A125981536C" xr:uid="{00000000-0004-0000-0000-00003C050000}"/>
    <hyperlink ref="E1352" location="A125970736T" display="A125970736T" xr:uid="{00000000-0004-0000-0000-00003D050000}"/>
    <hyperlink ref="E1353" location="A125959944A" display="A125959944A" xr:uid="{00000000-0004-0000-0000-00003E050000}"/>
    <hyperlink ref="E1354" location="A125981544C" display="A125981544C" xr:uid="{00000000-0004-0000-0000-00003F050000}"/>
    <hyperlink ref="E1355" location="A125970744T" display="A125970744T" xr:uid="{00000000-0004-0000-0000-000040050000}"/>
    <hyperlink ref="E1356" location="A125959976V" display="A125959976V" xr:uid="{00000000-0004-0000-0000-000041050000}"/>
    <hyperlink ref="E1357" location="A125981576W" display="A125981576W" xr:uid="{00000000-0004-0000-0000-000042050000}"/>
    <hyperlink ref="E1358" location="A125970776K" display="A125970776K" xr:uid="{00000000-0004-0000-0000-000043050000}"/>
    <hyperlink ref="E1359" location="A125959904J" display="A125959904J" xr:uid="{00000000-0004-0000-0000-000044050000}"/>
    <hyperlink ref="E1360" location="A125981504K" display="A125981504K" xr:uid="{00000000-0004-0000-0000-000045050000}"/>
    <hyperlink ref="E1361" location="A125970704X" display="A125970704X" xr:uid="{00000000-0004-0000-0000-000046050000}"/>
    <hyperlink ref="E1362" location="A125960016J" display="A125960016J" xr:uid="{00000000-0004-0000-0000-000047050000}"/>
    <hyperlink ref="E1363" location="A125981616C" display="A125981616C" xr:uid="{00000000-0004-0000-0000-000048050000}"/>
    <hyperlink ref="E1364" location="A125970816T" display="A125970816T" xr:uid="{00000000-0004-0000-0000-000049050000}"/>
    <hyperlink ref="E1365" location="A125959984V" display="A125959984V" xr:uid="{00000000-0004-0000-0000-00004A050000}"/>
    <hyperlink ref="E1366" location="A125981584W" display="A125981584W" xr:uid="{00000000-0004-0000-0000-00004B050000}"/>
    <hyperlink ref="E1367" location="A125970784K" display="A125970784K" xr:uid="{00000000-0004-0000-0000-00004C050000}"/>
    <hyperlink ref="E1368" location="A125960040J" display="A125960040J" xr:uid="{00000000-0004-0000-0000-00004D050000}"/>
    <hyperlink ref="E1369" location="A125981640C" display="A125981640C" xr:uid="{00000000-0004-0000-0000-00004E050000}"/>
    <hyperlink ref="E1370" location="A125970840T" display="A125970840T" xr:uid="{00000000-0004-0000-0000-00004F050000}"/>
    <hyperlink ref="E1371" location="A125959912J" display="A125959912J" xr:uid="{00000000-0004-0000-0000-000050050000}"/>
    <hyperlink ref="E1372" location="A125981512K" display="A125981512K" xr:uid="{00000000-0004-0000-0000-000051050000}"/>
    <hyperlink ref="E1373" location="A125970712X" display="A125970712X" xr:uid="{00000000-0004-0000-0000-000052050000}"/>
    <hyperlink ref="E1374" location="A125959864A" display="A125959864A" xr:uid="{00000000-0004-0000-0000-000053050000}"/>
    <hyperlink ref="E1375" location="A125981464C" display="A125981464C" xr:uid="{00000000-0004-0000-0000-000054050000}"/>
    <hyperlink ref="E1376" location="A125970664T" display="A125970664T" xr:uid="{00000000-0004-0000-0000-000055050000}"/>
    <hyperlink ref="E1377" location="A125959880A" display="A125959880A" xr:uid="{00000000-0004-0000-0000-000056050000}"/>
    <hyperlink ref="E1378" location="A125981480C" display="A125981480C" xr:uid="{00000000-0004-0000-0000-000057050000}"/>
    <hyperlink ref="E1379" location="A125970680T" display="A125970680T" xr:uid="{00000000-0004-0000-0000-000058050000}"/>
    <hyperlink ref="E1380" location="A125959952A" display="A125959952A" xr:uid="{00000000-0004-0000-0000-000059050000}"/>
    <hyperlink ref="E1381" location="A125981552C" display="A125981552C" xr:uid="{00000000-0004-0000-0000-00005A050000}"/>
    <hyperlink ref="E1382" location="A125970752T" display="A125970752T" xr:uid="{00000000-0004-0000-0000-00005B050000}"/>
    <hyperlink ref="E1383" location="A125959888V" display="A125959888V" xr:uid="{00000000-0004-0000-0000-00005C050000}"/>
    <hyperlink ref="E1384" location="A125981488W" display="A125981488W" xr:uid="{00000000-0004-0000-0000-00005D050000}"/>
    <hyperlink ref="E1385" location="A125970688K" display="A125970688K" xr:uid="{00000000-0004-0000-0000-00005E050000}"/>
    <hyperlink ref="E1386" location="A125959960A" display="A125959960A" xr:uid="{00000000-0004-0000-0000-00005F050000}"/>
    <hyperlink ref="E1387" location="A125981560C" display="A125981560C" xr:uid="{00000000-0004-0000-0000-000060050000}"/>
    <hyperlink ref="E1388" location="A125970760T" display="A125970760T" xr:uid="{00000000-0004-0000-0000-000061050000}"/>
    <hyperlink ref="E1389" location="A125959968V" display="A125959968V" xr:uid="{00000000-0004-0000-0000-000062050000}"/>
    <hyperlink ref="E1390" location="A125981568W" display="A125981568W" xr:uid="{00000000-0004-0000-0000-000063050000}"/>
    <hyperlink ref="E1391" location="A125970768K" display="A125970768K" xr:uid="{00000000-0004-0000-0000-000064050000}"/>
    <hyperlink ref="E1392" location="A125960048A" display="A125960048A" xr:uid="{00000000-0004-0000-0000-000065050000}"/>
    <hyperlink ref="E1393" location="A125981648W" display="A125981648W" xr:uid="{00000000-0004-0000-0000-000066050000}"/>
    <hyperlink ref="E1394" location="A125970848K" display="A125970848K" xr:uid="{00000000-0004-0000-0000-000067050000}"/>
    <hyperlink ref="E1395" location="A125959872A" display="A125959872A" xr:uid="{00000000-0004-0000-0000-000068050000}"/>
    <hyperlink ref="E1396" location="A125981472C" display="A125981472C" xr:uid="{00000000-0004-0000-0000-000069050000}"/>
    <hyperlink ref="E1397" location="A125970672T" display="A125970672T" xr:uid="{00000000-0004-0000-0000-00006A050000}"/>
    <hyperlink ref="E1398" location="A125960024J" display="A125960024J" xr:uid="{00000000-0004-0000-0000-00006B050000}"/>
    <hyperlink ref="E1399" location="A125981624C" display="A125981624C" xr:uid="{00000000-0004-0000-0000-00006C050000}"/>
    <hyperlink ref="E1400" location="A125970824T" display="A125970824T" xr:uid="{00000000-0004-0000-0000-00006D050000}"/>
    <hyperlink ref="E1401" location="A125960032J" display="A125960032J" xr:uid="{00000000-0004-0000-0000-00006E050000}"/>
    <hyperlink ref="E1402" location="A125981632C" display="A125981632C" xr:uid="{00000000-0004-0000-0000-00006F050000}"/>
    <hyperlink ref="E1403" location="A125970832T" display="A125970832T" xr:uid="{00000000-0004-0000-0000-000070050000}"/>
    <hyperlink ref="E1404" location="A125959856A" display="A125959856A" xr:uid="{00000000-0004-0000-0000-000071050000}"/>
    <hyperlink ref="E1405" location="A125981456C" display="A125981456C" xr:uid="{00000000-0004-0000-0000-000072050000}"/>
    <hyperlink ref="E1406" location="A125970656T" display="A125970656T" xr:uid="{00000000-0004-0000-0000-000073050000}"/>
    <hyperlink ref="E1407" location="A125959896V" display="A125959896V" xr:uid="{00000000-0004-0000-0000-000074050000}"/>
    <hyperlink ref="E1408" location="A125981496W" display="A125981496W" xr:uid="{00000000-0004-0000-0000-000075050000}"/>
    <hyperlink ref="E1409" location="A125970696K" display="A125970696K" xr:uid="{00000000-0004-0000-0000-000076050000}"/>
    <hyperlink ref="E1410" location="A125959993W" display="A125959993W" xr:uid="{00000000-0004-0000-0000-000077050000}"/>
    <hyperlink ref="E1411" location="A125981593X" display="A125981593X" xr:uid="{00000000-0004-0000-0000-000078050000}"/>
    <hyperlink ref="E1412" location="A125970793L" display="A125970793L" xr:uid="{00000000-0004-0000-0000-000079050000}"/>
    <hyperlink ref="E1413" location="A125959929C" display="A125959929C" xr:uid="{00000000-0004-0000-0000-00007A050000}"/>
    <hyperlink ref="E1414" location="A125981529F" display="A125981529F" xr:uid="{00000000-0004-0000-0000-00007B050000}"/>
    <hyperlink ref="E1415" location="A125970729V" display="A125970729V" xr:uid="{00000000-0004-0000-0000-00007C050000}"/>
    <hyperlink ref="E1416" location="A125960001T" display="A125960001T" xr:uid="{00000000-0004-0000-0000-00007D050000}"/>
    <hyperlink ref="E1417" location="A125981601L" display="A125981601L" xr:uid="{00000000-0004-0000-0000-00007E050000}"/>
    <hyperlink ref="E1418" location="A125970801A" display="A125970801A" xr:uid="{00000000-0004-0000-0000-00007F050000}"/>
    <hyperlink ref="E1419" location="A125960009K" display="A125960009K" xr:uid="{00000000-0004-0000-0000-000080050000}"/>
    <hyperlink ref="E1420" location="A125981609F" display="A125981609F" xr:uid="{00000000-0004-0000-0000-000081050000}"/>
    <hyperlink ref="E1421" location="A125970809V" display="A125970809V" xr:uid="{00000000-0004-0000-0000-000082050000}"/>
    <hyperlink ref="E1422" location="A125959937C" display="A125959937C" xr:uid="{00000000-0004-0000-0000-000083050000}"/>
    <hyperlink ref="E1423" location="A125981537F" display="A125981537F" xr:uid="{00000000-0004-0000-0000-000084050000}"/>
    <hyperlink ref="E1424" location="A125970737V" display="A125970737V" xr:uid="{00000000-0004-0000-0000-000085050000}"/>
    <hyperlink ref="E1425" location="A125959945C" display="A125959945C" xr:uid="{00000000-0004-0000-0000-000086050000}"/>
    <hyperlink ref="E1426" location="A125981545F" display="A125981545F" xr:uid="{00000000-0004-0000-0000-000087050000}"/>
    <hyperlink ref="E1427" location="A125970745V" display="A125970745V" xr:uid="{00000000-0004-0000-0000-000088050000}"/>
    <hyperlink ref="E1428" location="A125959977W" display="A125959977W" xr:uid="{00000000-0004-0000-0000-000089050000}"/>
    <hyperlink ref="E1429" location="A125981577X" display="A125981577X" xr:uid="{00000000-0004-0000-0000-00008A050000}"/>
    <hyperlink ref="E1430" location="A125970777L" display="A125970777L" xr:uid="{00000000-0004-0000-0000-00008B050000}"/>
    <hyperlink ref="E1431" location="A125959905K" display="A125959905K" xr:uid="{00000000-0004-0000-0000-00008C050000}"/>
    <hyperlink ref="E1432" location="A125981505L" display="A125981505L" xr:uid="{00000000-0004-0000-0000-00008D050000}"/>
    <hyperlink ref="E1433" location="A125970705A" display="A125970705A" xr:uid="{00000000-0004-0000-0000-00008E050000}"/>
    <hyperlink ref="E1434" location="A125960017K" display="A125960017K" xr:uid="{00000000-0004-0000-0000-00008F050000}"/>
    <hyperlink ref="E1435" location="A125981617F" display="A125981617F" xr:uid="{00000000-0004-0000-0000-000090050000}"/>
    <hyperlink ref="E1436" location="A125970817V" display="A125970817V" xr:uid="{00000000-0004-0000-0000-000091050000}"/>
    <hyperlink ref="E1437" location="A125959985W" display="A125959985W" xr:uid="{00000000-0004-0000-0000-000092050000}"/>
    <hyperlink ref="E1438" location="A125981585X" display="A125981585X" xr:uid="{00000000-0004-0000-0000-000093050000}"/>
    <hyperlink ref="E1439" location="A125970785L" display="A125970785L" xr:uid="{00000000-0004-0000-0000-000094050000}"/>
    <hyperlink ref="E1440" location="A125960041K" display="A125960041K" xr:uid="{00000000-0004-0000-0000-000095050000}"/>
    <hyperlink ref="E1441" location="A125981641F" display="A125981641F" xr:uid="{00000000-0004-0000-0000-000096050000}"/>
    <hyperlink ref="E1442" location="A125970841V" display="A125970841V" xr:uid="{00000000-0004-0000-0000-000097050000}"/>
    <hyperlink ref="E1443" location="A125959913K" display="A125959913K" xr:uid="{00000000-0004-0000-0000-000098050000}"/>
    <hyperlink ref="E1444" location="A125981513L" display="A125981513L" xr:uid="{00000000-0004-0000-0000-000099050000}"/>
    <hyperlink ref="E1445" location="A125970713A" display="A125970713A" xr:uid="{00000000-0004-0000-0000-00009A050000}"/>
    <hyperlink ref="E1446" location="A125959865C" display="A125959865C" xr:uid="{00000000-0004-0000-0000-00009B050000}"/>
    <hyperlink ref="E1447" location="A125981465F" display="A125981465F" xr:uid="{00000000-0004-0000-0000-00009C050000}"/>
    <hyperlink ref="E1448" location="A125970665V" display="A125970665V" xr:uid="{00000000-0004-0000-0000-00009D050000}"/>
    <hyperlink ref="E1449" location="A125959881C" display="A125959881C" xr:uid="{00000000-0004-0000-0000-00009E050000}"/>
    <hyperlink ref="E1450" location="A125981481F" display="A125981481F" xr:uid="{00000000-0004-0000-0000-00009F050000}"/>
    <hyperlink ref="E1451" location="A125970681V" display="A125970681V" xr:uid="{00000000-0004-0000-0000-0000A0050000}"/>
    <hyperlink ref="E1452" location="A125959953C" display="A125959953C" xr:uid="{00000000-0004-0000-0000-0000A1050000}"/>
    <hyperlink ref="E1453" location="A125981553F" display="A125981553F" xr:uid="{00000000-0004-0000-0000-0000A2050000}"/>
    <hyperlink ref="E1454" location="A125970753V" display="A125970753V" xr:uid="{00000000-0004-0000-0000-0000A3050000}"/>
    <hyperlink ref="E1455" location="A125959889W" display="A125959889W" xr:uid="{00000000-0004-0000-0000-0000A4050000}"/>
    <hyperlink ref="E1456" location="A125981489X" display="A125981489X" xr:uid="{00000000-0004-0000-0000-0000A5050000}"/>
    <hyperlink ref="E1457" location="A125970689L" display="A125970689L" xr:uid="{00000000-0004-0000-0000-0000A6050000}"/>
    <hyperlink ref="E1458" location="A125959961C" display="A125959961C" xr:uid="{00000000-0004-0000-0000-0000A7050000}"/>
    <hyperlink ref="E1459" location="A125981561F" display="A125981561F" xr:uid="{00000000-0004-0000-0000-0000A8050000}"/>
    <hyperlink ref="E1460" location="A125970761V" display="A125970761V" xr:uid="{00000000-0004-0000-0000-0000A9050000}"/>
    <hyperlink ref="E1461" location="A125959969W" display="A125959969W" xr:uid="{00000000-0004-0000-0000-0000AA050000}"/>
    <hyperlink ref="E1462" location="A125981569X" display="A125981569X" xr:uid="{00000000-0004-0000-0000-0000AB050000}"/>
    <hyperlink ref="E1463" location="A125970769L" display="A125970769L" xr:uid="{00000000-0004-0000-0000-0000AC050000}"/>
    <hyperlink ref="E1464" location="A125960049C" display="A125960049C" xr:uid="{00000000-0004-0000-0000-0000AD050000}"/>
    <hyperlink ref="E1465" location="A125981649X" display="A125981649X" xr:uid="{00000000-0004-0000-0000-0000AE050000}"/>
    <hyperlink ref="E1466" location="A125970849L" display="A125970849L" xr:uid="{00000000-0004-0000-0000-0000AF050000}"/>
    <hyperlink ref="E1467" location="A125959873C" display="A125959873C" xr:uid="{00000000-0004-0000-0000-0000B0050000}"/>
    <hyperlink ref="E1468" location="A125981473F" display="A125981473F" xr:uid="{00000000-0004-0000-0000-0000B1050000}"/>
    <hyperlink ref="E1469" location="A125970673V" display="A125970673V" xr:uid="{00000000-0004-0000-0000-0000B2050000}"/>
    <hyperlink ref="E1470" location="A125960025K" display="A125960025K" xr:uid="{00000000-0004-0000-0000-0000B3050000}"/>
    <hyperlink ref="E1471" location="A125981625F" display="A125981625F" xr:uid="{00000000-0004-0000-0000-0000B4050000}"/>
    <hyperlink ref="E1472" location="A125970825V" display="A125970825V" xr:uid="{00000000-0004-0000-0000-0000B5050000}"/>
    <hyperlink ref="E1473" location="A125960033K" display="A125960033K" xr:uid="{00000000-0004-0000-0000-0000B6050000}"/>
    <hyperlink ref="E1474" location="A125981633F" display="A125981633F" xr:uid="{00000000-0004-0000-0000-0000B7050000}"/>
    <hyperlink ref="E1475" location="A125970833V" display="A125970833V" xr:uid="{00000000-0004-0000-0000-0000B8050000}"/>
    <hyperlink ref="E1476" location="A125959857C" display="A125959857C" xr:uid="{00000000-0004-0000-0000-0000B9050000}"/>
    <hyperlink ref="E1477" location="A125981457F" display="A125981457F" xr:uid="{00000000-0004-0000-0000-0000BA050000}"/>
    <hyperlink ref="E1478" location="A125970657V" display="A125970657V" xr:uid="{00000000-0004-0000-0000-0000BB050000}"/>
    <hyperlink ref="E1479" location="A125959897W" display="A125959897W" xr:uid="{00000000-0004-0000-0000-0000BC050000}"/>
    <hyperlink ref="E1480" location="A125981497X" display="A125981497X" xr:uid="{00000000-0004-0000-0000-0000BD050000}"/>
    <hyperlink ref="E1481" location="A125970697L" display="A125970697L" xr:uid="{00000000-0004-0000-0000-0000BE050000}"/>
    <hyperlink ref="E1482" location="A125958920R" display="A125958920R" xr:uid="{00000000-0004-0000-0000-0000BF050000}"/>
    <hyperlink ref="E1483" location="A125980520T" display="A125980520T" xr:uid="{00000000-0004-0000-0000-0000C0050000}"/>
    <hyperlink ref="E1484" location="A125969720A" display="A125969720A" xr:uid="{00000000-0004-0000-0000-0000C1050000}"/>
    <hyperlink ref="E1485" location="A125958992A" display="A125958992A" xr:uid="{00000000-0004-0000-0000-0000C2050000}"/>
    <hyperlink ref="E1486" location="A125980592C" display="A125980592C" xr:uid="{00000000-0004-0000-0000-0000C3050000}"/>
    <hyperlink ref="E1487" location="A125969792L" display="A125969792L" xr:uid="{00000000-0004-0000-0000-0000C4050000}"/>
    <hyperlink ref="E1488" location="A125958928J" display="A125958928J" xr:uid="{00000000-0004-0000-0000-0000C5050000}"/>
    <hyperlink ref="E1489" location="A125980528K" display="A125980528K" xr:uid="{00000000-0004-0000-0000-0000C6050000}"/>
    <hyperlink ref="E1490" location="A125969728V" display="A125969728V" xr:uid="{00000000-0004-0000-0000-0000C7050000}"/>
    <hyperlink ref="E1491" location="A125959000T" display="A125959000T" xr:uid="{00000000-0004-0000-0000-0000C8050000}"/>
    <hyperlink ref="E1492" location="A125980600T" display="A125980600T" xr:uid="{00000000-0004-0000-0000-0000C9050000}"/>
    <hyperlink ref="E1493" location="A125969800A" display="A125969800A" xr:uid="{00000000-0004-0000-0000-0000CA050000}"/>
    <hyperlink ref="E1494" location="A125959008K" display="A125959008K" xr:uid="{00000000-0004-0000-0000-0000CB050000}"/>
    <hyperlink ref="E1495" location="A125980608K" display="A125980608K" xr:uid="{00000000-0004-0000-0000-0000CC050000}"/>
    <hyperlink ref="E1496" location="A125969808V" display="A125969808V" xr:uid="{00000000-0004-0000-0000-0000CD050000}"/>
    <hyperlink ref="E1497" location="A125958936J" display="A125958936J" xr:uid="{00000000-0004-0000-0000-0000CE050000}"/>
    <hyperlink ref="E1498" location="A125980536K" display="A125980536K" xr:uid="{00000000-0004-0000-0000-0000CF050000}"/>
    <hyperlink ref="E1499" location="A125969736V" display="A125969736V" xr:uid="{00000000-0004-0000-0000-0000D0050000}"/>
    <hyperlink ref="E1500" location="A125958944J" display="A125958944J" xr:uid="{00000000-0004-0000-0000-0000D1050000}"/>
    <hyperlink ref="E1501" location="A125980544K" display="A125980544K" xr:uid="{00000000-0004-0000-0000-0000D2050000}"/>
    <hyperlink ref="E1502" location="A125969744V" display="A125969744V" xr:uid="{00000000-0004-0000-0000-0000D3050000}"/>
    <hyperlink ref="E1503" location="A125958976A" display="A125958976A" xr:uid="{00000000-0004-0000-0000-0000D4050000}"/>
    <hyperlink ref="E1504" location="A125980576C" display="A125980576C" xr:uid="{00000000-0004-0000-0000-0000D5050000}"/>
    <hyperlink ref="E1505" location="A125969776L" display="A125969776L" xr:uid="{00000000-0004-0000-0000-0000D6050000}"/>
    <hyperlink ref="E1506" location="A125958904R" display="A125958904R" xr:uid="{00000000-0004-0000-0000-0000D7050000}"/>
    <hyperlink ref="E1507" location="A125980504T" display="A125980504T" xr:uid="{00000000-0004-0000-0000-0000D8050000}"/>
    <hyperlink ref="E1508" location="A125969704A" display="A125969704A" xr:uid="{00000000-0004-0000-0000-0000D9050000}"/>
    <hyperlink ref="E1509" location="A125959016K" display="A125959016K" xr:uid="{00000000-0004-0000-0000-0000DA050000}"/>
    <hyperlink ref="E1510" location="A125980616K" display="A125980616K" xr:uid="{00000000-0004-0000-0000-0000DB050000}"/>
    <hyperlink ref="E1511" location="A125969816V" display="A125969816V" xr:uid="{00000000-0004-0000-0000-0000DC050000}"/>
    <hyperlink ref="E1512" location="A125958984A" display="A125958984A" xr:uid="{00000000-0004-0000-0000-0000DD050000}"/>
    <hyperlink ref="E1513" location="A125980584C" display="A125980584C" xr:uid="{00000000-0004-0000-0000-0000DE050000}"/>
    <hyperlink ref="E1514" location="A125969784L" display="A125969784L" xr:uid="{00000000-0004-0000-0000-0000DF050000}"/>
    <hyperlink ref="E1515" location="A125959040K" display="A125959040K" xr:uid="{00000000-0004-0000-0000-0000E0050000}"/>
    <hyperlink ref="E1516" location="A125980640K" display="A125980640K" xr:uid="{00000000-0004-0000-0000-0000E1050000}"/>
    <hyperlink ref="E1517" location="A125969840V" display="A125969840V" xr:uid="{00000000-0004-0000-0000-0000E2050000}"/>
    <hyperlink ref="E1518" location="A125958912R" display="A125958912R" xr:uid="{00000000-0004-0000-0000-0000E3050000}"/>
    <hyperlink ref="E1519" location="A125980512T" display="A125980512T" xr:uid="{00000000-0004-0000-0000-0000E4050000}"/>
    <hyperlink ref="E1520" location="A125969712A" display="A125969712A" xr:uid="{00000000-0004-0000-0000-0000E5050000}"/>
    <hyperlink ref="E1521" location="A125958864J" display="A125958864J" xr:uid="{00000000-0004-0000-0000-0000E6050000}"/>
    <hyperlink ref="E1522" location="A125980464K" display="A125980464K" xr:uid="{00000000-0004-0000-0000-0000E7050000}"/>
    <hyperlink ref="E1523" location="A125969664V" display="A125969664V" xr:uid="{00000000-0004-0000-0000-0000E8050000}"/>
    <hyperlink ref="E1524" location="A125958880J" display="A125958880J" xr:uid="{00000000-0004-0000-0000-0000E9050000}"/>
    <hyperlink ref="E1525" location="A125980480K" display="A125980480K" xr:uid="{00000000-0004-0000-0000-0000EA050000}"/>
    <hyperlink ref="E1526" location="A125969680V" display="A125969680V" xr:uid="{00000000-0004-0000-0000-0000EB050000}"/>
    <hyperlink ref="E1527" location="A125958952J" display="A125958952J" xr:uid="{00000000-0004-0000-0000-0000EC050000}"/>
    <hyperlink ref="E1528" location="A125980552K" display="A125980552K" xr:uid="{00000000-0004-0000-0000-0000ED050000}"/>
    <hyperlink ref="E1529" location="A125969752V" display="A125969752V" xr:uid="{00000000-0004-0000-0000-0000EE050000}"/>
    <hyperlink ref="E1530" location="A125958888A" display="A125958888A" xr:uid="{00000000-0004-0000-0000-0000EF050000}"/>
    <hyperlink ref="E1531" location="A125980488C" display="A125980488C" xr:uid="{00000000-0004-0000-0000-0000F0050000}"/>
    <hyperlink ref="E1532" location="A125969688L" display="A125969688L" xr:uid="{00000000-0004-0000-0000-0000F1050000}"/>
    <hyperlink ref="E1533" location="A125958960J" display="A125958960J" xr:uid="{00000000-0004-0000-0000-0000F2050000}"/>
    <hyperlink ref="E1534" location="A125980560K" display="A125980560K" xr:uid="{00000000-0004-0000-0000-0000F3050000}"/>
    <hyperlink ref="E1535" location="A125969760V" display="A125969760V" xr:uid="{00000000-0004-0000-0000-0000F4050000}"/>
    <hyperlink ref="E1536" location="A125958968A" display="A125958968A" xr:uid="{00000000-0004-0000-0000-0000F5050000}"/>
    <hyperlink ref="E1537" location="A125980568C" display="A125980568C" xr:uid="{00000000-0004-0000-0000-0000F6050000}"/>
    <hyperlink ref="E1538" location="A125969768L" display="A125969768L" xr:uid="{00000000-0004-0000-0000-0000F7050000}"/>
    <hyperlink ref="E1539" location="A125959048C" display="A125959048C" xr:uid="{00000000-0004-0000-0000-0000F8050000}"/>
    <hyperlink ref="E1540" location="A125980648C" display="A125980648C" xr:uid="{00000000-0004-0000-0000-0000F9050000}"/>
    <hyperlink ref="E1541" location="A125969848L" display="A125969848L" xr:uid="{00000000-0004-0000-0000-0000FA050000}"/>
    <hyperlink ref="E1542" location="A125958872J" display="A125958872J" xr:uid="{00000000-0004-0000-0000-0000FB050000}"/>
    <hyperlink ref="E1543" location="A125980472K" display="A125980472K" xr:uid="{00000000-0004-0000-0000-0000FC050000}"/>
    <hyperlink ref="E1544" location="A125969672V" display="A125969672V" xr:uid="{00000000-0004-0000-0000-0000FD050000}"/>
    <hyperlink ref="E1545" location="A125959024K" display="A125959024K" xr:uid="{00000000-0004-0000-0000-0000FE050000}"/>
    <hyperlink ref="E1546" location="A125980624K" display="A125980624K" xr:uid="{00000000-0004-0000-0000-0000FF050000}"/>
    <hyperlink ref="E1547" location="A125969824V" display="A125969824V" xr:uid="{00000000-0004-0000-0000-000000060000}"/>
    <hyperlink ref="E1548" location="A125959032K" display="A125959032K" xr:uid="{00000000-0004-0000-0000-000001060000}"/>
    <hyperlink ref="E1549" location="A125980632K" display="A125980632K" xr:uid="{00000000-0004-0000-0000-000002060000}"/>
    <hyperlink ref="E1550" location="A125969832V" display="A125969832V" xr:uid="{00000000-0004-0000-0000-000003060000}"/>
    <hyperlink ref="E1551" location="A125958856J" display="A125958856J" xr:uid="{00000000-0004-0000-0000-000004060000}"/>
    <hyperlink ref="E1552" location="A125980456K" display="A125980456K" xr:uid="{00000000-0004-0000-0000-000005060000}"/>
    <hyperlink ref="E1553" location="A125969656V" display="A125969656V" xr:uid="{00000000-0004-0000-0000-000006060000}"/>
    <hyperlink ref="E1554" location="A125958896A" display="A125958896A" xr:uid="{00000000-0004-0000-0000-000007060000}"/>
    <hyperlink ref="E1555" location="A125980496C" display="A125980496C" xr:uid="{00000000-0004-0000-0000-000008060000}"/>
    <hyperlink ref="E1556" location="A125969696L" display="A125969696L" xr:uid="{00000000-0004-0000-0000-000009060000}"/>
    <hyperlink ref="E1557" location="A125958993C" display="A125958993C" xr:uid="{00000000-0004-0000-0000-00000A060000}"/>
    <hyperlink ref="E1558" location="A125980593F" display="A125980593F" xr:uid="{00000000-0004-0000-0000-00000B060000}"/>
    <hyperlink ref="E1559" location="A125969793R" display="A125969793R" xr:uid="{00000000-0004-0000-0000-00000C060000}"/>
    <hyperlink ref="E1560" location="A125958929K" display="A125958929K" xr:uid="{00000000-0004-0000-0000-00000D060000}"/>
    <hyperlink ref="E1561" location="A125980529L" display="A125980529L" xr:uid="{00000000-0004-0000-0000-00000E060000}"/>
    <hyperlink ref="E1562" location="A125969729W" display="A125969729W" xr:uid="{00000000-0004-0000-0000-00000F060000}"/>
    <hyperlink ref="E1563" location="A125959001V" display="A125959001V" xr:uid="{00000000-0004-0000-0000-000010060000}"/>
    <hyperlink ref="E1564" location="A125980601V" display="A125980601V" xr:uid="{00000000-0004-0000-0000-000011060000}"/>
    <hyperlink ref="E1565" location="A125969801C" display="A125969801C" xr:uid="{00000000-0004-0000-0000-000012060000}"/>
    <hyperlink ref="E1566" location="A125959009L" display="A125959009L" xr:uid="{00000000-0004-0000-0000-000013060000}"/>
    <hyperlink ref="E1567" location="A125980609L" display="A125980609L" xr:uid="{00000000-0004-0000-0000-000014060000}"/>
    <hyperlink ref="E1568" location="A125969809W" display="A125969809W" xr:uid="{00000000-0004-0000-0000-000015060000}"/>
    <hyperlink ref="E1569" location="A125958937K" display="A125958937K" xr:uid="{00000000-0004-0000-0000-000016060000}"/>
    <hyperlink ref="E1570" location="A125980537L" display="A125980537L" xr:uid="{00000000-0004-0000-0000-000017060000}"/>
    <hyperlink ref="E1571" location="A125969737W" display="A125969737W" xr:uid="{00000000-0004-0000-0000-000018060000}"/>
    <hyperlink ref="E1572" location="A125958945K" display="A125958945K" xr:uid="{00000000-0004-0000-0000-000019060000}"/>
    <hyperlink ref="E1573" location="A125980545L" display="A125980545L" xr:uid="{00000000-0004-0000-0000-00001A060000}"/>
    <hyperlink ref="E1574" location="A125969745W" display="A125969745W" xr:uid="{00000000-0004-0000-0000-00001B060000}"/>
    <hyperlink ref="E1575" location="A125958977C" display="A125958977C" xr:uid="{00000000-0004-0000-0000-00001C060000}"/>
    <hyperlink ref="E1576" location="A125980577F" display="A125980577F" xr:uid="{00000000-0004-0000-0000-00001D060000}"/>
    <hyperlink ref="E1577" location="A125969777R" display="A125969777R" xr:uid="{00000000-0004-0000-0000-00001E060000}"/>
    <hyperlink ref="E1578" location="A125958905T" display="A125958905T" xr:uid="{00000000-0004-0000-0000-00001F060000}"/>
    <hyperlink ref="E1579" location="A125980505V" display="A125980505V" xr:uid="{00000000-0004-0000-0000-000020060000}"/>
    <hyperlink ref="E1580" location="A125969705C" display="A125969705C" xr:uid="{00000000-0004-0000-0000-000021060000}"/>
    <hyperlink ref="E1581" location="A125959017L" display="A125959017L" xr:uid="{00000000-0004-0000-0000-000022060000}"/>
    <hyperlink ref="E1582" location="A125980617L" display="A125980617L" xr:uid="{00000000-0004-0000-0000-000023060000}"/>
    <hyperlink ref="E1583" location="A125969817W" display="A125969817W" xr:uid="{00000000-0004-0000-0000-000024060000}"/>
    <hyperlink ref="E1584" location="A125958985C" display="A125958985C" xr:uid="{00000000-0004-0000-0000-000025060000}"/>
    <hyperlink ref="E1585" location="A125980585F" display="A125980585F" xr:uid="{00000000-0004-0000-0000-000026060000}"/>
    <hyperlink ref="E1586" location="A125969785R" display="A125969785R" xr:uid="{00000000-0004-0000-0000-000027060000}"/>
    <hyperlink ref="E1587" location="A125959041L" display="A125959041L" xr:uid="{00000000-0004-0000-0000-000028060000}"/>
    <hyperlink ref="E1588" location="A125980641L" display="A125980641L" xr:uid="{00000000-0004-0000-0000-000029060000}"/>
    <hyperlink ref="E1589" location="A125969841W" display="A125969841W" xr:uid="{00000000-0004-0000-0000-00002A060000}"/>
    <hyperlink ref="E1590" location="A125958913T" display="A125958913T" xr:uid="{00000000-0004-0000-0000-00002B060000}"/>
    <hyperlink ref="E1591" location="A125980513V" display="A125980513V" xr:uid="{00000000-0004-0000-0000-00002C060000}"/>
    <hyperlink ref="E1592" location="A125969713C" display="A125969713C" xr:uid="{00000000-0004-0000-0000-00002D060000}"/>
    <hyperlink ref="E1593" location="A125958865K" display="A125958865K" xr:uid="{00000000-0004-0000-0000-00002E060000}"/>
    <hyperlink ref="E1594" location="A125980465L" display="A125980465L" xr:uid="{00000000-0004-0000-0000-00002F060000}"/>
    <hyperlink ref="E1595" location="A125969665W" display="A125969665W" xr:uid="{00000000-0004-0000-0000-000030060000}"/>
    <hyperlink ref="E1596" location="A125958881K" display="A125958881K" xr:uid="{00000000-0004-0000-0000-000031060000}"/>
    <hyperlink ref="E1597" location="A125980481L" display="A125980481L" xr:uid="{00000000-0004-0000-0000-000032060000}"/>
    <hyperlink ref="E1598" location="A125969681W" display="A125969681W" xr:uid="{00000000-0004-0000-0000-000033060000}"/>
    <hyperlink ref="E1599" location="A125958953K" display="A125958953K" xr:uid="{00000000-0004-0000-0000-000034060000}"/>
    <hyperlink ref="E1600" location="A125980553L" display="A125980553L" xr:uid="{00000000-0004-0000-0000-000035060000}"/>
    <hyperlink ref="E1601" location="A125969753W" display="A125969753W" xr:uid="{00000000-0004-0000-0000-000036060000}"/>
    <hyperlink ref="E1602" location="A125958889C" display="A125958889C" xr:uid="{00000000-0004-0000-0000-000037060000}"/>
    <hyperlink ref="E1603" location="A125980489F" display="A125980489F" xr:uid="{00000000-0004-0000-0000-000038060000}"/>
    <hyperlink ref="E1604" location="A125969689R" display="A125969689R" xr:uid="{00000000-0004-0000-0000-000039060000}"/>
    <hyperlink ref="E1605" location="A125958961K" display="A125958961K" xr:uid="{00000000-0004-0000-0000-00003A060000}"/>
    <hyperlink ref="E1606" location="A125980561L" display="A125980561L" xr:uid="{00000000-0004-0000-0000-00003B060000}"/>
    <hyperlink ref="E1607" location="A125969761W" display="A125969761W" xr:uid="{00000000-0004-0000-0000-00003C060000}"/>
    <hyperlink ref="E1608" location="A125958969C" display="A125958969C" xr:uid="{00000000-0004-0000-0000-00003D060000}"/>
    <hyperlink ref="E1609" location="A125980569F" display="A125980569F" xr:uid="{00000000-0004-0000-0000-00003E060000}"/>
    <hyperlink ref="E1610" location="A125969769R" display="A125969769R" xr:uid="{00000000-0004-0000-0000-00003F060000}"/>
    <hyperlink ref="E1611" location="A125959049F" display="A125959049F" xr:uid="{00000000-0004-0000-0000-000040060000}"/>
    <hyperlink ref="E1612" location="A125980649F" display="A125980649F" xr:uid="{00000000-0004-0000-0000-000041060000}"/>
    <hyperlink ref="E1613" location="A125969849R" display="A125969849R" xr:uid="{00000000-0004-0000-0000-000042060000}"/>
    <hyperlink ref="E1614" location="A125958873K" display="A125958873K" xr:uid="{00000000-0004-0000-0000-000043060000}"/>
    <hyperlink ref="E1615" location="A125980473L" display="A125980473L" xr:uid="{00000000-0004-0000-0000-000044060000}"/>
    <hyperlink ref="E1616" location="A125969673W" display="A125969673W" xr:uid="{00000000-0004-0000-0000-000045060000}"/>
    <hyperlink ref="E1617" location="A125959025L" display="A125959025L" xr:uid="{00000000-0004-0000-0000-000046060000}"/>
    <hyperlink ref="E1618" location="A125980625L" display="A125980625L" xr:uid="{00000000-0004-0000-0000-000047060000}"/>
    <hyperlink ref="E1619" location="A125969825W" display="A125969825W" xr:uid="{00000000-0004-0000-0000-000048060000}"/>
    <hyperlink ref="E1620" location="A125959033L" display="A125959033L" xr:uid="{00000000-0004-0000-0000-000049060000}"/>
    <hyperlink ref="E1621" location="A125980633L" display="A125980633L" xr:uid="{00000000-0004-0000-0000-00004A060000}"/>
    <hyperlink ref="E1622" location="A125969833W" display="A125969833W" xr:uid="{00000000-0004-0000-0000-00004B060000}"/>
    <hyperlink ref="E1623" location="A125958857K" display="A125958857K" xr:uid="{00000000-0004-0000-0000-00004C060000}"/>
    <hyperlink ref="E1624" location="A125980457L" display="A125980457L" xr:uid="{00000000-0004-0000-0000-00004D060000}"/>
    <hyperlink ref="E1625" location="A125969657W" display="A125969657W" xr:uid="{00000000-0004-0000-0000-00004E060000}"/>
    <hyperlink ref="E1626" location="A125958897C" display="A125958897C" xr:uid="{00000000-0004-0000-0000-00004F060000}"/>
    <hyperlink ref="E1627" location="A125980497F" display="A125980497F" xr:uid="{00000000-0004-0000-0000-000050060000}"/>
    <hyperlink ref="E1628" location="A125969697R" display="A125969697R" xr:uid="{00000000-0004-0000-0000-000051060000}"/>
    <hyperlink ref="E1629" location="A125959120K" display="A125959120K" xr:uid="{00000000-0004-0000-0000-000052060000}"/>
    <hyperlink ref="E1630" location="A125980720K" display="A125980720K" xr:uid="{00000000-0004-0000-0000-000053060000}"/>
    <hyperlink ref="E1631" location="A125969920V" display="A125969920V" xr:uid="{00000000-0004-0000-0000-000054060000}"/>
    <hyperlink ref="E1632" location="A125959192W" display="A125959192W" xr:uid="{00000000-0004-0000-0000-000055060000}"/>
    <hyperlink ref="E1633" location="A125980792W" display="A125980792W" xr:uid="{00000000-0004-0000-0000-000056060000}"/>
    <hyperlink ref="E1634" location="A125969992F" display="A125969992F" xr:uid="{00000000-0004-0000-0000-000057060000}"/>
    <hyperlink ref="E1635" location="A125959128C" display="A125959128C" xr:uid="{00000000-0004-0000-0000-000058060000}"/>
    <hyperlink ref="E1636" location="A125980728C" display="A125980728C" xr:uid="{00000000-0004-0000-0000-000059060000}"/>
    <hyperlink ref="E1637" location="A125969928L" display="A125969928L" xr:uid="{00000000-0004-0000-0000-00005A060000}"/>
    <hyperlink ref="E1638" location="A125959200K" display="A125959200K" xr:uid="{00000000-0004-0000-0000-00005B060000}"/>
    <hyperlink ref="E1639" location="A125980800K" display="A125980800K" xr:uid="{00000000-0004-0000-0000-00005C060000}"/>
    <hyperlink ref="E1640" location="A125970000A" display="A125970000A" xr:uid="{00000000-0004-0000-0000-00005D060000}"/>
    <hyperlink ref="E1641" location="A125959208C" display="A125959208C" xr:uid="{00000000-0004-0000-0000-00005E060000}"/>
    <hyperlink ref="E1642" location="A125980808C" display="A125980808C" xr:uid="{00000000-0004-0000-0000-00005F060000}"/>
    <hyperlink ref="E1643" location="A125970008V" display="A125970008V" xr:uid="{00000000-0004-0000-0000-000060060000}"/>
    <hyperlink ref="E1644" location="A125959136C" display="A125959136C" xr:uid="{00000000-0004-0000-0000-000061060000}"/>
    <hyperlink ref="E1645" location="A125980736C" display="A125980736C" xr:uid="{00000000-0004-0000-0000-000062060000}"/>
    <hyperlink ref="E1646" location="A125969936L" display="A125969936L" xr:uid="{00000000-0004-0000-0000-000063060000}"/>
    <hyperlink ref="E1647" location="A125959144C" display="A125959144C" xr:uid="{00000000-0004-0000-0000-000064060000}"/>
    <hyperlink ref="E1648" location="A125980744C" display="A125980744C" xr:uid="{00000000-0004-0000-0000-000065060000}"/>
    <hyperlink ref="E1649" location="A125969944L" display="A125969944L" xr:uid="{00000000-0004-0000-0000-000066060000}"/>
    <hyperlink ref="E1650" location="A125959176W" display="A125959176W" xr:uid="{00000000-0004-0000-0000-000067060000}"/>
    <hyperlink ref="E1651" location="A125980776W" display="A125980776W" xr:uid="{00000000-0004-0000-0000-000068060000}"/>
    <hyperlink ref="E1652" location="A125969976F" display="A125969976F" xr:uid="{00000000-0004-0000-0000-000069060000}"/>
    <hyperlink ref="E1653" location="A125959104K" display="A125959104K" xr:uid="{00000000-0004-0000-0000-00006A060000}"/>
    <hyperlink ref="E1654" location="A125980704K" display="A125980704K" xr:uid="{00000000-0004-0000-0000-00006B060000}"/>
    <hyperlink ref="E1655" location="A125969904V" display="A125969904V" xr:uid="{00000000-0004-0000-0000-00006C060000}"/>
    <hyperlink ref="E1656" location="A125959216C" display="A125959216C" xr:uid="{00000000-0004-0000-0000-00006D060000}"/>
    <hyperlink ref="E1657" location="A125980816C" display="A125980816C" xr:uid="{00000000-0004-0000-0000-00006E060000}"/>
    <hyperlink ref="E1658" location="A125970016V" display="A125970016V" xr:uid="{00000000-0004-0000-0000-00006F060000}"/>
    <hyperlink ref="E1659" location="A125959184W" display="A125959184W" xr:uid="{00000000-0004-0000-0000-000070060000}"/>
    <hyperlink ref="E1660" location="A125980784W" display="A125980784W" xr:uid="{00000000-0004-0000-0000-000071060000}"/>
    <hyperlink ref="E1661" location="A125969984F" display="A125969984F" xr:uid="{00000000-0004-0000-0000-000072060000}"/>
    <hyperlink ref="E1662" location="A125959240C" display="A125959240C" xr:uid="{00000000-0004-0000-0000-000073060000}"/>
    <hyperlink ref="E1663" location="A125980840C" display="A125980840C" xr:uid="{00000000-0004-0000-0000-000074060000}"/>
    <hyperlink ref="E1664" location="A125970040V" display="A125970040V" xr:uid="{00000000-0004-0000-0000-000075060000}"/>
    <hyperlink ref="E1665" location="A125959112K" display="A125959112K" xr:uid="{00000000-0004-0000-0000-000076060000}"/>
    <hyperlink ref="E1666" location="A125980712K" display="A125980712K" xr:uid="{00000000-0004-0000-0000-000077060000}"/>
    <hyperlink ref="E1667" location="A125969912V" display="A125969912V" xr:uid="{00000000-0004-0000-0000-000078060000}"/>
    <hyperlink ref="E1668" location="A125959064C" display="A125959064C" xr:uid="{00000000-0004-0000-0000-000079060000}"/>
    <hyperlink ref="E1669" location="A125980664C" display="A125980664C" xr:uid="{00000000-0004-0000-0000-00007A060000}"/>
    <hyperlink ref="E1670" location="A125969864L" display="A125969864L" xr:uid="{00000000-0004-0000-0000-00007B060000}"/>
    <hyperlink ref="E1671" location="A125959080C" display="A125959080C" xr:uid="{00000000-0004-0000-0000-00007C060000}"/>
    <hyperlink ref="E1672" location="A125980680C" display="A125980680C" xr:uid="{00000000-0004-0000-0000-00007D060000}"/>
    <hyperlink ref="E1673" location="A125969880L" display="A125969880L" xr:uid="{00000000-0004-0000-0000-00007E060000}"/>
    <hyperlink ref="E1674" location="A125959152C" display="A125959152C" xr:uid="{00000000-0004-0000-0000-00007F060000}"/>
    <hyperlink ref="E1675" location="A125980752C" display="A125980752C" xr:uid="{00000000-0004-0000-0000-000080060000}"/>
    <hyperlink ref="E1676" location="A125969952L" display="A125969952L" xr:uid="{00000000-0004-0000-0000-000081060000}"/>
    <hyperlink ref="E1677" location="A125959088W" display="A125959088W" xr:uid="{00000000-0004-0000-0000-000082060000}"/>
    <hyperlink ref="E1678" location="A125980688W" display="A125980688W" xr:uid="{00000000-0004-0000-0000-000083060000}"/>
    <hyperlink ref="E1679" location="A125969888F" display="A125969888F" xr:uid="{00000000-0004-0000-0000-000084060000}"/>
    <hyperlink ref="E1680" location="A125959160C" display="A125959160C" xr:uid="{00000000-0004-0000-0000-000085060000}"/>
    <hyperlink ref="E1681" location="A125980760C" display="A125980760C" xr:uid="{00000000-0004-0000-0000-000086060000}"/>
    <hyperlink ref="E1682" location="A125969960L" display="A125969960L" xr:uid="{00000000-0004-0000-0000-000087060000}"/>
    <hyperlink ref="E1683" location="A125959168W" display="A125959168W" xr:uid="{00000000-0004-0000-0000-000088060000}"/>
    <hyperlink ref="E1684" location="A125980768W" display="A125980768W" xr:uid="{00000000-0004-0000-0000-000089060000}"/>
    <hyperlink ref="E1685" location="A125969968F" display="A125969968F" xr:uid="{00000000-0004-0000-0000-00008A060000}"/>
    <hyperlink ref="E1686" location="A125959248W" display="A125959248W" xr:uid="{00000000-0004-0000-0000-00008B060000}"/>
    <hyperlink ref="E1687" location="A125980848W" display="A125980848W" xr:uid="{00000000-0004-0000-0000-00008C060000}"/>
    <hyperlink ref="E1688" location="A125970048L" display="A125970048L" xr:uid="{00000000-0004-0000-0000-00008D060000}"/>
    <hyperlink ref="E1689" location="A125959072C" display="A125959072C" xr:uid="{00000000-0004-0000-0000-00008E060000}"/>
    <hyperlink ref="E1690" location="A125980672C" display="A125980672C" xr:uid="{00000000-0004-0000-0000-00008F060000}"/>
    <hyperlink ref="E1691" location="A125969872L" display="A125969872L" xr:uid="{00000000-0004-0000-0000-000090060000}"/>
    <hyperlink ref="E1692" location="A125959224C" display="A125959224C" xr:uid="{00000000-0004-0000-0000-000091060000}"/>
    <hyperlink ref="E1693" location="A125980824C" display="A125980824C" xr:uid="{00000000-0004-0000-0000-000092060000}"/>
    <hyperlink ref="E1694" location="A125970024V" display="A125970024V" xr:uid="{00000000-0004-0000-0000-000093060000}"/>
    <hyperlink ref="E1695" location="A125959232C" display="A125959232C" xr:uid="{00000000-0004-0000-0000-000094060000}"/>
    <hyperlink ref="E1696" location="A125980832C" display="A125980832C" xr:uid="{00000000-0004-0000-0000-000095060000}"/>
    <hyperlink ref="E1697" location="A125970032V" display="A125970032V" xr:uid="{00000000-0004-0000-0000-000096060000}"/>
    <hyperlink ref="E1698" location="A125959056C" display="A125959056C" xr:uid="{00000000-0004-0000-0000-000097060000}"/>
    <hyperlink ref="E1699" location="A125980656C" display="A125980656C" xr:uid="{00000000-0004-0000-0000-000098060000}"/>
    <hyperlink ref="E1700" location="A125969856L" display="A125969856L" xr:uid="{00000000-0004-0000-0000-000099060000}"/>
    <hyperlink ref="E1701" location="A125959096W" display="A125959096W" xr:uid="{00000000-0004-0000-0000-00009A060000}"/>
    <hyperlink ref="E1702" location="A125980696W" display="A125980696W" xr:uid="{00000000-0004-0000-0000-00009B060000}"/>
    <hyperlink ref="E1703" location="A125969896F" display="A125969896F" xr:uid="{00000000-0004-0000-0000-00009C060000}"/>
    <hyperlink ref="E1704" location="A125959193X" display="A125959193X" xr:uid="{00000000-0004-0000-0000-00009D060000}"/>
    <hyperlink ref="E1705" location="A125980793X" display="A125980793X" xr:uid="{00000000-0004-0000-0000-00009E060000}"/>
    <hyperlink ref="E1706" location="A125969993J" display="A125969993J" xr:uid="{00000000-0004-0000-0000-00009F060000}"/>
    <hyperlink ref="E1707" location="A125959129F" display="A125959129F" xr:uid="{00000000-0004-0000-0000-0000A0060000}"/>
    <hyperlink ref="E1708" location="A125980729F" display="A125980729F" xr:uid="{00000000-0004-0000-0000-0000A1060000}"/>
    <hyperlink ref="E1709" location="A125969929R" display="A125969929R" xr:uid="{00000000-0004-0000-0000-0000A2060000}"/>
    <hyperlink ref="E1710" location="A125959201L" display="A125959201L" xr:uid="{00000000-0004-0000-0000-0000A3060000}"/>
    <hyperlink ref="E1711" location="A125980801L" display="A125980801L" xr:uid="{00000000-0004-0000-0000-0000A4060000}"/>
    <hyperlink ref="E1712" location="A125970001C" display="A125970001C" xr:uid="{00000000-0004-0000-0000-0000A5060000}"/>
    <hyperlink ref="E1713" location="A125959209F" display="A125959209F" xr:uid="{00000000-0004-0000-0000-0000A6060000}"/>
    <hyperlink ref="E1714" location="A125980809F" display="A125980809F" xr:uid="{00000000-0004-0000-0000-0000A7060000}"/>
    <hyperlink ref="E1715" location="A125970009W" display="A125970009W" xr:uid="{00000000-0004-0000-0000-0000A8060000}"/>
    <hyperlink ref="E1716" location="A125959137F" display="A125959137F" xr:uid="{00000000-0004-0000-0000-0000A9060000}"/>
    <hyperlink ref="E1717" location="A125980737F" display="A125980737F" xr:uid="{00000000-0004-0000-0000-0000AA060000}"/>
    <hyperlink ref="E1718" location="A125969937R" display="A125969937R" xr:uid="{00000000-0004-0000-0000-0000AB060000}"/>
    <hyperlink ref="E1719" location="A125959145F" display="A125959145F" xr:uid="{00000000-0004-0000-0000-0000AC060000}"/>
    <hyperlink ref="E1720" location="A125980745F" display="A125980745F" xr:uid="{00000000-0004-0000-0000-0000AD060000}"/>
    <hyperlink ref="E1721" location="A125969945R" display="A125969945R" xr:uid="{00000000-0004-0000-0000-0000AE060000}"/>
    <hyperlink ref="E1722" location="A125959177X" display="A125959177X" xr:uid="{00000000-0004-0000-0000-0000AF060000}"/>
    <hyperlink ref="E1723" location="A125980777X" display="A125980777X" xr:uid="{00000000-0004-0000-0000-0000B0060000}"/>
    <hyperlink ref="E1724" location="A125969977J" display="A125969977J" xr:uid="{00000000-0004-0000-0000-0000B1060000}"/>
    <hyperlink ref="E1725" location="A125959105L" display="A125959105L" xr:uid="{00000000-0004-0000-0000-0000B2060000}"/>
    <hyperlink ref="E1726" location="A125980705L" display="A125980705L" xr:uid="{00000000-0004-0000-0000-0000B3060000}"/>
    <hyperlink ref="E1727" location="A125969905W" display="A125969905W" xr:uid="{00000000-0004-0000-0000-0000B4060000}"/>
    <hyperlink ref="E1728" location="A125959217F" display="A125959217F" xr:uid="{00000000-0004-0000-0000-0000B5060000}"/>
    <hyperlink ref="E1729" location="A125980817F" display="A125980817F" xr:uid="{00000000-0004-0000-0000-0000B6060000}"/>
    <hyperlink ref="E1730" location="A125970017W" display="A125970017W" xr:uid="{00000000-0004-0000-0000-0000B7060000}"/>
    <hyperlink ref="E1731" location="A125959185X" display="A125959185X" xr:uid="{00000000-0004-0000-0000-0000B8060000}"/>
    <hyperlink ref="E1732" location="A125980785X" display="A125980785X" xr:uid="{00000000-0004-0000-0000-0000B9060000}"/>
    <hyperlink ref="E1733" location="A125969985J" display="A125969985J" xr:uid="{00000000-0004-0000-0000-0000BA060000}"/>
    <hyperlink ref="E1734" location="A125959241F" display="A125959241F" xr:uid="{00000000-0004-0000-0000-0000BB060000}"/>
    <hyperlink ref="E1735" location="A125980841F" display="A125980841F" xr:uid="{00000000-0004-0000-0000-0000BC060000}"/>
    <hyperlink ref="E1736" location="A125970041W" display="A125970041W" xr:uid="{00000000-0004-0000-0000-0000BD060000}"/>
    <hyperlink ref="E1737" location="A125959113L" display="A125959113L" xr:uid="{00000000-0004-0000-0000-0000BE060000}"/>
    <hyperlink ref="E1738" location="A125980713L" display="A125980713L" xr:uid="{00000000-0004-0000-0000-0000BF060000}"/>
    <hyperlink ref="E1739" location="A125969913W" display="A125969913W" xr:uid="{00000000-0004-0000-0000-0000C0060000}"/>
    <hyperlink ref="E1740" location="A125959065F" display="A125959065F" xr:uid="{00000000-0004-0000-0000-0000C1060000}"/>
    <hyperlink ref="E1741" location="A125980665F" display="A125980665F" xr:uid="{00000000-0004-0000-0000-0000C2060000}"/>
    <hyperlink ref="E1742" location="A125969865R" display="A125969865R" xr:uid="{00000000-0004-0000-0000-0000C3060000}"/>
    <hyperlink ref="E1743" location="A125959081F" display="A125959081F" xr:uid="{00000000-0004-0000-0000-0000C4060000}"/>
    <hyperlink ref="E1744" location="A125980681F" display="A125980681F" xr:uid="{00000000-0004-0000-0000-0000C5060000}"/>
    <hyperlink ref="E1745" location="A125969881R" display="A125969881R" xr:uid="{00000000-0004-0000-0000-0000C6060000}"/>
    <hyperlink ref="E1746" location="A125959153F" display="A125959153F" xr:uid="{00000000-0004-0000-0000-0000C7060000}"/>
    <hyperlink ref="E1747" location="A125980753F" display="A125980753F" xr:uid="{00000000-0004-0000-0000-0000C8060000}"/>
    <hyperlink ref="E1748" location="A125969953R" display="A125969953R" xr:uid="{00000000-0004-0000-0000-0000C9060000}"/>
    <hyperlink ref="E1749" location="A125959089X" display="A125959089X" xr:uid="{00000000-0004-0000-0000-0000CA060000}"/>
    <hyperlink ref="E1750" location="A125980689X" display="A125980689X" xr:uid="{00000000-0004-0000-0000-0000CB060000}"/>
    <hyperlink ref="E1751" location="A125969889J" display="A125969889J" xr:uid="{00000000-0004-0000-0000-0000CC060000}"/>
    <hyperlink ref="E1752" location="A125959161F" display="A125959161F" xr:uid="{00000000-0004-0000-0000-0000CD060000}"/>
    <hyperlink ref="E1753" location="A125980761F" display="A125980761F" xr:uid="{00000000-0004-0000-0000-0000CE060000}"/>
    <hyperlink ref="E1754" location="A125969961R" display="A125969961R" xr:uid="{00000000-0004-0000-0000-0000CF060000}"/>
    <hyperlink ref="E1755" location="A125959169X" display="A125959169X" xr:uid="{00000000-0004-0000-0000-0000D0060000}"/>
    <hyperlink ref="E1756" location="A125980769X" display="A125980769X" xr:uid="{00000000-0004-0000-0000-0000D1060000}"/>
    <hyperlink ref="E1757" location="A125969969J" display="A125969969J" xr:uid="{00000000-0004-0000-0000-0000D2060000}"/>
    <hyperlink ref="E1758" location="A125959249X" display="A125959249X" xr:uid="{00000000-0004-0000-0000-0000D3060000}"/>
    <hyperlink ref="E1759" location="A125980849X" display="A125980849X" xr:uid="{00000000-0004-0000-0000-0000D4060000}"/>
    <hyperlink ref="E1760" location="A125970049R" display="A125970049R" xr:uid="{00000000-0004-0000-0000-0000D5060000}"/>
    <hyperlink ref="E1761" location="A125959073F" display="A125959073F" xr:uid="{00000000-0004-0000-0000-0000D6060000}"/>
    <hyperlink ref="E1762" location="A125980673F" display="A125980673F" xr:uid="{00000000-0004-0000-0000-0000D7060000}"/>
    <hyperlink ref="E1763" location="A125969873R" display="A125969873R" xr:uid="{00000000-0004-0000-0000-0000D8060000}"/>
    <hyperlink ref="E1764" location="A125959225F" display="A125959225F" xr:uid="{00000000-0004-0000-0000-0000D9060000}"/>
    <hyperlink ref="E1765" location="A125980825F" display="A125980825F" xr:uid="{00000000-0004-0000-0000-0000DA060000}"/>
    <hyperlink ref="E1766" location="A125970025W" display="A125970025W" xr:uid="{00000000-0004-0000-0000-0000DB060000}"/>
    <hyperlink ref="E1767" location="A125959233F" display="A125959233F" xr:uid="{00000000-0004-0000-0000-0000DC060000}"/>
    <hyperlink ref="E1768" location="A125980833F" display="A125980833F" xr:uid="{00000000-0004-0000-0000-0000DD060000}"/>
    <hyperlink ref="E1769" location="A125970033W" display="A125970033W" xr:uid="{00000000-0004-0000-0000-0000DE060000}"/>
    <hyperlink ref="E1770" location="A125959057F" display="A125959057F" xr:uid="{00000000-0004-0000-0000-0000DF060000}"/>
    <hyperlink ref="E1771" location="A125980657F" display="A125980657F" xr:uid="{00000000-0004-0000-0000-0000E0060000}"/>
    <hyperlink ref="E1772" location="A125969857R" display="A125969857R" xr:uid="{00000000-0004-0000-0000-0000E1060000}"/>
    <hyperlink ref="E1773" location="A125959097X" display="A125959097X" xr:uid="{00000000-0004-0000-0000-0000E2060000}"/>
    <hyperlink ref="E1774" location="A125980697X" display="A125980697X" xr:uid="{00000000-0004-0000-0000-0000E3060000}"/>
    <hyperlink ref="E1775" location="A125969897J" display="A125969897J" xr:uid="{00000000-0004-0000-0000-0000E4060000}"/>
    <hyperlink ref="E1776" location="A125959320C" display="A125959320C" xr:uid="{00000000-0004-0000-0000-0000E5060000}"/>
    <hyperlink ref="E1777" location="A125980920C" display="A125980920C" xr:uid="{00000000-0004-0000-0000-0000E6060000}"/>
    <hyperlink ref="E1778" location="A125970120V" display="A125970120V" xr:uid="{00000000-0004-0000-0000-0000E7060000}"/>
    <hyperlink ref="E1779" location="A125959392R" display="A125959392R" xr:uid="{00000000-0004-0000-0000-0000E8060000}"/>
    <hyperlink ref="E1780" location="A125980992R" display="A125980992R" xr:uid="{00000000-0004-0000-0000-0000E9060000}"/>
    <hyperlink ref="E1781" location="A125970192F" display="A125970192F" xr:uid="{00000000-0004-0000-0000-0000EA060000}"/>
    <hyperlink ref="E1782" location="A125959328W" display="A125959328W" xr:uid="{00000000-0004-0000-0000-0000EB060000}"/>
    <hyperlink ref="E1783" location="A125980928W" display="A125980928W" xr:uid="{00000000-0004-0000-0000-0000EC060000}"/>
    <hyperlink ref="E1784" location="A125970128L" display="A125970128L" xr:uid="{00000000-0004-0000-0000-0000ED060000}"/>
    <hyperlink ref="E1785" location="A125959400C" display="A125959400C" xr:uid="{00000000-0004-0000-0000-0000EE060000}"/>
    <hyperlink ref="E1786" location="A125981000F" display="A125981000F" xr:uid="{00000000-0004-0000-0000-0000EF060000}"/>
    <hyperlink ref="E1787" location="A125970200V" display="A125970200V" xr:uid="{00000000-0004-0000-0000-0000F0060000}"/>
    <hyperlink ref="E1788" location="A125959408W" display="A125959408W" xr:uid="{00000000-0004-0000-0000-0000F1060000}"/>
    <hyperlink ref="E1789" location="A125981008X" display="A125981008X" xr:uid="{00000000-0004-0000-0000-0000F2060000}"/>
    <hyperlink ref="E1790" location="A125970208L" display="A125970208L" xr:uid="{00000000-0004-0000-0000-0000F3060000}"/>
    <hyperlink ref="E1791" location="A125959336W" display="A125959336W" xr:uid="{00000000-0004-0000-0000-0000F4060000}"/>
    <hyperlink ref="E1792" location="A125980936W" display="A125980936W" xr:uid="{00000000-0004-0000-0000-0000F5060000}"/>
    <hyperlink ref="E1793" location="A125970136L" display="A125970136L" xr:uid="{00000000-0004-0000-0000-0000F6060000}"/>
    <hyperlink ref="E1794" location="A125959344W" display="A125959344W" xr:uid="{00000000-0004-0000-0000-0000F7060000}"/>
    <hyperlink ref="E1795" location="A125980944W" display="A125980944W" xr:uid="{00000000-0004-0000-0000-0000F8060000}"/>
    <hyperlink ref="E1796" location="A125970144L" display="A125970144L" xr:uid="{00000000-0004-0000-0000-0000F9060000}"/>
    <hyperlink ref="E1797" location="A125959376R" display="A125959376R" xr:uid="{00000000-0004-0000-0000-0000FA060000}"/>
    <hyperlink ref="E1798" location="A125980976R" display="A125980976R" xr:uid="{00000000-0004-0000-0000-0000FB060000}"/>
    <hyperlink ref="E1799" location="A125970176F" display="A125970176F" xr:uid="{00000000-0004-0000-0000-0000FC060000}"/>
    <hyperlink ref="E1800" location="A125959304C" display="A125959304C" xr:uid="{00000000-0004-0000-0000-0000FD060000}"/>
    <hyperlink ref="E1801" location="A125980904C" display="A125980904C" xr:uid="{00000000-0004-0000-0000-0000FE060000}"/>
    <hyperlink ref="E1802" location="A125970104V" display="A125970104V" xr:uid="{00000000-0004-0000-0000-0000FF060000}"/>
    <hyperlink ref="E1803" location="A125959416W" display="A125959416W" xr:uid="{00000000-0004-0000-0000-000000070000}"/>
    <hyperlink ref="E1804" location="A125981016X" display="A125981016X" xr:uid="{00000000-0004-0000-0000-000001070000}"/>
    <hyperlink ref="E1805" location="A125970216L" display="A125970216L" xr:uid="{00000000-0004-0000-0000-000002070000}"/>
    <hyperlink ref="E1806" location="A125959384R" display="A125959384R" xr:uid="{00000000-0004-0000-0000-000003070000}"/>
    <hyperlink ref="E1807" location="A125980984R" display="A125980984R" xr:uid="{00000000-0004-0000-0000-000004070000}"/>
    <hyperlink ref="E1808" location="A125970184F" display="A125970184F" xr:uid="{00000000-0004-0000-0000-000005070000}"/>
    <hyperlink ref="E1809" location="A125959440W" display="A125959440W" xr:uid="{00000000-0004-0000-0000-000006070000}"/>
    <hyperlink ref="E1810" location="A125981040X" display="A125981040X" xr:uid="{00000000-0004-0000-0000-000007070000}"/>
    <hyperlink ref="E1811" location="A125970240L" display="A125970240L" xr:uid="{00000000-0004-0000-0000-000008070000}"/>
    <hyperlink ref="E1812" location="A125959312C" display="A125959312C" xr:uid="{00000000-0004-0000-0000-000009070000}"/>
    <hyperlink ref="E1813" location="A125980912C" display="A125980912C" xr:uid="{00000000-0004-0000-0000-00000A070000}"/>
    <hyperlink ref="E1814" location="A125970112V" display="A125970112V" xr:uid="{00000000-0004-0000-0000-00000B070000}"/>
    <hyperlink ref="E1815" location="A125959264W" display="A125959264W" xr:uid="{00000000-0004-0000-0000-00000C070000}"/>
    <hyperlink ref="E1816" location="A125980864W" display="A125980864W" xr:uid="{00000000-0004-0000-0000-00000D070000}"/>
    <hyperlink ref="E1817" location="A125970064L" display="A125970064L" xr:uid="{00000000-0004-0000-0000-00000E070000}"/>
    <hyperlink ref="E1818" location="A125959280W" display="A125959280W" xr:uid="{00000000-0004-0000-0000-00000F070000}"/>
    <hyperlink ref="E1819" location="A125980880W" display="A125980880W" xr:uid="{00000000-0004-0000-0000-000010070000}"/>
    <hyperlink ref="E1820" location="A125970080L" display="A125970080L" xr:uid="{00000000-0004-0000-0000-000011070000}"/>
    <hyperlink ref="E1821" location="A125959352W" display="A125959352W" xr:uid="{00000000-0004-0000-0000-000012070000}"/>
    <hyperlink ref="E1822" location="A125980952W" display="A125980952W" xr:uid="{00000000-0004-0000-0000-000013070000}"/>
    <hyperlink ref="E1823" location="A125970152L" display="A125970152L" xr:uid="{00000000-0004-0000-0000-000014070000}"/>
    <hyperlink ref="E1824" location="A125959288R" display="A125959288R" xr:uid="{00000000-0004-0000-0000-000015070000}"/>
    <hyperlink ref="E1825" location="A125980888R" display="A125980888R" xr:uid="{00000000-0004-0000-0000-000016070000}"/>
    <hyperlink ref="E1826" location="A125970088F" display="A125970088F" xr:uid="{00000000-0004-0000-0000-000017070000}"/>
    <hyperlink ref="E1827" location="A125959360W" display="A125959360W" xr:uid="{00000000-0004-0000-0000-000018070000}"/>
    <hyperlink ref="E1828" location="A125980960W" display="A125980960W" xr:uid="{00000000-0004-0000-0000-000019070000}"/>
    <hyperlink ref="E1829" location="A125970160L" display="A125970160L" xr:uid="{00000000-0004-0000-0000-00001A070000}"/>
    <hyperlink ref="E1830" location="A125959368R" display="A125959368R" xr:uid="{00000000-0004-0000-0000-00001B070000}"/>
    <hyperlink ref="E1831" location="A125980968R" display="A125980968R" xr:uid="{00000000-0004-0000-0000-00001C070000}"/>
    <hyperlink ref="E1832" location="A125970168F" display="A125970168F" xr:uid="{00000000-0004-0000-0000-00001D070000}"/>
    <hyperlink ref="E1833" location="A125959448R" display="A125959448R" xr:uid="{00000000-0004-0000-0000-00001E070000}"/>
    <hyperlink ref="E1834" location="A125981048T" display="A125981048T" xr:uid="{00000000-0004-0000-0000-00001F070000}"/>
    <hyperlink ref="E1835" location="A125970248F" display="A125970248F" xr:uid="{00000000-0004-0000-0000-000020070000}"/>
    <hyperlink ref="E1836" location="A125959272W" display="A125959272W" xr:uid="{00000000-0004-0000-0000-000021070000}"/>
    <hyperlink ref="E1837" location="A125980872W" display="A125980872W" xr:uid="{00000000-0004-0000-0000-000022070000}"/>
    <hyperlink ref="E1838" location="A125970072L" display="A125970072L" xr:uid="{00000000-0004-0000-0000-000023070000}"/>
    <hyperlink ref="E1839" location="A125959424W" display="A125959424W" xr:uid="{00000000-0004-0000-0000-000024070000}"/>
    <hyperlink ref="E1840" location="A125981024X" display="A125981024X" xr:uid="{00000000-0004-0000-0000-000025070000}"/>
    <hyperlink ref="E1841" location="A125970224L" display="A125970224L" xr:uid="{00000000-0004-0000-0000-000026070000}"/>
    <hyperlink ref="E1842" location="A125959432W" display="A125959432W" xr:uid="{00000000-0004-0000-0000-000027070000}"/>
    <hyperlink ref="E1843" location="A125981032X" display="A125981032X" xr:uid="{00000000-0004-0000-0000-000028070000}"/>
    <hyperlink ref="E1844" location="A125970232L" display="A125970232L" xr:uid="{00000000-0004-0000-0000-000029070000}"/>
    <hyperlink ref="E1845" location="A125959256W" display="A125959256W" xr:uid="{00000000-0004-0000-0000-00002A070000}"/>
    <hyperlink ref="E1846" location="A125980856W" display="A125980856W" xr:uid="{00000000-0004-0000-0000-00002B070000}"/>
    <hyperlink ref="E1847" location="A125970056L" display="A125970056L" xr:uid="{00000000-0004-0000-0000-00002C070000}"/>
    <hyperlink ref="E1848" location="A125959296R" display="A125959296R" xr:uid="{00000000-0004-0000-0000-00002D070000}"/>
    <hyperlink ref="E1849" location="A125980896R" display="A125980896R" xr:uid="{00000000-0004-0000-0000-00002E070000}"/>
    <hyperlink ref="E1850" location="A125970096F" display="A125970096F" xr:uid="{00000000-0004-0000-0000-00002F070000}"/>
    <hyperlink ref="E1851" location="A125959393T" display="A125959393T" xr:uid="{00000000-0004-0000-0000-000030070000}"/>
    <hyperlink ref="E1852" location="A125980993T" display="A125980993T" xr:uid="{00000000-0004-0000-0000-000031070000}"/>
    <hyperlink ref="E1853" location="A125970193J" display="A125970193J" xr:uid="{00000000-0004-0000-0000-000032070000}"/>
    <hyperlink ref="E1854" location="A125959329X" display="A125959329X" xr:uid="{00000000-0004-0000-0000-000033070000}"/>
    <hyperlink ref="E1855" location="A125980929X" display="A125980929X" xr:uid="{00000000-0004-0000-0000-000034070000}"/>
    <hyperlink ref="E1856" location="A125970129R" display="A125970129R" xr:uid="{00000000-0004-0000-0000-000035070000}"/>
    <hyperlink ref="E1857" location="A125959401F" display="A125959401F" xr:uid="{00000000-0004-0000-0000-000036070000}"/>
    <hyperlink ref="E1858" location="A125981001J" display="A125981001J" xr:uid="{00000000-0004-0000-0000-000037070000}"/>
    <hyperlink ref="E1859" location="A125970201W" display="A125970201W" xr:uid="{00000000-0004-0000-0000-000038070000}"/>
    <hyperlink ref="E1860" location="A125959409X" display="A125959409X" xr:uid="{00000000-0004-0000-0000-000039070000}"/>
    <hyperlink ref="E1861" location="A125981009A" display="A125981009A" xr:uid="{00000000-0004-0000-0000-00003A070000}"/>
    <hyperlink ref="E1862" location="A125970209R" display="A125970209R" xr:uid="{00000000-0004-0000-0000-00003B070000}"/>
    <hyperlink ref="E1863" location="A125959337X" display="A125959337X" xr:uid="{00000000-0004-0000-0000-00003C070000}"/>
    <hyperlink ref="E1864" location="A125980937X" display="A125980937X" xr:uid="{00000000-0004-0000-0000-00003D070000}"/>
    <hyperlink ref="E1865" location="A125970137R" display="A125970137R" xr:uid="{00000000-0004-0000-0000-00003E070000}"/>
    <hyperlink ref="E1866" location="A125959345X" display="A125959345X" xr:uid="{00000000-0004-0000-0000-00003F070000}"/>
    <hyperlink ref="E1867" location="A125980945X" display="A125980945X" xr:uid="{00000000-0004-0000-0000-000040070000}"/>
    <hyperlink ref="E1868" location="A125970145R" display="A125970145R" xr:uid="{00000000-0004-0000-0000-000041070000}"/>
    <hyperlink ref="E1869" location="A125959377T" display="A125959377T" xr:uid="{00000000-0004-0000-0000-000042070000}"/>
    <hyperlink ref="E1870" location="A125980977T" display="A125980977T" xr:uid="{00000000-0004-0000-0000-000043070000}"/>
    <hyperlink ref="E1871" location="A125970177J" display="A125970177J" xr:uid="{00000000-0004-0000-0000-000044070000}"/>
    <hyperlink ref="E1872" location="A125959305F" display="A125959305F" xr:uid="{00000000-0004-0000-0000-000045070000}"/>
    <hyperlink ref="E1873" location="A125980905F" display="A125980905F" xr:uid="{00000000-0004-0000-0000-000046070000}"/>
    <hyperlink ref="E1874" location="A125970105W" display="A125970105W" xr:uid="{00000000-0004-0000-0000-000047070000}"/>
    <hyperlink ref="E1875" location="A125959417X" display="A125959417X" xr:uid="{00000000-0004-0000-0000-000048070000}"/>
    <hyperlink ref="E1876" location="A125981017A" display="A125981017A" xr:uid="{00000000-0004-0000-0000-000049070000}"/>
    <hyperlink ref="E1877" location="A125970217R" display="A125970217R" xr:uid="{00000000-0004-0000-0000-00004A070000}"/>
    <hyperlink ref="E1878" location="A125959385T" display="A125959385T" xr:uid="{00000000-0004-0000-0000-00004B070000}"/>
    <hyperlink ref="E1879" location="A125980985T" display="A125980985T" xr:uid="{00000000-0004-0000-0000-00004C070000}"/>
    <hyperlink ref="E1880" location="A125970185J" display="A125970185J" xr:uid="{00000000-0004-0000-0000-00004D070000}"/>
    <hyperlink ref="E1881" location="A125959441X" display="A125959441X" xr:uid="{00000000-0004-0000-0000-00004E070000}"/>
    <hyperlink ref="E1882" location="A125981041A" display="A125981041A" xr:uid="{00000000-0004-0000-0000-00004F070000}"/>
    <hyperlink ref="E1883" location="A125970241R" display="A125970241R" xr:uid="{00000000-0004-0000-0000-000050070000}"/>
    <hyperlink ref="E1884" location="A125959313F" display="A125959313F" xr:uid="{00000000-0004-0000-0000-000051070000}"/>
    <hyperlink ref="E1885" location="A125980913F" display="A125980913F" xr:uid="{00000000-0004-0000-0000-000052070000}"/>
    <hyperlink ref="E1886" location="A125970113W" display="A125970113W" xr:uid="{00000000-0004-0000-0000-000053070000}"/>
    <hyperlink ref="E1887" location="A125959265X" display="A125959265X" xr:uid="{00000000-0004-0000-0000-000054070000}"/>
    <hyperlink ref="E1888" location="A125980865X" display="A125980865X" xr:uid="{00000000-0004-0000-0000-000055070000}"/>
    <hyperlink ref="E1889" location="A125970065R" display="A125970065R" xr:uid="{00000000-0004-0000-0000-000056070000}"/>
    <hyperlink ref="E1890" location="A125959281X" display="A125959281X" xr:uid="{00000000-0004-0000-0000-000057070000}"/>
    <hyperlink ref="E1891" location="A125980881X" display="A125980881X" xr:uid="{00000000-0004-0000-0000-000058070000}"/>
    <hyperlink ref="E1892" location="A125970081R" display="A125970081R" xr:uid="{00000000-0004-0000-0000-000059070000}"/>
    <hyperlink ref="E1893" location="A125959353X" display="A125959353X" xr:uid="{00000000-0004-0000-0000-00005A070000}"/>
    <hyperlink ref="E1894" location="A125980953X" display="A125980953X" xr:uid="{00000000-0004-0000-0000-00005B070000}"/>
    <hyperlink ref="E1895" location="A125970153R" display="A125970153R" xr:uid="{00000000-0004-0000-0000-00005C070000}"/>
    <hyperlink ref="E1896" location="A125959289T" display="A125959289T" xr:uid="{00000000-0004-0000-0000-00005D070000}"/>
    <hyperlink ref="E1897" location="A125980889T" display="A125980889T" xr:uid="{00000000-0004-0000-0000-00005E070000}"/>
    <hyperlink ref="E1898" location="A125970089J" display="A125970089J" xr:uid="{00000000-0004-0000-0000-00005F070000}"/>
    <hyperlink ref="E1899" location="A125959361X" display="A125959361X" xr:uid="{00000000-0004-0000-0000-000060070000}"/>
    <hyperlink ref="E1900" location="A125980961X" display="A125980961X" xr:uid="{00000000-0004-0000-0000-000061070000}"/>
    <hyperlink ref="E1901" location="A125970161R" display="A125970161R" xr:uid="{00000000-0004-0000-0000-000062070000}"/>
    <hyperlink ref="E1902" location="A125959369T" display="A125959369T" xr:uid="{00000000-0004-0000-0000-000063070000}"/>
    <hyperlink ref="E1903" location="A125980969T" display="A125980969T" xr:uid="{00000000-0004-0000-0000-000064070000}"/>
    <hyperlink ref="E1904" location="A125970169J" display="A125970169J" xr:uid="{00000000-0004-0000-0000-000065070000}"/>
    <hyperlink ref="E1905" location="A125959449T" display="A125959449T" xr:uid="{00000000-0004-0000-0000-000066070000}"/>
    <hyperlink ref="E1906" location="A125981049V" display="A125981049V" xr:uid="{00000000-0004-0000-0000-000067070000}"/>
    <hyperlink ref="E1907" location="A125970249J" display="A125970249J" xr:uid="{00000000-0004-0000-0000-000068070000}"/>
    <hyperlink ref="E1908" location="A125959273X" display="A125959273X" xr:uid="{00000000-0004-0000-0000-000069070000}"/>
    <hyperlink ref="E1909" location="A125980873X" display="A125980873X" xr:uid="{00000000-0004-0000-0000-00006A070000}"/>
    <hyperlink ref="E1910" location="A125970073R" display="A125970073R" xr:uid="{00000000-0004-0000-0000-00006B070000}"/>
    <hyperlink ref="E1911" location="A125959425X" display="A125959425X" xr:uid="{00000000-0004-0000-0000-00006C070000}"/>
    <hyperlink ref="E1912" location="A125981025A" display="A125981025A" xr:uid="{00000000-0004-0000-0000-00006D070000}"/>
    <hyperlink ref="E1913" location="A125970225R" display="A125970225R" xr:uid="{00000000-0004-0000-0000-00006E070000}"/>
    <hyperlink ref="E1914" location="A125959433X" display="A125959433X" xr:uid="{00000000-0004-0000-0000-00006F070000}"/>
    <hyperlink ref="E1915" location="A125981033A" display="A125981033A" xr:uid="{00000000-0004-0000-0000-000070070000}"/>
    <hyperlink ref="E1916" location="A125970233R" display="A125970233R" xr:uid="{00000000-0004-0000-0000-000071070000}"/>
    <hyperlink ref="E1917" location="A125959257X" display="A125959257X" xr:uid="{00000000-0004-0000-0000-000072070000}"/>
    <hyperlink ref="E1918" location="A125980857X" display="A125980857X" xr:uid="{00000000-0004-0000-0000-000073070000}"/>
    <hyperlink ref="E1919" location="A125970057R" display="A125970057R" xr:uid="{00000000-0004-0000-0000-000074070000}"/>
    <hyperlink ref="E1920" location="A125959297T" display="A125959297T" xr:uid="{00000000-0004-0000-0000-000075070000}"/>
    <hyperlink ref="E1921" location="A125980897T" display="A125980897T" xr:uid="{00000000-0004-0000-0000-000076070000}"/>
    <hyperlink ref="E1922" location="A125970097J" display="A125970097J" xr:uid="{00000000-0004-0000-0000-000077070000}"/>
    <hyperlink ref="E1923" location="A125958520C" display="A125958520C" xr:uid="{00000000-0004-0000-0000-000078070000}"/>
    <hyperlink ref="E1924" location="A125980120F" display="A125980120F" xr:uid="{00000000-0004-0000-0000-000079070000}"/>
    <hyperlink ref="E1925" location="A125969320R" display="A125969320R" xr:uid="{00000000-0004-0000-0000-00007A070000}"/>
    <hyperlink ref="E1926" location="A125958592R" display="A125958592R" xr:uid="{00000000-0004-0000-0000-00007B070000}"/>
    <hyperlink ref="E1927" location="A125980192T" display="A125980192T" xr:uid="{00000000-0004-0000-0000-00007C070000}"/>
    <hyperlink ref="E1928" location="A125969392A" display="A125969392A" xr:uid="{00000000-0004-0000-0000-00007D070000}"/>
    <hyperlink ref="E1929" location="A125958528W" display="A125958528W" xr:uid="{00000000-0004-0000-0000-00007E070000}"/>
    <hyperlink ref="E1930" location="A125980128X" display="A125980128X" xr:uid="{00000000-0004-0000-0000-00007F070000}"/>
    <hyperlink ref="E1931" location="A125969328J" display="A125969328J" xr:uid="{00000000-0004-0000-0000-000080070000}"/>
    <hyperlink ref="E1932" location="A125958600C" display="A125958600C" xr:uid="{00000000-0004-0000-0000-000081070000}"/>
    <hyperlink ref="E1933" location="A125980200F" display="A125980200F" xr:uid="{00000000-0004-0000-0000-000082070000}"/>
    <hyperlink ref="E1934" location="A125969400R" display="A125969400R" xr:uid="{00000000-0004-0000-0000-000083070000}"/>
    <hyperlink ref="E1935" location="A125958608W" display="A125958608W" xr:uid="{00000000-0004-0000-0000-000084070000}"/>
    <hyperlink ref="E1936" location="A125980208X" display="A125980208X" xr:uid="{00000000-0004-0000-0000-000085070000}"/>
    <hyperlink ref="E1937" location="A125969408J" display="A125969408J" xr:uid="{00000000-0004-0000-0000-000086070000}"/>
    <hyperlink ref="E1938" location="A125958536W" display="A125958536W" xr:uid="{00000000-0004-0000-0000-000087070000}"/>
    <hyperlink ref="E1939" location="A125980136X" display="A125980136X" xr:uid="{00000000-0004-0000-0000-000088070000}"/>
    <hyperlink ref="E1940" location="A125969336J" display="A125969336J" xr:uid="{00000000-0004-0000-0000-000089070000}"/>
    <hyperlink ref="E1941" location="A125958544W" display="A125958544W" xr:uid="{00000000-0004-0000-0000-00008A070000}"/>
    <hyperlink ref="E1942" location="A125980144X" display="A125980144X" xr:uid="{00000000-0004-0000-0000-00008B070000}"/>
    <hyperlink ref="E1943" location="A125969344J" display="A125969344J" xr:uid="{00000000-0004-0000-0000-00008C070000}"/>
    <hyperlink ref="E1944" location="A125958576R" display="A125958576R" xr:uid="{00000000-0004-0000-0000-00008D070000}"/>
    <hyperlink ref="E1945" location="A125980176T" display="A125980176T" xr:uid="{00000000-0004-0000-0000-00008E070000}"/>
    <hyperlink ref="E1946" location="A125969376A" display="A125969376A" xr:uid="{00000000-0004-0000-0000-00008F070000}"/>
    <hyperlink ref="E1947" location="A125958504C" display="A125958504C" xr:uid="{00000000-0004-0000-0000-000090070000}"/>
    <hyperlink ref="E1948" location="A125980104F" display="A125980104F" xr:uid="{00000000-0004-0000-0000-000091070000}"/>
    <hyperlink ref="E1949" location="A125969304R" display="A125969304R" xr:uid="{00000000-0004-0000-0000-000092070000}"/>
    <hyperlink ref="E1950" location="A125958616W" display="A125958616W" xr:uid="{00000000-0004-0000-0000-000093070000}"/>
    <hyperlink ref="E1951" location="A125980216X" display="A125980216X" xr:uid="{00000000-0004-0000-0000-000094070000}"/>
    <hyperlink ref="E1952" location="A125969416J" display="A125969416J" xr:uid="{00000000-0004-0000-0000-000095070000}"/>
    <hyperlink ref="E1953" location="A125958584R" display="A125958584R" xr:uid="{00000000-0004-0000-0000-000096070000}"/>
    <hyperlink ref="E1954" location="A125980184T" display="A125980184T" xr:uid="{00000000-0004-0000-0000-000097070000}"/>
    <hyperlink ref="E1955" location="A125969384A" display="A125969384A" xr:uid="{00000000-0004-0000-0000-000098070000}"/>
    <hyperlink ref="E1956" location="A125958640W" display="A125958640W" xr:uid="{00000000-0004-0000-0000-000099070000}"/>
    <hyperlink ref="E1957" location="A125980240X" display="A125980240X" xr:uid="{00000000-0004-0000-0000-00009A070000}"/>
    <hyperlink ref="E1958" location="A125969440J" display="A125969440J" xr:uid="{00000000-0004-0000-0000-00009B070000}"/>
    <hyperlink ref="E1959" location="A125958512C" display="A125958512C" xr:uid="{00000000-0004-0000-0000-00009C070000}"/>
    <hyperlink ref="E1960" location="A125980112F" display="A125980112F" xr:uid="{00000000-0004-0000-0000-00009D070000}"/>
    <hyperlink ref="E1961" location="A125969312R" display="A125969312R" xr:uid="{00000000-0004-0000-0000-00009E070000}"/>
    <hyperlink ref="E1962" location="A125958464W" display="A125958464W" xr:uid="{00000000-0004-0000-0000-00009F070000}"/>
    <hyperlink ref="E1963" location="A125980064X" display="A125980064X" xr:uid="{00000000-0004-0000-0000-0000A0070000}"/>
    <hyperlink ref="E1964" location="A125969264J" display="A125969264J" xr:uid="{00000000-0004-0000-0000-0000A1070000}"/>
    <hyperlink ref="E1965" location="A125958480W" display="A125958480W" xr:uid="{00000000-0004-0000-0000-0000A2070000}"/>
    <hyperlink ref="E1966" location="A125980080X" display="A125980080X" xr:uid="{00000000-0004-0000-0000-0000A3070000}"/>
    <hyperlink ref="E1967" location="A125969280J" display="A125969280J" xr:uid="{00000000-0004-0000-0000-0000A4070000}"/>
    <hyperlink ref="E1968" location="A125958552W" display="A125958552W" xr:uid="{00000000-0004-0000-0000-0000A5070000}"/>
    <hyperlink ref="E1969" location="A125980152X" display="A125980152X" xr:uid="{00000000-0004-0000-0000-0000A6070000}"/>
    <hyperlink ref="E1970" location="A125969352J" display="A125969352J" xr:uid="{00000000-0004-0000-0000-0000A7070000}"/>
    <hyperlink ref="E1971" location="A125958488R" display="A125958488R" xr:uid="{00000000-0004-0000-0000-0000A8070000}"/>
    <hyperlink ref="E1972" location="A125980088T" display="A125980088T" xr:uid="{00000000-0004-0000-0000-0000A9070000}"/>
    <hyperlink ref="E1973" location="A125969288A" display="A125969288A" xr:uid="{00000000-0004-0000-0000-0000AA070000}"/>
    <hyperlink ref="E1974" location="A125958560W" display="A125958560W" xr:uid="{00000000-0004-0000-0000-0000AB070000}"/>
    <hyperlink ref="E1975" location="A125980160X" display="A125980160X" xr:uid="{00000000-0004-0000-0000-0000AC070000}"/>
    <hyperlink ref="E1976" location="A125969360J" display="A125969360J" xr:uid="{00000000-0004-0000-0000-0000AD070000}"/>
    <hyperlink ref="E1977" location="A125958568R" display="A125958568R" xr:uid="{00000000-0004-0000-0000-0000AE070000}"/>
    <hyperlink ref="E1978" location="A125980168T" display="A125980168T" xr:uid="{00000000-0004-0000-0000-0000AF070000}"/>
    <hyperlink ref="E1979" location="A125969368A" display="A125969368A" xr:uid="{00000000-0004-0000-0000-0000B0070000}"/>
    <hyperlink ref="E1980" location="A125958648R" display="A125958648R" xr:uid="{00000000-0004-0000-0000-0000B1070000}"/>
    <hyperlink ref="E1981" location="A125980248T" display="A125980248T" xr:uid="{00000000-0004-0000-0000-0000B2070000}"/>
    <hyperlink ref="E1982" location="A125969448A" display="A125969448A" xr:uid="{00000000-0004-0000-0000-0000B3070000}"/>
    <hyperlink ref="E1983" location="A125958472W" display="A125958472W" xr:uid="{00000000-0004-0000-0000-0000B4070000}"/>
    <hyperlink ref="E1984" location="A125980072X" display="A125980072X" xr:uid="{00000000-0004-0000-0000-0000B5070000}"/>
    <hyperlink ref="E1985" location="A125969272J" display="A125969272J" xr:uid="{00000000-0004-0000-0000-0000B6070000}"/>
    <hyperlink ref="E1986" location="A125958624W" display="A125958624W" xr:uid="{00000000-0004-0000-0000-0000B7070000}"/>
    <hyperlink ref="E1987" location="A125980224X" display="A125980224X" xr:uid="{00000000-0004-0000-0000-0000B8070000}"/>
    <hyperlink ref="E1988" location="A125969424J" display="A125969424J" xr:uid="{00000000-0004-0000-0000-0000B9070000}"/>
    <hyperlink ref="E1989" location="A125958632W" display="A125958632W" xr:uid="{00000000-0004-0000-0000-0000BA070000}"/>
    <hyperlink ref="E1990" location="A125980232X" display="A125980232X" xr:uid="{00000000-0004-0000-0000-0000BB070000}"/>
    <hyperlink ref="E1991" location="A125969432J" display="A125969432J" xr:uid="{00000000-0004-0000-0000-0000BC070000}"/>
    <hyperlink ref="E1992" location="A125958456W" display="A125958456W" xr:uid="{00000000-0004-0000-0000-0000BD070000}"/>
    <hyperlink ref="E1993" location="A125980056X" display="A125980056X" xr:uid="{00000000-0004-0000-0000-0000BE070000}"/>
    <hyperlink ref="E1994" location="A125969256J" display="A125969256J" xr:uid="{00000000-0004-0000-0000-0000BF070000}"/>
    <hyperlink ref="E1995" location="A125958496R" display="A125958496R" xr:uid="{00000000-0004-0000-0000-0000C0070000}"/>
    <hyperlink ref="E1996" location="A125980096T" display="A125980096T" xr:uid="{00000000-0004-0000-0000-0000C1070000}"/>
    <hyperlink ref="E1997" location="A125969296A" display="A125969296A" xr:uid="{00000000-0004-0000-0000-0000C2070000}"/>
    <hyperlink ref="E1998" location="A125958593T" display="A125958593T" xr:uid="{00000000-0004-0000-0000-0000C3070000}"/>
    <hyperlink ref="E1999" location="A125980193V" display="A125980193V" xr:uid="{00000000-0004-0000-0000-0000C4070000}"/>
    <hyperlink ref="E2000" location="A125969393C" display="A125969393C" xr:uid="{00000000-0004-0000-0000-0000C5070000}"/>
    <hyperlink ref="E2001" location="A125958529X" display="A125958529X" xr:uid="{00000000-0004-0000-0000-0000C6070000}"/>
    <hyperlink ref="E2002" location="A125980129A" display="A125980129A" xr:uid="{00000000-0004-0000-0000-0000C7070000}"/>
    <hyperlink ref="E2003" location="A125969329K" display="A125969329K" xr:uid="{00000000-0004-0000-0000-0000C8070000}"/>
    <hyperlink ref="E2004" location="A125958601F" display="A125958601F" xr:uid="{00000000-0004-0000-0000-0000C9070000}"/>
    <hyperlink ref="E2005" location="A125980201J" display="A125980201J" xr:uid="{00000000-0004-0000-0000-0000CA070000}"/>
    <hyperlink ref="E2006" location="A125969401T" display="A125969401T" xr:uid="{00000000-0004-0000-0000-0000CB070000}"/>
    <hyperlink ref="E2007" location="A125958609X" display="A125958609X" xr:uid="{00000000-0004-0000-0000-0000CC070000}"/>
    <hyperlink ref="E2008" location="A125980209A" display="A125980209A" xr:uid="{00000000-0004-0000-0000-0000CD070000}"/>
    <hyperlink ref="E2009" location="A125969409K" display="A125969409K" xr:uid="{00000000-0004-0000-0000-0000CE070000}"/>
    <hyperlink ref="E2010" location="A125958537X" display="A125958537X" xr:uid="{00000000-0004-0000-0000-0000CF070000}"/>
    <hyperlink ref="E2011" location="A125980137A" display="A125980137A" xr:uid="{00000000-0004-0000-0000-0000D0070000}"/>
    <hyperlink ref="E2012" location="A125969337K" display="A125969337K" xr:uid="{00000000-0004-0000-0000-0000D1070000}"/>
    <hyperlink ref="E2013" location="A125958545X" display="A125958545X" xr:uid="{00000000-0004-0000-0000-0000D2070000}"/>
    <hyperlink ref="E2014" location="A125980145A" display="A125980145A" xr:uid="{00000000-0004-0000-0000-0000D3070000}"/>
    <hyperlink ref="E2015" location="A125969345K" display="A125969345K" xr:uid="{00000000-0004-0000-0000-0000D4070000}"/>
    <hyperlink ref="E2016" location="A125958577T" display="A125958577T" xr:uid="{00000000-0004-0000-0000-0000D5070000}"/>
    <hyperlink ref="E2017" location="A125980177V" display="A125980177V" xr:uid="{00000000-0004-0000-0000-0000D6070000}"/>
    <hyperlink ref="E2018" location="A125969377C" display="A125969377C" xr:uid="{00000000-0004-0000-0000-0000D7070000}"/>
    <hyperlink ref="E2019" location="A125958505F" display="A125958505F" xr:uid="{00000000-0004-0000-0000-0000D8070000}"/>
    <hyperlink ref="E2020" location="A125980105J" display="A125980105J" xr:uid="{00000000-0004-0000-0000-0000D9070000}"/>
    <hyperlink ref="E2021" location="A125969305T" display="A125969305T" xr:uid="{00000000-0004-0000-0000-0000DA070000}"/>
    <hyperlink ref="E2022" location="A125958617X" display="A125958617X" xr:uid="{00000000-0004-0000-0000-0000DB070000}"/>
    <hyperlink ref="E2023" location="A125980217A" display="A125980217A" xr:uid="{00000000-0004-0000-0000-0000DC070000}"/>
    <hyperlink ref="E2024" location="A125969417K" display="A125969417K" xr:uid="{00000000-0004-0000-0000-0000DD070000}"/>
    <hyperlink ref="E2025" location="A125958585T" display="A125958585T" xr:uid="{00000000-0004-0000-0000-0000DE070000}"/>
    <hyperlink ref="E2026" location="A125980185V" display="A125980185V" xr:uid="{00000000-0004-0000-0000-0000DF070000}"/>
    <hyperlink ref="E2027" location="A125969385C" display="A125969385C" xr:uid="{00000000-0004-0000-0000-0000E0070000}"/>
    <hyperlink ref="E2028" location="A125958641X" display="A125958641X" xr:uid="{00000000-0004-0000-0000-0000E1070000}"/>
    <hyperlink ref="E2029" location="A125980241A" display="A125980241A" xr:uid="{00000000-0004-0000-0000-0000E2070000}"/>
    <hyperlink ref="E2030" location="A125969441K" display="A125969441K" xr:uid="{00000000-0004-0000-0000-0000E3070000}"/>
    <hyperlink ref="E2031" location="A125958513F" display="A125958513F" xr:uid="{00000000-0004-0000-0000-0000E4070000}"/>
    <hyperlink ref="E2032" location="A125980113J" display="A125980113J" xr:uid="{00000000-0004-0000-0000-0000E5070000}"/>
    <hyperlink ref="E2033" location="A125969313T" display="A125969313T" xr:uid="{00000000-0004-0000-0000-0000E6070000}"/>
    <hyperlink ref="E2034" location="A125958465X" display="A125958465X" xr:uid="{00000000-0004-0000-0000-0000E7070000}"/>
    <hyperlink ref="E2035" location="A125980065A" display="A125980065A" xr:uid="{00000000-0004-0000-0000-0000E8070000}"/>
    <hyperlink ref="E2036" location="A125969265K" display="A125969265K" xr:uid="{00000000-0004-0000-0000-0000E9070000}"/>
    <hyperlink ref="E2037" location="A125958481X" display="A125958481X" xr:uid="{00000000-0004-0000-0000-0000EA070000}"/>
    <hyperlink ref="E2038" location="A125980081A" display="A125980081A" xr:uid="{00000000-0004-0000-0000-0000EB070000}"/>
    <hyperlink ref="E2039" location="A125969281K" display="A125969281K" xr:uid="{00000000-0004-0000-0000-0000EC070000}"/>
    <hyperlink ref="E2040" location="A125958553X" display="A125958553X" xr:uid="{00000000-0004-0000-0000-0000ED070000}"/>
    <hyperlink ref="E2041" location="A125980153A" display="A125980153A" xr:uid="{00000000-0004-0000-0000-0000EE070000}"/>
    <hyperlink ref="E2042" location="A125969353K" display="A125969353K" xr:uid="{00000000-0004-0000-0000-0000EF070000}"/>
    <hyperlink ref="E2043" location="A125958489T" display="A125958489T" xr:uid="{00000000-0004-0000-0000-0000F0070000}"/>
    <hyperlink ref="E2044" location="A125980089V" display="A125980089V" xr:uid="{00000000-0004-0000-0000-0000F1070000}"/>
    <hyperlink ref="E2045" location="A125969289C" display="A125969289C" xr:uid="{00000000-0004-0000-0000-0000F2070000}"/>
    <hyperlink ref="E2046" location="A125958561X" display="A125958561X" xr:uid="{00000000-0004-0000-0000-0000F3070000}"/>
    <hyperlink ref="E2047" location="A125980161A" display="A125980161A" xr:uid="{00000000-0004-0000-0000-0000F4070000}"/>
    <hyperlink ref="E2048" location="A125969361K" display="A125969361K" xr:uid="{00000000-0004-0000-0000-0000F5070000}"/>
    <hyperlink ref="E2049" location="A125958569T" display="A125958569T" xr:uid="{00000000-0004-0000-0000-0000F6070000}"/>
    <hyperlink ref="E2050" location="A125980169V" display="A125980169V" xr:uid="{00000000-0004-0000-0000-0000F7070000}"/>
    <hyperlink ref="E2051" location="A125969369C" display="A125969369C" xr:uid="{00000000-0004-0000-0000-0000F8070000}"/>
    <hyperlink ref="E2052" location="A125958649T" display="A125958649T" xr:uid="{00000000-0004-0000-0000-0000F9070000}"/>
    <hyperlink ref="E2053" location="A125980249V" display="A125980249V" xr:uid="{00000000-0004-0000-0000-0000FA070000}"/>
    <hyperlink ref="E2054" location="A125969449C" display="A125969449C" xr:uid="{00000000-0004-0000-0000-0000FB070000}"/>
    <hyperlink ref="E2055" location="A125958473X" display="A125958473X" xr:uid="{00000000-0004-0000-0000-0000FC070000}"/>
    <hyperlink ref="E2056" location="A125980073A" display="A125980073A" xr:uid="{00000000-0004-0000-0000-0000FD070000}"/>
    <hyperlink ref="E2057" location="A125969273K" display="A125969273K" xr:uid="{00000000-0004-0000-0000-0000FE070000}"/>
    <hyperlink ref="E2058" location="A125958625X" display="A125958625X" xr:uid="{00000000-0004-0000-0000-0000FF070000}"/>
    <hyperlink ref="E2059" location="A125980225A" display="A125980225A" xr:uid="{00000000-0004-0000-0000-000000080000}"/>
    <hyperlink ref="E2060" location="A125969425K" display="A125969425K" xr:uid="{00000000-0004-0000-0000-000001080000}"/>
    <hyperlink ref="E2061" location="A125958633X" display="A125958633X" xr:uid="{00000000-0004-0000-0000-000002080000}"/>
    <hyperlink ref="E2062" location="A125980233A" display="A125980233A" xr:uid="{00000000-0004-0000-0000-000003080000}"/>
    <hyperlink ref="E2063" location="A125969433K" display="A125969433K" xr:uid="{00000000-0004-0000-0000-000004080000}"/>
    <hyperlink ref="E2064" location="A125958457X" display="A125958457X" xr:uid="{00000000-0004-0000-0000-000005080000}"/>
    <hyperlink ref="E2065" location="A125980057A" display="A125980057A" xr:uid="{00000000-0004-0000-0000-000006080000}"/>
    <hyperlink ref="E2066" location="A125969257K" display="A125969257K" xr:uid="{00000000-0004-0000-0000-000007080000}"/>
    <hyperlink ref="E2067" location="A125958497T" display="A125958497T" xr:uid="{00000000-0004-0000-0000-000008080000}"/>
    <hyperlink ref="E2068" location="A125980097V" display="A125980097V" xr:uid="{00000000-0004-0000-0000-000009080000}"/>
    <hyperlink ref="E2069" location="A125969297C" display="A125969297C" xr:uid="{00000000-0004-0000-0000-00000A08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337</v>
      </c>
      <c r="BZ2" s="8" t="s">
        <v>337</v>
      </c>
      <c r="CA2" s="8" t="s">
        <v>337</v>
      </c>
      <c r="CB2" s="8" t="s">
        <v>337</v>
      </c>
      <c r="CC2" s="8" t="s">
        <v>337</v>
      </c>
      <c r="CD2" s="8" t="s">
        <v>337</v>
      </c>
      <c r="CE2" s="8" t="s">
        <v>337</v>
      </c>
      <c r="CF2" s="8" t="s">
        <v>337</v>
      </c>
      <c r="CG2" s="8" t="s">
        <v>337</v>
      </c>
      <c r="CH2" s="8" t="s">
        <v>337</v>
      </c>
      <c r="CI2" s="8" t="s">
        <v>337</v>
      </c>
      <c r="CJ2" s="8" t="s">
        <v>337</v>
      </c>
      <c r="CK2" s="8" t="s">
        <v>337</v>
      </c>
      <c r="CL2" s="8" t="s">
        <v>337</v>
      </c>
      <c r="CM2" s="8" t="s">
        <v>337</v>
      </c>
      <c r="CN2" s="8" t="s">
        <v>337</v>
      </c>
      <c r="CO2" s="8" t="s">
        <v>337</v>
      </c>
      <c r="CP2" s="8" t="s">
        <v>337</v>
      </c>
      <c r="CQ2" s="8" t="s">
        <v>337</v>
      </c>
      <c r="CR2" s="8" t="s">
        <v>337</v>
      </c>
      <c r="CS2" s="8" t="s">
        <v>337</v>
      </c>
      <c r="CT2" s="8" t="s">
        <v>337</v>
      </c>
      <c r="CU2" s="8" t="s">
        <v>337</v>
      </c>
      <c r="CV2" s="8" t="s">
        <v>337</v>
      </c>
      <c r="CW2" s="8" t="s">
        <v>337</v>
      </c>
      <c r="CX2" s="8" t="s">
        <v>337</v>
      </c>
      <c r="CY2" s="8" t="s">
        <v>337</v>
      </c>
      <c r="CZ2" s="8" t="s">
        <v>337</v>
      </c>
      <c r="DA2" s="8" t="s">
        <v>337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8" t="s">
        <v>337</v>
      </c>
      <c r="DP2" s="8" t="s">
        <v>337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8" t="s">
        <v>337</v>
      </c>
      <c r="EE2" s="8" t="s">
        <v>337</v>
      </c>
      <c r="EF2" s="8" t="s">
        <v>337</v>
      </c>
      <c r="EG2" s="8" t="s">
        <v>337</v>
      </c>
      <c r="EH2" s="8" t="s">
        <v>337</v>
      </c>
      <c r="EI2" s="8" t="s">
        <v>337</v>
      </c>
      <c r="EJ2" s="8" t="s">
        <v>337</v>
      </c>
      <c r="EK2" s="8" t="s">
        <v>337</v>
      </c>
      <c r="EL2" s="8" t="s">
        <v>337</v>
      </c>
      <c r="EM2" s="8" t="s">
        <v>337</v>
      </c>
      <c r="EN2" s="8" t="s">
        <v>337</v>
      </c>
      <c r="EO2" s="8" t="s">
        <v>337</v>
      </c>
      <c r="EP2" s="8" t="s">
        <v>337</v>
      </c>
      <c r="EQ2" s="8" t="s">
        <v>337</v>
      </c>
      <c r="ER2" s="8" t="s">
        <v>337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8" t="s">
        <v>337</v>
      </c>
      <c r="HQ2" s="8" t="s">
        <v>337</v>
      </c>
      <c r="HR2" s="8" t="s">
        <v>337</v>
      </c>
      <c r="HS2" s="8" t="s">
        <v>337</v>
      </c>
      <c r="HT2" s="8" t="s">
        <v>337</v>
      </c>
      <c r="HU2" s="8" t="s">
        <v>337</v>
      </c>
      <c r="HV2" s="8" t="s">
        <v>337</v>
      </c>
      <c r="HW2" s="8" t="s">
        <v>337</v>
      </c>
      <c r="HX2" s="8" t="s">
        <v>337</v>
      </c>
      <c r="HY2" s="8" t="s">
        <v>337</v>
      </c>
      <c r="HZ2" s="8" t="s">
        <v>337</v>
      </c>
      <c r="IA2" s="8" t="s">
        <v>337</v>
      </c>
      <c r="IB2" s="8" t="s">
        <v>337</v>
      </c>
      <c r="IC2" s="8" t="s">
        <v>337</v>
      </c>
      <c r="ID2" s="8" t="s">
        <v>337</v>
      </c>
      <c r="IE2" s="8" t="s">
        <v>337</v>
      </c>
      <c r="IF2" s="8" t="s">
        <v>337</v>
      </c>
      <c r="IG2" s="8" t="s">
        <v>337</v>
      </c>
      <c r="IH2" s="8" t="s">
        <v>337</v>
      </c>
      <c r="II2" s="8" t="s">
        <v>337</v>
      </c>
      <c r="IJ2" s="8" t="s">
        <v>337</v>
      </c>
      <c r="IK2" s="8" t="s">
        <v>337</v>
      </c>
      <c r="IL2" s="8" t="s">
        <v>337</v>
      </c>
      <c r="IM2" s="8" t="s">
        <v>337</v>
      </c>
      <c r="IN2" s="8" t="s">
        <v>337</v>
      </c>
      <c r="IO2" s="8" t="s">
        <v>337</v>
      </c>
      <c r="IP2" s="8" t="s">
        <v>337</v>
      </c>
      <c r="IQ2" s="8" t="s">
        <v>337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338</v>
      </c>
      <c r="BZ4" s="8" t="s">
        <v>338</v>
      </c>
      <c r="CA4" s="8" t="s">
        <v>338</v>
      </c>
      <c r="CB4" s="8" t="s">
        <v>338</v>
      </c>
      <c r="CC4" s="8" t="s">
        <v>338</v>
      </c>
      <c r="CD4" s="8" t="s">
        <v>338</v>
      </c>
      <c r="CE4" s="8" t="s">
        <v>338</v>
      </c>
      <c r="CF4" s="8" t="s">
        <v>338</v>
      </c>
      <c r="CG4" s="8" t="s">
        <v>338</v>
      </c>
      <c r="CH4" s="8" t="s">
        <v>338</v>
      </c>
      <c r="CI4" s="8" t="s">
        <v>338</v>
      </c>
      <c r="CJ4" s="8" t="s">
        <v>338</v>
      </c>
      <c r="CK4" s="8" t="s">
        <v>338</v>
      </c>
      <c r="CL4" s="8" t="s">
        <v>338</v>
      </c>
      <c r="CM4" s="8" t="s">
        <v>338</v>
      </c>
      <c r="CN4" s="8" t="s">
        <v>338</v>
      </c>
      <c r="CO4" s="8" t="s">
        <v>338</v>
      </c>
      <c r="CP4" s="8" t="s">
        <v>338</v>
      </c>
      <c r="CQ4" s="8" t="s">
        <v>338</v>
      </c>
      <c r="CR4" s="8" t="s">
        <v>338</v>
      </c>
      <c r="CS4" s="8" t="s">
        <v>338</v>
      </c>
      <c r="CT4" s="8" t="s">
        <v>338</v>
      </c>
      <c r="CU4" s="8" t="s">
        <v>338</v>
      </c>
      <c r="CV4" s="8" t="s">
        <v>338</v>
      </c>
      <c r="CW4" s="8" t="s">
        <v>338</v>
      </c>
      <c r="CX4" s="8" t="s">
        <v>338</v>
      </c>
      <c r="CY4" s="8" t="s">
        <v>338</v>
      </c>
      <c r="CZ4" s="8" t="s">
        <v>338</v>
      </c>
      <c r="DA4" s="8" t="s">
        <v>338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338</v>
      </c>
      <c r="DP4" s="8" t="s">
        <v>338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338</v>
      </c>
      <c r="EE4" s="8" t="s">
        <v>338</v>
      </c>
      <c r="EF4" s="8" t="s">
        <v>338</v>
      </c>
      <c r="EG4" s="8" t="s">
        <v>338</v>
      </c>
      <c r="EH4" s="8" t="s">
        <v>338</v>
      </c>
      <c r="EI4" s="8" t="s">
        <v>338</v>
      </c>
      <c r="EJ4" s="8" t="s">
        <v>338</v>
      </c>
      <c r="EK4" s="8" t="s">
        <v>338</v>
      </c>
      <c r="EL4" s="8" t="s">
        <v>338</v>
      </c>
      <c r="EM4" s="8" t="s">
        <v>338</v>
      </c>
      <c r="EN4" s="8" t="s">
        <v>338</v>
      </c>
      <c r="EO4" s="8" t="s">
        <v>338</v>
      </c>
      <c r="EP4" s="8" t="s">
        <v>338</v>
      </c>
      <c r="EQ4" s="8" t="s">
        <v>338</v>
      </c>
      <c r="ER4" s="8" t="s">
        <v>338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338</v>
      </c>
      <c r="HQ4" s="8" t="s">
        <v>338</v>
      </c>
      <c r="HR4" s="8" t="s">
        <v>338</v>
      </c>
      <c r="HS4" s="8" t="s">
        <v>338</v>
      </c>
      <c r="HT4" s="8" t="s">
        <v>338</v>
      </c>
      <c r="HU4" s="8" t="s">
        <v>338</v>
      </c>
      <c r="HV4" s="8" t="s">
        <v>338</v>
      </c>
      <c r="HW4" s="8" t="s">
        <v>338</v>
      </c>
      <c r="HX4" s="8" t="s">
        <v>338</v>
      </c>
      <c r="HY4" s="8" t="s">
        <v>338</v>
      </c>
      <c r="HZ4" s="8" t="s">
        <v>338</v>
      </c>
      <c r="IA4" s="8" t="s">
        <v>338</v>
      </c>
      <c r="IB4" s="8" t="s">
        <v>338</v>
      </c>
      <c r="IC4" s="8" t="s">
        <v>338</v>
      </c>
      <c r="ID4" s="8" t="s">
        <v>338</v>
      </c>
      <c r="IE4" s="8" t="s">
        <v>338</v>
      </c>
      <c r="IF4" s="8" t="s">
        <v>338</v>
      </c>
      <c r="IG4" s="8" t="s">
        <v>338</v>
      </c>
      <c r="IH4" s="8" t="s">
        <v>338</v>
      </c>
      <c r="II4" s="8" t="s">
        <v>338</v>
      </c>
      <c r="IJ4" s="8" t="s">
        <v>338</v>
      </c>
      <c r="IK4" s="8" t="s">
        <v>338</v>
      </c>
      <c r="IL4" s="8" t="s">
        <v>338</v>
      </c>
      <c r="IM4" s="8" t="s">
        <v>338</v>
      </c>
      <c r="IN4" s="8" t="s">
        <v>338</v>
      </c>
      <c r="IO4" s="8" t="s">
        <v>338</v>
      </c>
      <c r="IP4" s="8" t="s">
        <v>338</v>
      </c>
      <c r="IQ4" s="8" t="s">
        <v>338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339</v>
      </c>
      <c r="BZ10" s="8" t="s">
        <v>340</v>
      </c>
      <c r="CA10" s="8" t="s">
        <v>341</v>
      </c>
      <c r="CB10" s="8" t="s">
        <v>342</v>
      </c>
      <c r="CC10" s="8" t="s">
        <v>343</v>
      </c>
      <c r="CD10" s="8" t="s">
        <v>344</v>
      </c>
      <c r="CE10" s="8" t="s">
        <v>345</v>
      </c>
      <c r="CF10" s="8" t="s">
        <v>346</v>
      </c>
      <c r="CG10" s="8" t="s">
        <v>347</v>
      </c>
      <c r="CH10" s="8" t="s">
        <v>348</v>
      </c>
      <c r="CI10" s="8" t="s">
        <v>349</v>
      </c>
      <c r="CJ10" s="8" t="s">
        <v>350</v>
      </c>
      <c r="CK10" s="8" t="s">
        <v>351</v>
      </c>
      <c r="CL10" s="8" t="s">
        <v>352</v>
      </c>
      <c r="CM10" s="8" t="s">
        <v>353</v>
      </c>
      <c r="CN10" s="8" t="s">
        <v>354</v>
      </c>
      <c r="CO10" s="8" t="s">
        <v>355</v>
      </c>
      <c r="CP10" s="8" t="s">
        <v>356</v>
      </c>
      <c r="CQ10" s="8" t="s">
        <v>357</v>
      </c>
      <c r="CR10" s="8" t="s">
        <v>358</v>
      </c>
      <c r="CS10" s="8" t="s">
        <v>359</v>
      </c>
      <c r="CT10" s="8" t="s">
        <v>360</v>
      </c>
      <c r="CU10" s="8" t="s">
        <v>361</v>
      </c>
      <c r="CV10" s="8" t="s">
        <v>362</v>
      </c>
      <c r="CW10" s="8" t="s">
        <v>363</v>
      </c>
      <c r="CX10" s="8" t="s">
        <v>364</v>
      </c>
      <c r="CY10" s="8" t="s">
        <v>365</v>
      </c>
      <c r="CZ10" s="8" t="s">
        <v>366</v>
      </c>
      <c r="DA10" s="8" t="s">
        <v>367</v>
      </c>
      <c r="DB10" s="8" t="s">
        <v>368</v>
      </c>
      <c r="DC10" s="8" t="s">
        <v>369</v>
      </c>
      <c r="DD10" s="8" t="s">
        <v>370</v>
      </c>
      <c r="DE10" s="8" t="s">
        <v>371</v>
      </c>
      <c r="DF10" s="8" t="s">
        <v>372</v>
      </c>
      <c r="DG10" s="8" t="s">
        <v>373</v>
      </c>
      <c r="DH10" s="8" t="s">
        <v>374</v>
      </c>
      <c r="DI10" s="8" t="s">
        <v>375</v>
      </c>
      <c r="DJ10" s="8" t="s">
        <v>376</v>
      </c>
      <c r="DK10" s="8" t="s">
        <v>377</v>
      </c>
      <c r="DL10" s="8" t="s">
        <v>378</v>
      </c>
      <c r="DM10" s="8" t="s">
        <v>379</v>
      </c>
      <c r="DN10" s="8" t="s">
        <v>380</v>
      </c>
      <c r="DO10" s="8" t="s">
        <v>381</v>
      </c>
      <c r="DP10" s="8" t="s">
        <v>382</v>
      </c>
      <c r="DQ10" s="8" t="s">
        <v>383</v>
      </c>
      <c r="DR10" s="8" t="s">
        <v>384</v>
      </c>
      <c r="DS10" s="8" t="s">
        <v>385</v>
      </c>
      <c r="DT10" s="8" t="s">
        <v>386</v>
      </c>
      <c r="DU10" s="8" t="s">
        <v>387</v>
      </c>
      <c r="DV10" s="8" t="s">
        <v>388</v>
      </c>
      <c r="DW10" s="8" t="s">
        <v>389</v>
      </c>
      <c r="DX10" s="8" t="s">
        <v>390</v>
      </c>
      <c r="DY10" s="8" t="s">
        <v>391</v>
      </c>
      <c r="DZ10" s="8" t="s">
        <v>392</v>
      </c>
      <c r="EA10" s="8" t="s">
        <v>393</v>
      </c>
      <c r="EB10" s="8" t="s">
        <v>394</v>
      </c>
      <c r="EC10" s="8" t="s">
        <v>395</v>
      </c>
      <c r="ED10" s="8" t="s">
        <v>396</v>
      </c>
      <c r="EE10" s="8" t="s">
        <v>397</v>
      </c>
      <c r="EF10" s="8" t="s">
        <v>398</v>
      </c>
      <c r="EG10" s="8" t="s">
        <v>399</v>
      </c>
      <c r="EH10" s="8" t="s">
        <v>400</v>
      </c>
      <c r="EI10" s="8" t="s">
        <v>401</v>
      </c>
      <c r="EJ10" s="8" t="s">
        <v>402</v>
      </c>
      <c r="EK10" s="8" t="s">
        <v>403</v>
      </c>
      <c r="EL10" s="8" t="s">
        <v>404</v>
      </c>
      <c r="EM10" s="8" t="s">
        <v>405</v>
      </c>
      <c r="EN10" s="8" t="s">
        <v>406</v>
      </c>
      <c r="EO10" s="8" t="s">
        <v>407</v>
      </c>
      <c r="EP10" s="8" t="s">
        <v>408</v>
      </c>
      <c r="EQ10" s="8" t="s">
        <v>409</v>
      </c>
      <c r="ER10" s="8" t="s">
        <v>410</v>
      </c>
      <c r="ES10" s="8" t="s">
        <v>411</v>
      </c>
      <c r="ET10" s="8" t="s">
        <v>412</v>
      </c>
      <c r="EU10" s="8" t="s">
        <v>413</v>
      </c>
      <c r="EV10" s="8" t="s">
        <v>414</v>
      </c>
      <c r="EW10" s="8" t="s">
        <v>415</v>
      </c>
      <c r="EX10" s="8" t="s">
        <v>416</v>
      </c>
      <c r="EY10" s="8" t="s">
        <v>417</v>
      </c>
      <c r="EZ10" s="8" t="s">
        <v>418</v>
      </c>
      <c r="FA10" s="8" t="s">
        <v>419</v>
      </c>
      <c r="FB10" s="8" t="s">
        <v>420</v>
      </c>
      <c r="FC10" s="8" t="s">
        <v>421</v>
      </c>
      <c r="FD10" s="8" t="s">
        <v>422</v>
      </c>
      <c r="FE10" s="8" t="s">
        <v>423</v>
      </c>
      <c r="FF10" s="8" t="s">
        <v>424</v>
      </c>
      <c r="FG10" s="8" t="s">
        <v>425</v>
      </c>
      <c r="FH10" s="8" t="s">
        <v>426</v>
      </c>
      <c r="FI10" s="8" t="s">
        <v>427</v>
      </c>
      <c r="FJ10" s="8" t="s">
        <v>428</v>
      </c>
      <c r="FK10" s="8" t="s">
        <v>429</v>
      </c>
      <c r="FL10" s="8" t="s">
        <v>430</v>
      </c>
      <c r="FM10" s="8" t="s">
        <v>431</v>
      </c>
      <c r="FN10" s="8" t="s">
        <v>432</v>
      </c>
      <c r="FO10" s="8" t="s">
        <v>433</v>
      </c>
      <c r="FP10" s="8" t="s">
        <v>434</v>
      </c>
      <c r="FQ10" s="8" t="s">
        <v>435</v>
      </c>
      <c r="FR10" s="8" t="s">
        <v>436</v>
      </c>
      <c r="FS10" s="8" t="s">
        <v>437</v>
      </c>
      <c r="FT10" s="8" t="s">
        <v>438</v>
      </c>
      <c r="FU10" s="8" t="s">
        <v>439</v>
      </c>
      <c r="FV10" s="8" t="s">
        <v>440</v>
      </c>
      <c r="FW10" s="8" t="s">
        <v>441</v>
      </c>
      <c r="FX10" s="8" t="s">
        <v>442</v>
      </c>
      <c r="FY10" s="8" t="s">
        <v>443</v>
      </c>
      <c r="FZ10" s="8" t="s">
        <v>444</v>
      </c>
      <c r="GA10" s="8" t="s">
        <v>445</v>
      </c>
      <c r="GB10" s="8" t="s">
        <v>446</v>
      </c>
      <c r="GC10" s="8" t="s">
        <v>447</v>
      </c>
      <c r="GD10" s="8" t="s">
        <v>448</v>
      </c>
      <c r="GE10" s="8" t="s">
        <v>449</v>
      </c>
      <c r="GF10" s="8" t="s">
        <v>450</v>
      </c>
      <c r="GG10" s="8" t="s">
        <v>451</v>
      </c>
      <c r="GH10" s="8" t="s">
        <v>452</v>
      </c>
      <c r="GI10" s="8" t="s">
        <v>453</v>
      </c>
      <c r="GJ10" s="8" t="s">
        <v>454</v>
      </c>
      <c r="GK10" s="8" t="s">
        <v>455</v>
      </c>
      <c r="GL10" s="8" t="s">
        <v>456</v>
      </c>
      <c r="GM10" s="8" t="s">
        <v>457</v>
      </c>
      <c r="GN10" s="8" t="s">
        <v>458</v>
      </c>
      <c r="GO10" s="8" t="s">
        <v>459</v>
      </c>
      <c r="GP10" s="8" t="s">
        <v>460</v>
      </c>
      <c r="GQ10" s="8" t="s">
        <v>461</v>
      </c>
      <c r="GR10" s="8" t="s">
        <v>462</v>
      </c>
      <c r="GS10" s="8" t="s">
        <v>463</v>
      </c>
      <c r="GT10" s="8" t="s">
        <v>464</v>
      </c>
      <c r="GU10" s="8" t="s">
        <v>465</v>
      </c>
      <c r="GV10" s="8" t="s">
        <v>466</v>
      </c>
      <c r="GW10" s="8" t="s">
        <v>467</v>
      </c>
      <c r="GX10" s="8" t="s">
        <v>468</v>
      </c>
      <c r="GY10" s="8" t="s">
        <v>469</v>
      </c>
      <c r="GZ10" s="8" t="s">
        <v>470</v>
      </c>
      <c r="HA10" s="8" t="s">
        <v>471</v>
      </c>
      <c r="HB10" s="8" t="s">
        <v>472</v>
      </c>
      <c r="HC10" s="8" t="s">
        <v>473</v>
      </c>
      <c r="HD10" s="8" t="s">
        <v>474</v>
      </c>
      <c r="HE10" s="8" t="s">
        <v>475</v>
      </c>
      <c r="HF10" s="8" t="s">
        <v>476</v>
      </c>
      <c r="HG10" s="8" t="s">
        <v>477</v>
      </c>
      <c r="HH10" s="8" t="s">
        <v>478</v>
      </c>
      <c r="HI10" s="8" t="s">
        <v>479</v>
      </c>
      <c r="HJ10" s="8" t="s">
        <v>480</v>
      </c>
      <c r="HK10" s="8" t="s">
        <v>481</v>
      </c>
      <c r="HL10" s="8" t="s">
        <v>482</v>
      </c>
      <c r="HM10" s="8" t="s">
        <v>483</v>
      </c>
      <c r="HN10" s="8" t="s">
        <v>484</v>
      </c>
      <c r="HO10" s="8" t="s">
        <v>485</v>
      </c>
      <c r="HP10" s="8" t="s">
        <v>486</v>
      </c>
      <c r="HQ10" s="8" t="s">
        <v>487</v>
      </c>
      <c r="HR10" s="8" t="s">
        <v>488</v>
      </c>
      <c r="HS10" s="8" t="s">
        <v>489</v>
      </c>
      <c r="HT10" s="8" t="s">
        <v>490</v>
      </c>
      <c r="HU10" s="8" t="s">
        <v>491</v>
      </c>
      <c r="HV10" s="8" t="s">
        <v>492</v>
      </c>
      <c r="HW10" s="8" t="s">
        <v>493</v>
      </c>
      <c r="HX10" s="8" t="s">
        <v>494</v>
      </c>
      <c r="HY10" s="8" t="s">
        <v>495</v>
      </c>
      <c r="HZ10" s="8" t="s">
        <v>496</v>
      </c>
      <c r="IA10" s="8" t="s">
        <v>497</v>
      </c>
      <c r="IB10" s="8" t="s">
        <v>498</v>
      </c>
      <c r="IC10" s="8" t="s">
        <v>499</v>
      </c>
      <c r="ID10" s="8" t="s">
        <v>500</v>
      </c>
      <c r="IE10" s="8" t="s">
        <v>501</v>
      </c>
      <c r="IF10" s="8" t="s">
        <v>502</v>
      </c>
      <c r="IG10" s="8" t="s">
        <v>503</v>
      </c>
      <c r="IH10" s="8" t="s">
        <v>504</v>
      </c>
      <c r="II10" s="8" t="s">
        <v>505</v>
      </c>
      <c r="IJ10" s="8" t="s">
        <v>506</v>
      </c>
      <c r="IK10" s="8" t="s">
        <v>507</v>
      </c>
      <c r="IL10" s="8" t="s">
        <v>508</v>
      </c>
      <c r="IM10" s="8" t="s">
        <v>509</v>
      </c>
      <c r="IN10" s="8" t="s">
        <v>510</v>
      </c>
      <c r="IO10" s="8" t="s">
        <v>511</v>
      </c>
      <c r="IP10" s="8" t="s">
        <v>512</v>
      </c>
      <c r="IQ10" s="8" t="s">
        <v>513</v>
      </c>
    </row>
    <row r="11" spans="1:251">
      <c r="A11" s="10">
        <v>42036</v>
      </c>
      <c r="B11" s="9">
        <v>763.25699999999995</v>
      </c>
      <c r="C11" s="9">
        <v>412.70299999999997</v>
      </c>
      <c r="D11" s="9">
        <v>350.55500000000001</v>
      </c>
      <c r="E11" s="9">
        <v>682.726</v>
      </c>
      <c r="F11" s="9">
        <v>370.88400000000001</v>
      </c>
      <c r="G11" s="9">
        <v>311.84199999999998</v>
      </c>
      <c r="H11" s="9">
        <v>141.46799999999999</v>
      </c>
      <c r="I11" s="9">
        <v>77.328000000000003</v>
      </c>
      <c r="J11" s="9">
        <v>64.14</v>
      </c>
      <c r="K11" s="9">
        <v>53.107999999999997</v>
      </c>
      <c r="L11" s="9">
        <v>24.08</v>
      </c>
      <c r="M11" s="9">
        <v>29.027999999999999</v>
      </c>
      <c r="N11" s="9">
        <v>51.847000000000001</v>
      </c>
      <c r="O11" s="9">
        <v>31.306999999999999</v>
      </c>
      <c r="P11" s="9">
        <v>20.54</v>
      </c>
      <c r="Q11" s="9">
        <v>8.6449999999999996</v>
      </c>
      <c r="R11" s="9">
        <v>6.4669999999999996</v>
      </c>
      <c r="S11" s="9">
        <v>2.1779999999999999</v>
      </c>
      <c r="T11" s="9">
        <v>43.203000000000003</v>
      </c>
      <c r="U11" s="9">
        <v>24.84</v>
      </c>
      <c r="V11" s="9">
        <v>18.361999999999998</v>
      </c>
      <c r="W11" s="9">
        <v>69.884</v>
      </c>
      <c r="X11" s="9">
        <v>35.667999999999999</v>
      </c>
      <c r="Y11" s="9">
        <v>34.216000000000001</v>
      </c>
      <c r="Z11" s="9">
        <v>60.164000000000001</v>
      </c>
      <c r="AA11" s="9">
        <v>39.113</v>
      </c>
      <c r="AB11" s="9">
        <v>21.050999999999998</v>
      </c>
      <c r="AC11" s="9">
        <v>67.882999999999996</v>
      </c>
      <c r="AD11" s="9">
        <v>37.731999999999999</v>
      </c>
      <c r="AE11" s="9">
        <v>30.15</v>
      </c>
      <c r="AF11" s="9">
        <v>33.548000000000002</v>
      </c>
      <c r="AG11" s="9">
        <v>21.303000000000001</v>
      </c>
      <c r="AH11" s="9">
        <v>12.244999999999999</v>
      </c>
      <c r="AI11" s="9">
        <v>53.183</v>
      </c>
      <c r="AJ11" s="9">
        <v>36.314</v>
      </c>
      <c r="AK11" s="9">
        <v>16.869</v>
      </c>
      <c r="AL11" s="9">
        <v>13.356999999999999</v>
      </c>
      <c r="AM11" s="9">
        <v>6.6260000000000003</v>
      </c>
      <c r="AN11" s="9">
        <v>6.73</v>
      </c>
      <c r="AO11" s="9">
        <v>31.638999999999999</v>
      </c>
      <c r="AP11" s="9">
        <v>8.0950000000000006</v>
      </c>
      <c r="AQ11" s="9">
        <v>23.544</v>
      </c>
      <c r="AR11" s="9">
        <v>25.506</v>
      </c>
      <c r="AS11" s="9">
        <v>7.8360000000000003</v>
      </c>
      <c r="AT11" s="9">
        <v>17.670000000000002</v>
      </c>
      <c r="AU11" s="9">
        <v>35.630000000000003</v>
      </c>
      <c r="AV11" s="9">
        <v>20.187999999999999</v>
      </c>
      <c r="AW11" s="9">
        <v>15.442</v>
      </c>
      <c r="AX11" s="9">
        <v>45.509</v>
      </c>
      <c r="AY11" s="9">
        <v>25.292000000000002</v>
      </c>
      <c r="AZ11" s="9">
        <v>20.216999999999999</v>
      </c>
      <c r="BA11" s="9">
        <v>80.531000000000006</v>
      </c>
      <c r="BB11" s="9">
        <v>41.819000000000003</v>
      </c>
      <c r="BC11" s="9">
        <v>38.712000000000003</v>
      </c>
      <c r="BD11" s="9">
        <v>525.53499999999997</v>
      </c>
      <c r="BE11" s="9">
        <v>320.916</v>
      </c>
      <c r="BF11" s="9">
        <v>204.619</v>
      </c>
      <c r="BG11" s="9">
        <v>418.96199999999999</v>
      </c>
      <c r="BH11" s="9">
        <v>245.15</v>
      </c>
      <c r="BI11" s="9">
        <v>173.81200000000001</v>
      </c>
      <c r="BJ11" s="9">
        <v>94.811999999999998</v>
      </c>
      <c r="BK11" s="9">
        <v>66.784000000000006</v>
      </c>
      <c r="BL11" s="9">
        <v>28.027999999999999</v>
      </c>
      <c r="BM11" s="9">
        <v>11.762</v>
      </c>
      <c r="BN11" s="9">
        <v>8.9819999999999993</v>
      </c>
      <c r="BO11" s="9">
        <v>2.78</v>
      </c>
      <c r="BP11" s="9">
        <v>237.72200000000001</v>
      </c>
      <c r="BQ11" s="9">
        <v>91.787000000000006</v>
      </c>
      <c r="BR11" s="9">
        <v>145.935</v>
      </c>
      <c r="BS11" s="9">
        <v>209.84700000000001</v>
      </c>
      <c r="BT11" s="9">
        <v>79.215999999999994</v>
      </c>
      <c r="BU11" s="9">
        <v>130.631</v>
      </c>
      <c r="BV11" s="9">
        <v>27.875</v>
      </c>
      <c r="BW11" s="9">
        <v>12.571</v>
      </c>
      <c r="BX11" s="9">
        <v>15.304</v>
      </c>
      <c r="BY11" s="9">
        <v>89.448999999999998</v>
      </c>
      <c r="BZ11" s="9">
        <v>89.867000000000004</v>
      </c>
      <c r="CA11" s="9">
        <v>88.956999999999994</v>
      </c>
      <c r="CB11" s="9">
        <v>18.535</v>
      </c>
      <c r="CC11" s="9">
        <v>18.736999999999998</v>
      </c>
      <c r="CD11" s="9">
        <v>18.297000000000001</v>
      </c>
      <c r="CE11" s="9">
        <v>6.9580000000000002</v>
      </c>
      <c r="CF11" s="9">
        <v>5.835</v>
      </c>
      <c r="CG11" s="9">
        <v>8.2810000000000006</v>
      </c>
      <c r="CH11" s="9">
        <v>6.7930000000000001</v>
      </c>
      <c r="CI11" s="9">
        <v>7.5860000000000003</v>
      </c>
      <c r="CJ11" s="9">
        <v>5.859</v>
      </c>
      <c r="CK11" s="9">
        <v>1.133</v>
      </c>
      <c r="CL11" s="9">
        <v>1.5669999999999999</v>
      </c>
      <c r="CM11" s="9">
        <v>0.621</v>
      </c>
      <c r="CN11" s="9">
        <v>5.66</v>
      </c>
      <c r="CO11" s="9">
        <v>6.0190000000000001</v>
      </c>
      <c r="CP11" s="9">
        <v>5.2380000000000004</v>
      </c>
      <c r="CQ11" s="9">
        <v>9.1560000000000006</v>
      </c>
      <c r="CR11" s="9">
        <v>8.6430000000000007</v>
      </c>
      <c r="CS11" s="9">
        <v>9.7609999999999992</v>
      </c>
      <c r="CT11" s="9">
        <v>7.883</v>
      </c>
      <c r="CU11" s="9">
        <v>9.4770000000000003</v>
      </c>
      <c r="CV11" s="9">
        <v>6.0049999999999999</v>
      </c>
      <c r="CW11" s="9">
        <v>8.8940000000000001</v>
      </c>
      <c r="CX11" s="9">
        <v>9.1430000000000007</v>
      </c>
      <c r="CY11" s="9">
        <v>8.6010000000000009</v>
      </c>
      <c r="CZ11" s="9">
        <v>4.3949999999999996</v>
      </c>
      <c r="DA11" s="9">
        <v>5.1619999999999999</v>
      </c>
      <c r="DB11" s="9">
        <v>3.4929999999999999</v>
      </c>
      <c r="DC11" s="9">
        <v>6.968</v>
      </c>
      <c r="DD11" s="9">
        <v>8.7989999999999995</v>
      </c>
      <c r="DE11" s="9">
        <v>4.8120000000000003</v>
      </c>
      <c r="DF11" s="9">
        <v>1.75</v>
      </c>
      <c r="DG11" s="9">
        <v>1.6060000000000001</v>
      </c>
      <c r="DH11" s="9">
        <v>1.92</v>
      </c>
      <c r="DI11" s="9">
        <v>4.1449999999999996</v>
      </c>
      <c r="DJ11" s="9">
        <v>1.9610000000000001</v>
      </c>
      <c r="DK11" s="9">
        <v>6.7160000000000002</v>
      </c>
      <c r="DL11" s="9">
        <v>3.3420000000000001</v>
      </c>
      <c r="DM11" s="9">
        <v>1.899</v>
      </c>
      <c r="DN11" s="9">
        <v>5.0410000000000004</v>
      </c>
      <c r="DO11" s="9">
        <v>4.6680000000000001</v>
      </c>
      <c r="DP11" s="9">
        <v>4.8920000000000003</v>
      </c>
      <c r="DQ11" s="9">
        <v>4.4050000000000002</v>
      </c>
      <c r="DR11" s="9">
        <v>5.9630000000000001</v>
      </c>
      <c r="DS11" s="9">
        <v>6.1280000000000001</v>
      </c>
      <c r="DT11" s="9">
        <v>5.7670000000000003</v>
      </c>
      <c r="DU11" s="9">
        <v>10.551</v>
      </c>
      <c r="DV11" s="9">
        <v>10.132999999999999</v>
      </c>
      <c r="DW11" s="9">
        <v>11.042999999999999</v>
      </c>
      <c r="DX11" s="9">
        <v>68.853999999999999</v>
      </c>
      <c r="DY11" s="9">
        <v>77.760000000000005</v>
      </c>
      <c r="DZ11" s="9">
        <v>58.37</v>
      </c>
      <c r="EA11" s="9">
        <v>54.890999999999998</v>
      </c>
      <c r="EB11" s="9">
        <v>59.401000000000003</v>
      </c>
      <c r="EC11" s="9">
        <v>49.582000000000001</v>
      </c>
      <c r="ED11" s="9">
        <v>12.422000000000001</v>
      </c>
      <c r="EE11" s="9">
        <v>16.181999999999999</v>
      </c>
      <c r="EF11" s="9">
        <v>7.9950000000000001</v>
      </c>
      <c r="EG11" s="9">
        <v>1.5409999999999999</v>
      </c>
      <c r="EH11" s="9">
        <v>2.1760000000000002</v>
      </c>
      <c r="EI11" s="9">
        <v>0.79300000000000004</v>
      </c>
      <c r="EJ11" s="9">
        <v>31.146000000000001</v>
      </c>
      <c r="EK11" s="9">
        <v>22.24</v>
      </c>
      <c r="EL11" s="9">
        <v>41.63</v>
      </c>
      <c r="EM11" s="9">
        <v>27.494</v>
      </c>
      <c r="EN11" s="9">
        <v>19.193999999999999</v>
      </c>
      <c r="EO11" s="9">
        <v>37.264000000000003</v>
      </c>
      <c r="EP11" s="9">
        <v>3.6520000000000001</v>
      </c>
      <c r="EQ11" s="9">
        <v>3.0459999999999998</v>
      </c>
      <c r="ER11" s="9">
        <v>4.3659999999999997</v>
      </c>
      <c r="ES11" s="9">
        <v>755.47699999999998</v>
      </c>
      <c r="ET11" s="9">
        <v>407.27100000000002</v>
      </c>
      <c r="EU11" s="9">
        <v>348.20600000000002</v>
      </c>
      <c r="EV11" s="9">
        <v>676.94200000000001</v>
      </c>
      <c r="EW11" s="9">
        <v>366.27699999999999</v>
      </c>
      <c r="EX11" s="9">
        <v>310.66500000000002</v>
      </c>
      <c r="EY11" s="9">
        <v>141.07400000000001</v>
      </c>
      <c r="EZ11" s="9">
        <v>76.933999999999997</v>
      </c>
      <c r="FA11" s="9">
        <v>64.14</v>
      </c>
      <c r="FB11" s="9">
        <v>53.107999999999997</v>
      </c>
      <c r="FC11" s="9">
        <v>24.08</v>
      </c>
      <c r="FD11" s="9">
        <v>29.027999999999999</v>
      </c>
      <c r="FE11" s="9">
        <v>48.567999999999998</v>
      </c>
      <c r="FF11" s="9">
        <v>28.585000000000001</v>
      </c>
      <c r="FG11" s="9">
        <v>19.983000000000001</v>
      </c>
      <c r="FH11" s="9">
        <v>8.6449999999999996</v>
      </c>
      <c r="FI11" s="9">
        <v>6.4669999999999996</v>
      </c>
      <c r="FJ11" s="9">
        <v>2.1779999999999999</v>
      </c>
      <c r="FK11" s="9">
        <v>39.923999999999999</v>
      </c>
      <c r="FL11" s="9">
        <v>22.119</v>
      </c>
      <c r="FM11" s="9">
        <v>17.805</v>
      </c>
      <c r="FN11" s="9">
        <v>69.884</v>
      </c>
      <c r="FO11" s="9">
        <v>35.667999999999999</v>
      </c>
      <c r="FP11" s="9">
        <v>34.216000000000001</v>
      </c>
      <c r="FQ11" s="9">
        <v>60.164000000000001</v>
      </c>
      <c r="FR11" s="9">
        <v>39.113</v>
      </c>
      <c r="FS11" s="9">
        <v>21.050999999999998</v>
      </c>
      <c r="FT11" s="9">
        <v>66.692999999999998</v>
      </c>
      <c r="FU11" s="9">
        <v>36.768999999999998</v>
      </c>
      <c r="FV11" s="9">
        <v>29.923999999999999</v>
      </c>
      <c r="FW11" s="9">
        <v>33.548000000000002</v>
      </c>
      <c r="FX11" s="9">
        <v>21.303000000000001</v>
      </c>
      <c r="FY11" s="9">
        <v>12.244999999999999</v>
      </c>
      <c r="FZ11" s="9">
        <v>52.789000000000001</v>
      </c>
      <c r="GA11" s="9">
        <v>36.314</v>
      </c>
      <c r="GB11" s="9">
        <v>16.474</v>
      </c>
      <c r="GC11" s="9">
        <v>13.356999999999999</v>
      </c>
      <c r="GD11" s="9">
        <v>6.6260000000000003</v>
      </c>
      <c r="GE11" s="9">
        <v>6.73</v>
      </c>
      <c r="GF11" s="9">
        <v>31.431000000000001</v>
      </c>
      <c r="GG11" s="9">
        <v>7.8869999999999996</v>
      </c>
      <c r="GH11" s="9">
        <v>23.544</v>
      </c>
      <c r="GI11" s="9">
        <v>25.506</v>
      </c>
      <c r="GJ11" s="9">
        <v>7.8360000000000003</v>
      </c>
      <c r="GK11" s="9">
        <v>17.670000000000002</v>
      </c>
      <c r="GL11" s="9">
        <v>35.630000000000003</v>
      </c>
      <c r="GM11" s="9">
        <v>20.187999999999999</v>
      </c>
      <c r="GN11" s="9">
        <v>15.442</v>
      </c>
      <c r="GO11" s="9">
        <v>45.19</v>
      </c>
      <c r="GP11" s="9">
        <v>24.972999999999999</v>
      </c>
      <c r="GQ11" s="9">
        <v>20.216999999999999</v>
      </c>
      <c r="GR11" s="9">
        <v>78.534000000000006</v>
      </c>
      <c r="GS11" s="9">
        <v>40.993000000000002</v>
      </c>
      <c r="GT11" s="9">
        <v>37.540999999999997</v>
      </c>
      <c r="GU11" s="9">
        <v>522.43899999999996</v>
      </c>
      <c r="GV11" s="9">
        <v>318.33699999999999</v>
      </c>
      <c r="GW11" s="9">
        <v>204.102</v>
      </c>
      <c r="GX11" s="9">
        <v>416.61599999999999</v>
      </c>
      <c r="GY11" s="9">
        <v>243.322</v>
      </c>
      <c r="GZ11" s="9">
        <v>173.29400000000001</v>
      </c>
      <c r="HA11" s="9">
        <v>94.061999999999998</v>
      </c>
      <c r="HB11" s="9">
        <v>66.034000000000006</v>
      </c>
      <c r="HC11" s="9">
        <v>28.027999999999999</v>
      </c>
      <c r="HD11" s="9">
        <v>11.762</v>
      </c>
      <c r="HE11" s="9">
        <v>8.9819999999999993</v>
      </c>
      <c r="HF11" s="9">
        <v>2.78</v>
      </c>
      <c r="HG11" s="9">
        <v>233.03800000000001</v>
      </c>
      <c r="HH11" s="9">
        <v>88.933000000000007</v>
      </c>
      <c r="HI11" s="9">
        <v>144.10400000000001</v>
      </c>
      <c r="HJ11" s="9">
        <v>206.37899999999999</v>
      </c>
      <c r="HK11" s="9">
        <v>76.905000000000001</v>
      </c>
      <c r="HL11" s="9">
        <v>129.47399999999999</v>
      </c>
      <c r="HM11" s="9">
        <v>26.658999999999999</v>
      </c>
      <c r="HN11" s="9">
        <v>12.029</v>
      </c>
      <c r="HO11" s="9">
        <v>14.63</v>
      </c>
      <c r="HP11" s="9">
        <v>89.605000000000004</v>
      </c>
      <c r="HQ11" s="9">
        <v>89.935000000000002</v>
      </c>
      <c r="HR11" s="9">
        <v>89.218999999999994</v>
      </c>
      <c r="HS11" s="9">
        <v>18.673999999999999</v>
      </c>
      <c r="HT11" s="9">
        <v>18.89</v>
      </c>
      <c r="HU11" s="9">
        <v>18.420000000000002</v>
      </c>
      <c r="HV11" s="9">
        <v>7.03</v>
      </c>
      <c r="HW11" s="9">
        <v>5.9130000000000003</v>
      </c>
      <c r="HX11" s="9">
        <v>8.3360000000000003</v>
      </c>
      <c r="HY11" s="9">
        <v>6.4290000000000003</v>
      </c>
      <c r="HZ11" s="9">
        <v>7.0190000000000001</v>
      </c>
      <c r="IA11" s="9">
        <v>5.7389999999999999</v>
      </c>
      <c r="IB11" s="9">
        <v>1.1439999999999999</v>
      </c>
      <c r="IC11" s="9">
        <v>1.5880000000000001</v>
      </c>
      <c r="ID11" s="9">
        <v>0.626</v>
      </c>
      <c r="IE11" s="9">
        <v>5.2850000000000001</v>
      </c>
      <c r="IF11" s="9">
        <v>5.431</v>
      </c>
      <c r="IG11" s="9">
        <v>5.1130000000000004</v>
      </c>
      <c r="IH11" s="9">
        <v>9.25</v>
      </c>
      <c r="II11" s="9">
        <v>8.7579999999999991</v>
      </c>
      <c r="IJ11" s="9">
        <v>9.8260000000000005</v>
      </c>
      <c r="IK11" s="9">
        <v>7.9640000000000004</v>
      </c>
      <c r="IL11" s="9">
        <v>9.6039999999999992</v>
      </c>
      <c r="IM11" s="9">
        <v>6.0460000000000003</v>
      </c>
      <c r="IN11" s="9">
        <v>8.8279999999999994</v>
      </c>
      <c r="IO11" s="9">
        <v>9.0280000000000005</v>
      </c>
      <c r="IP11" s="9">
        <v>8.5939999999999994</v>
      </c>
      <c r="IQ11" s="9">
        <v>4.4409999999999998</v>
      </c>
    </row>
    <row r="12" spans="1:251">
      <c r="A12" s="10">
        <v>42401</v>
      </c>
      <c r="B12" s="9">
        <v>723.68</v>
      </c>
      <c r="C12" s="9">
        <v>386.49</v>
      </c>
      <c r="D12" s="9">
        <v>337.19</v>
      </c>
      <c r="E12" s="9">
        <v>655.23</v>
      </c>
      <c r="F12" s="9">
        <v>350.80799999999999</v>
      </c>
      <c r="G12" s="9">
        <v>304.423</v>
      </c>
      <c r="H12" s="9">
        <v>130.85599999999999</v>
      </c>
      <c r="I12" s="9">
        <v>62.476999999999997</v>
      </c>
      <c r="J12" s="9">
        <v>68.378</v>
      </c>
      <c r="K12" s="9">
        <v>56.36</v>
      </c>
      <c r="L12" s="9">
        <v>38.189</v>
      </c>
      <c r="M12" s="9">
        <v>18.172000000000001</v>
      </c>
      <c r="N12" s="9">
        <v>43.893999999999998</v>
      </c>
      <c r="O12" s="9">
        <v>25.332000000000001</v>
      </c>
      <c r="P12" s="9">
        <v>18.562000000000001</v>
      </c>
      <c r="Q12" s="9">
        <v>8.8640000000000008</v>
      </c>
      <c r="R12" s="9">
        <v>5.47</v>
      </c>
      <c r="S12" s="9">
        <v>3.3940000000000001</v>
      </c>
      <c r="T12" s="9">
        <v>35.03</v>
      </c>
      <c r="U12" s="9">
        <v>19.861999999999998</v>
      </c>
      <c r="V12" s="9">
        <v>15.167</v>
      </c>
      <c r="W12" s="9">
        <v>82.891999999999996</v>
      </c>
      <c r="X12" s="9">
        <v>41.276000000000003</v>
      </c>
      <c r="Y12" s="9">
        <v>41.616</v>
      </c>
      <c r="Z12" s="9">
        <v>39.863999999999997</v>
      </c>
      <c r="AA12" s="9">
        <v>22.847999999999999</v>
      </c>
      <c r="AB12" s="9">
        <v>17.015999999999998</v>
      </c>
      <c r="AC12" s="9">
        <v>59.018999999999998</v>
      </c>
      <c r="AD12" s="9">
        <v>36.366</v>
      </c>
      <c r="AE12" s="9">
        <v>22.652999999999999</v>
      </c>
      <c r="AF12" s="9">
        <v>32.256999999999998</v>
      </c>
      <c r="AG12" s="9">
        <v>20.132000000000001</v>
      </c>
      <c r="AH12" s="9">
        <v>12.125</v>
      </c>
      <c r="AI12" s="9">
        <v>65.603999999999999</v>
      </c>
      <c r="AJ12" s="9">
        <v>42.384</v>
      </c>
      <c r="AK12" s="9">
        <v>23.22</v>
      </c>
      <c r="AL12" s="9">
        <v>13.949</v>
      </c>
      <c r="AM12" s="9">
        <v>5.95</v>
      </c>
      <c r="AN12" s="9">
        <v>8</v>
      </c>
      <c r="AO12" s="9">
        <v>35.988999999999997</v>
      </c>
      <c r="AP12" s="9">
        <v>9.1950000000000003</v>
      </c>
      <c r="AQ12" s="9">
        <v>26.794</v>
      </c>
      <c r="AR12" s="9">
        <v>16.677</v>
      </c>
      <c r="AS12" s="9">
        <v>1.2549999999999999</v>
      </c>
      <c r="AT12" s="9">
        <v>15.422000000000001</v>
      </c>
      <c r="AU12" s="9">
        <v>10.387</v>
      </c>
      <c r="AV12" s="9">
        <v>7.0880000000000001</v>
      </c>
      <c r="AW12" s="9">
        <v>3.2989999999999999</v>
      </c>
      <c r="AX12" s="9">
        <v>67.483000000000004</v>
      </c>
      <c r="AY12" s="9">
        <v>38.316000000000003</v>
      </c>
      <c r="AZ12" s="9">
        <v>29.167000000000002</v>
      </c>
      <c r="BA12" s="9">
        <v>68.45</v>
      </c>
      <c r="BB12" s="9">
        <v>35.682000000000002</v>
      </c>
      <c r="BC12" s="9">
        <v>32.768000000000001</v>
      </c>
      <c r="BD12" s="9">
        <v>508.18599999999998</v>
      </c>
      <c r="BE12" s="9">
        <v>302.53899999999999</v>
      </c>
      <c r="BF12" s="9">
        <v>205.648</v>
      </c>
      <c r="BG12" s="9">
        <v>405.15100000000001</v>
      </c>
      <c r="BH12" s="9">
        <v>238.12299999999999</v>
      </c>
      <c r="BI12" s="9">
        <v>167.029</v>
      </c>
      <c r="BJ12" s="9">
        <v>87.247</v>
      </c>
      <c r="BK12" s="9">
        <v>54.27</v>
      </c>
      <c r="BL12" s="9">
        <v>32.976999999999997</v>
      </c>
      <c r="BM12" s="9">
        <v>15.788</v>
      </c>
      <c r="BN12" s="9">
        <v>10.146000000000001</v>
      </c>
      <c r="BO12" s="9">
        <v>5.6420000000000003</v>
      </c>
      <c r="BP12" s="9">
        <v>215.494</v>
      </c>
      <c r="BQ12" s="9">
        <v>83.950999999999993</v>
      </c>
      <c r="BR12" s="9">
        <v>131.54300000000001</v>
      </c>
      <c r="BS12" s="9">
        <v>196.548</v>
      </c>
      <c r="BT12" s="9">
        <v>75.960999999999999</v>
      </c>
      <c r="BU12" s="9">
        <v>120.587</v>
      </c>
      <c r="BV12" s="9">
        <v>18.946000000000002</v>
      </c>
      <c r="BW12" s="9">
        <v>7.9909999999999997</v>
      </c>
      <c r="BX12" s="9">
        <v>10.955</v>
      </c>
      <c r="BY12" s="9">
        <v>90.540999999999997</v>
      </c>
      <c r="BZ12" s="9">
        <v>90.768000000000001</v>
      </c>
      <c r="CA12" s="9">
        <v>90.281999999999996</v>
      </c>
      <c r="CB12" s="9">
        <v>18.082000000000001</v>
      </c>
      <c r="CC12" s="9">
        <v>16.164999999999999</v>
      </c>
      <c r="CD12" s="9">
        <v>20.279</v>
      </c>
      <c r="CE12" s="9">
        <v>7.7880000000000003</v>
      </c>
      <c r="CF12" s="9">
        <v>9.8810000000000002</v>
      </c>
      <c r="CG12" s="9">
        <v>5.3890000000000002</v>
      </c>
      <c r="CH12" s="9">
        <v>6.0650000000000004</v>
      </c>
      <c r="CI12" s="9">
        <v>6.5540000000000003</v>
      </c>
      <c r="CJ12" s="9">
        <v>5.5049999999999999</v>
      </c>
      <c r="CK12" s="9">
        <v>1.2250000000000001</v>
      </c>
      <c r="CL12" s="9">
        <v>1.415</v>
      </c>
      <c r="CM12" s="9">
        <v>1.0069999999999999</v>
      </c>
      <c r="CN12" s="9">
        <v>4.84</v>
      </c>
      <c r="CO12" s="9">
        <v>5.1390000000000002</v>
      </c>
      <c r="CP12" s="9">
        <v>4.4980000000000002</v>
      </c>
      <c r="CQ12" s="9">
        <v>11.454000000000001</v>
      </c>
      <c r="CR12" s="9">
        <v>10.68</v>
      </c>
      <c r="CS12" s="9">
        <v>12.342000000000001</v>
      </c>
      <c r="CT12" s="9">
        <v>5.508</v>
      </c>
      <c r="CU12" s="9">
        <v>5.9119999999999999</v>
      </c>
      <c r="CV12" s="9">
        <v>5.0460000000000003</v>
      </c>
      <c r="CW12" s="9">
        <v>8.1549999999999994</v>
      </c>
      <c r="CX12" s="9">
        <v>9.4090000000000007</v>
      </c>
      <c r="CY12" s="9">
        <v>6.718</v>
      </c>
      <c r="CZ12" s="9">
        <v>4.4569999999999999</v>
      </c>
      <c r="DA12" s="9">
        <v>5.2089999999999996</v>
      </c>
      <c r="DB12" s="9">
        <v>3.5960000000000001</v>
      </c>
      <c r="DC12" s="9">
        <v>9.0649999999999995</v>
      </c>
      <c r="DD12" s="9">
        <v>10.965999999999999</v>
      </c>
      <c r="DE12" s="9">
        <v>6.8860000000000001</v>
      </c>
      <c r="DF12" s="9">
        <v>1.9279999999999999</v>
      </c>
      <c r="DG12" s="9">
        <v>1.5389999999999999</v>
      </c>
      <c r="DH12" s="9">
        <v>2.3719999999999999</v>
      </c>
      <c r="DI12" s="9">
        <v>4.9729999999999999</v>
      </c>
      <c r="DJ12" s="9">
        <v>2.379</v>
      </c>
      <c r="DK12" s="9">
        <v>7.9459999999999997</v>
      </c>
      <c r="DL12" s="9">
        <v>2.3039999999999998</v>
      </c>
      <c r="DM12" s="9">
        <v>0.32500000000000001</v>
      </c>
      <c r="DN12" s="9">
        <v>4.5739999999999998</v>
      </c>
      <c r="DO12" s="9">
        <v>1.4350000000000001</v>
      </c>
      <c r="DP12" s="9">
        <v>1.8340000000000001</v>
      </c>
      <c r="DQ12" s="9">
        <v>0.97799999999999998</v>
      </c>
      <c r="DR12" s="9">
        <v>9.3249999999999993</v>
      </c>
      <c r="DS12" s="9">
        <v>9.9139999999999997</v>
      </c>
      <c r="DT12" s="9">
        <v>8.65</v>
      </c>
      <c r="DU12" s="9">
        <v>9.4589999999999996</v>
      </c>
      <c r="DV12" s="9">
        <v>9.2319999999999993</v>
      </c>
      <c r="DW12" s="9">
        <v>9.718</v>
      </c>
      <c r="DX12" s="9">
        <v>70.221999999999994</v>
      </c>
      <c r="DY12" s="9">
        <v>78.278000000000006</v>
      </c>
      <c r="DZ12" s="9">
        <v>60.988999999999997</v>
      </c>
      <c r="EA12" s="9">
        <v>55.984999999999999</v>
      </c>
      <c r="EB12" s="9">
        <v>61.612000000000002</v>
      </c>
      <c r="EC12" s="9">
        <v>49.534999999999997</v>
      </c>
      <c r="ED12" s="9">
        <v>12.055999999999999</v>
      </c>
      <c r="EE12" s="9">
        <v>14.042</v>
      </c>
      <c r="EF12" s="9">
        <v>9.7799999999999994</v>
      </c>
      <c r="EG12" s="9">
        <v>2.1819999999999999</v>
      </c>
      <c r="EH12" s="9">
        <v>2.625</v>
      </c>
      <c r="EI12" s="9">
        <v>1.673</v>
      </c>
      <c r="EJ12" s="9">
        <v>29.777999999999999</v>
      </c>
      <c r="EK12" s="9">
        <v>21.722000000000001</v>
      </c>
      <c r="EL12" s="9">
        <v>39.011000000000003</v>
      </c>
      <c r="EM12" s="9">
        <v>27.16</v>
      </c>
      <c r="EN12" s="9">
        <v>19.654</v>
      </c>
      <c r="EO12" s="9">
        <v>35.762</v>
      </c>
      <c r="EP12" s="9">
        <v>2.6179999999999999</v>
      </c>
      <c r="EQ12" s="9">
        <v>2.0680000000000001</v>
      </c>
      <c r="ER12" s="9">
        <v>3.2490000000000001</v>
      </c>
      <c r="ES12" s="9">
        <v>716.03599999999994</v>
      </c>
      <c r="ET12" s="9">
        <v>382.59300000000002</v>
      </c>
      <c r="EU12" s="9">
        <v>333.44299999999998</v>
      </c>
      <c r="EV12" s="9">
        <v>650.154</v>
      </c>
      <c r="EW12" s="9">
        <v>348.13799999999998</v>
      </c>
      <c r="EX12" s="9">
        <v>302.01600000000002</v>
      </c>
      <c r="EY12" s="9">
        <v>129.369</v>
      </c>
      <c r="EZ12" s="9">
        <v>60.99</v>
      </c>
      <c r="FA12" s="9">
        <v>68.378</v>
      </c>
      <c r="FB12" s="9">
        <v>56.36</v>
      </c>
      <c r="FC12" s="9">
        <v>38.189</v>
      </c>
      <c r="FD12" s="9">
        <v>18.172000000000001</v>
      </c>
      <c r="FE12" s="9">
        <v>41.360999999999997</v>
      </c>
      <c r="FF12" s="9">
        <v>24.277000000000001</v>
      </c>
      <c r="FG12" s="9">
        <v>17.085000000000001</v>
      </c>
      <c r="FH12" s="9">
        <v>8.8640000000000008</v>
      </c>
      <c r="FI12" s="9">
        <v>5.47</v>
      </c>
      <c r="FJ12" s="9">
        <v>3.3940000000000001</v>
      </c>
      <c r="FK12" s="9">
        <v>32.497</v>
      </c>
      <c r="FL12" s="9">
        <v>18.806999999999999</v>
      </c>
      <c r="FM12" s="9">
        <v>13.69</v>
      </c>
      <c r="FN12" s="9">
        <v>82.891999999999996</v>
      </c>
      <c r="FO12" s="9">
        <v>41.276000000000003</v>
      </c>
      <c r="FP12" s="9">
        <v>41.616</v>
      </c>
      <c r="FQ12" s="9">
        <v>39.863999999999997</v>
      </c>
      <c r="FR12" s="9">
        <v>22.847999999999999</v>
      </c>
      <c r="FS12" s="9">
        <v>17.015999999999998</v>
      </c>
      <c r="FT12" s="9">
        <v>58.494</v>
      </c>
      <c r="FU12" s="9">
        <v>36.238</v>
      </c>
      <c r="FV12" s="9">
        <v>22.254999999999999</v>
      </c>
      <c r="FW12" s="9">
        <v>32.256999999999998</v>
      </c>
      <c r="FX12" s="9">
        <v>20.132000000000001</v>
      </c>
      <c r="FY12" s="9">
        <v>12.125</v>
      </c>
      <c r="FZ12" s="9">
        <v>65.287000000000006</v>
      </c>
      <c r="GA12" s="9">
        <v>42.384</v>
      </c>
      <c r="GB12" s="9">
        <v>22.902999999999999</v>
      </c>
      <c r="GC12" s="9">
        <v>13.949</v>
      </c>
      <c r="GD12" s="9">
        <v>5.95</v>
      </c>
      <c r="GE12" s="9">
        <v>8</v>
      </c>
      <c r="GF12" s="9">
        <v>35.774999999999999</v>
      </c>
      <c r="GG12" s="9">
        <v>9.1950000000000003</v>
      </c>
      <c r="GH12" s="9">
        <v>26.579000000000001</v>
      </c>
      <c r="GI12" s="9">
        <v>16.677</v>
      </c>
      <c r="GJ12" s="9">
        <v>1.2549999999999999</v>
      </c>
      <c r="GK12" s="9">
        <v>15.422000000000001</v>
      </c>
      <c r="GL12" s="9">
        <v>10.387</v>
      </c>
      <c r="GM12" s="9">
        <v>7.0880000000000001</v>
      </c>
      <c r="GN12" s="9">
        <v>3.2989999999999999</v>
      </c>
      <c r="GO12" s="9">
        <v>67.483000000000004</v>
      </c>
      <c r="GP12" s="9">
        <v>38.316000000000003</v>
      </c>
      <c r="GQ12" s="9">
        <v>29.167000000000002</v>
      </c>
      <c r="GR12" s="9">
        <v>65.882000000000005</v>
      </c>
      <c r="GS12" s="9">
        <v>34.454999999999998</v>
      </c>
      <c r="GT12" s="9">
        <v>31.427</v>
      </c>
      <c r="GU12" s="9">
        <v>504.78100000000001</v>
      </c>
      <c r="GV12" s="9">
        <v>300.52199999999999</v>
      </c>
      <c r="GW12" s="9">
        <v>204.25899999999999</v>
      </c>
      <c r="GX12" s="9">
        <v>401.90300000000002</v>
      </c>
      <c r="GY12" s="9">
        <v>236.10599999999999</v>
      </c>
      <c r="GZ12" s="9">
        <v>165.797</v>
      </c>
      <c r="HA12" s="9">
        <v>87.090999999999994</v>
      </c>
      <c r="HB12" s="9">
        <v>54.27</v>
      </c>
      <c r="HC12" s="9">
        <v>32.82</v>
      </c>
      <c r="HD12" s="9">
        <v>15.788</v>
      </c>
      <c r="HE12" s="9">
        <v>10.146000000000001</v>
      </c>
      <c r="HF12" s="9">
        <v>5.6420000000000003</v>
      </c>
      <c r="HG12" s="9">
        <v>211.255</v>
      </c>
      <c r="HH12" s="9">
        <v>82.07</v>
      </c>
      <c r="HI12" s="9">
        <v>129.184</v>
      </c>
      <c r="HJ12" s="9">
        <v>193.98699999999999</v>
      </c>
      <c r="HK12" s="9">
        <v>74.781999999999996</v>
      </c>
      <c r="HL12" s="9">
        <v>119.205</v>
      </c>
      <c r="HM12" s="9">
        <v>17.268000000000001</v>
      </c>
      <c r="HN12" s="9">
        <v>7.2889999999999997</v>
      </c>
      <c r="HO12" s="9">
        <v>9.98</v>
      </c>
      <c r="HP12" s="9">
        <v>90.799000000000007</v>
      </c>
      <c r="HQ12" s="9">
        <v>90.994</v>
      </c>
      <c r="HR12" s="9">
        <v>90.575000000000003</v>
      </c>
      <c r="HS12" s="9">
        <v>18.067</v>
      </c>
      <c r="HT12" s="9">
        <v>15.941000000000001</v>
      </c>
      <c r="HU12" s="9">
        <v>20.507000000000001</v>
      </c>
      <c r="HV12" s="9">
        <v>7.8710000000000004</v>
      </c>
      <c r="HW12" s="9">
        <v>9.9819999999999993</v>
      </c>
      <c r="HX12" s="9">
        <v>5.45</v>
      </c>
      <c r="HY12" s="9">
        <v>5.7759999999999998</v>
      </c>
      <c r="HZ12" s="9">
        <v>6.3449999999999998</v>
      </c>
      <c r="IA12" s="9">
        <v>5.1239999999999997</v>
      </c>
      <c r="IB12" s="9">
        <v>1.238</v>
      </c>
      <c r="IC12" s="9">
        <v>1.43</v>
      </c>
      <c r="ID12" s="9">
        <v>1.018</v>
      </c>
      <c r="IE12" s="9">
        <v>4.5389999999999997</v>
      </c>
      <c r="IF12" s="9">
        <v>4.9160000000000004</v>
      </c>
      <c r="IG12" s="9">
        <v>4.1059999999999999</v>
      </c>
      <c r="IH12" s="9">
        <v>11.577</v>
      </c>
      <c r="II12" s="9">
        <v>10.788</v>
      </c>
      <c r="IJ12" s="9">
        <v>12.481</v>
      </c>
      <c r="IK12" s="9">
        <v>5.5670000000000002</v>
      </c>
      <c r="IL12" s="9">
        <v>5.9720000000000004</v>
      </c>
      <c r="IM12" s="9">
        <v>5.1029999999999998</v>
      </c>
      <c r="IN12" s="9">
        <v>8.1690000000000005</v>
      </c>
      <c r="IO12" s="9">
        <v>9.4719999999999995</v>
      </c>
      <c r="IP12" s="9">
        <v>6.6740000000000004</v>
      </c>
      <c r="IQ12" s="9">
        <v>4.5049999999999999</v>
      </c>
    </row>
    <row r="13" spans="1:251">
      <c r="A13" s="10">
        <v>42767</v>
      </c>
      <c r="B13" s="9">
        <v>718.57799999999997</v>
      </c>
      <c r="C13" s="9">
        <v>372.54500000000002</v>
      </c>
      <c r="D13" s="9">
        <v>346.03399999999999</v>
      </c>
      <c r="E13" s="9">
        <v>632.57600000000002</v>
      </c>
      <c r="F13" s="9">
        <v>326.495</v>
      </c>
      <c r="G13" s="9">
        <v>306.08100000000002</v>
      </c>
      <c r="H13" s="9">
        <v>124.703</v>
      </c>
      <c r="I13" s="9">
        <v>68.700999999999993</v>
      </c>
      <c r="J13" s="9">
        <v>56.002000000000002</v>
      </c>
      <c r="K13" s="9">
        <v>45.747999999999998</v>
      </c>
      <c r="L13" s="9">
        <v>23.962</v>
      </c>
      <c r="M13" s="9">
        <v>21.786000000000001</v>
      </c>
      <c r="N13" s="9">
        <v>49.078000000000003</v>
      </c>
      <c r="O13" s="9">
        <v>27.245000000000001</v>
      </c>
      <c r="P13" s="9">
        <v>21.832000000000001</v>
      </c>
      <c r="Q13" s="9">
        <v>10.962</v>
      </c>
      <c r="R13" s="9">
        <v>7.1669999999999998</v>
      </c>
      <c r="S13" s="9">
        <v>3.7949999999999999</v>
      </c>
      <c r="T13" s="9">
        <v>38.116</v>
      </c>
      <c r="U13" s="9">
        <v>20.077999999999999</v>
      </c>
      <c r="V13" s="9">
        <v>18.036999999999999</v>
      </c>
      <c r="W13" s="9">
        <v>87.47</v>
      </c>
      <c r="X13" s="9">
        <v>40.110999999999997</v>
      </c>
      <c r="Y13" s="9">
        <v>47.359000000000002</v>
      </c>
      <c r="Z13" s="9">
        <v>39.512</v>
      </c>
      <c r="AA13" s="9">
        <v>24.350999999999999</v>
      </c>
      <c r="AB13" s="9">
        <v>15.16</v>
      </c>
      <c r="AC13" s="9">
        <v>54.53</v>
      </c>
      <c r="AD13" s="9">
        <v>30.291</v>
      </c>
      <c r="AE13" s="9">
        <v>24.238</v>
      </c>
      <c r="AF13" s="9">
        <v>29.399000000000001</v>
      </c>
      <c r="AG13" s="9">
        <v>15.361000000000001</v>
      </c>
      <c r="AH13" s="9">
        <v>14.038</v>
      </c>
      <c r="AI13" s="9">
        <v>67.099999999999994</v>
      </c>
      <c r="AJ13" s="9">
        <v>43.241999999999997</v>
      </c>
      <c r="AK13" s="9">
        <v>23.859000000000002</v>
      </c>
      <c r="AL13" s="9">
        <v>13.467000000000001</v>
      </c>
      <c r="AM13" s="9">
        <v>7.3869999999999996</v>
      </c>
      <c r="AN13" s="9">
        <v>6.08</v>
      </c>
      <c r="AO13" s="9">
        <v>29.015000000000001</v>
      </c>
      <c r="AP13" s="9">
        <v>5.6609999999999996</v>
      </c>
      <c r="AQ13" s="9">
        <v>23.353999999999999</v>
      </c>
      <c r="AR13" s="9">
        <v>19.643999999999998</v>
      </c>
      <c r="AS13" s="9">
        <v>6.8719999999999999</v>
      </c>
      <c r="AT13" s="9">
        <v>12.773</v>
      </c>
      <c r="AU13" s="9">
        <v>8.2889999999999997</v>
      </c>
      <c r="AV13" s="9">
        <v>3.879</v>
      </c>
      <c r="AW13" s="9">
        <v>4.41</v>
      </c>
      <c r="AX13" s="9">
        <v>64.620999999999995</v>
      </c>
      <c r="AY13" s="9">
        <v>29.43</v>
      </c>
      <c r="AZ13" s="9">
        <v>35.19</v>
      </c>
      <c r="BA13" s="9">
        <v>86.003</v>
      </c>
      <c r="BB13" s="9">
        <v>46.05</v>
      </c>
      <c r="BC13" s="9">
        <v>39.953000000000003</v>
      </c>
      <c r="BD13" s="9">
        <v>492.42899999999997</v>
      </c>
      <c r="BE13" s="9">
        <v>275.411</v>
      </c>
      <c r="BF13" s="9">
        <v>217.01900000000001</v>
      </c>
      <c r="BG13" s="9">
        <v>402.02199999999999</v>
      </c>
      <c r="BH13" s="9">
        <v>218.322</v>
      </c>
      <c r="BI13" s="9">
        <v>183.7</v>
      </c>
      <c r="BJ13" s="9">
        <v>77.483000000000004</v>
      </c>
      <c r="BK13" s="9">
        <v>49.185000000000002</v>
      </c>
      <c r="BL13" s="9">
        <v>28.297999999999998</v>
      </c>
      <c r="BM13" s="9">
        <v>12.923999999999999</v>
      </c>
      <c r="BN13" s="9">
        <v>7.9029999999999996</v>
      </c>
      <c r="BO13" s="9">
        <v>5.0209999999999999</v>
      </c>
      <c r="BP13" s="9">
        <v>226.149</v>
      </c>
      <c r="BQ13" s="9">
        <v>97.134</v>
      </c>
      <c r="BR13" s="9">
        <v>129.01499999999999</v>
      </c>
      <c r="BS13" s="9">
        <v>204.23</v>
      </c>
      <c r="BT13" s="9">
        <v>89.123999999999995</v>
      </c>
      <c r="BU13" s="9">
        <v>115.107</v>
      </c>
      <c r="BV13" s="9">
        <v>21.917999999999999</v>
      </c>
      <c r="BW13" s="9">
        <v>8.01</v>
      </c>
      <c r="BX13" s="9">
        <v>13.907999999999999</v>
      </c>
      <c r="BY13" s="9">
        <v>88.031999999999996</v>
      </c>
      <c r="BZ13" s="9">
        <v>87.638999999999996</v>
      </c>
      <c r="CA13" s="9">
        <v>88.453999999999994</v>
      </c>
      <c r="CB13" s="9">
        <v>17.353999999999999</v>
      </c>
      <c r="CC13" s="9">
        <v>18.440999999999999</v>
      </c>
      <c r="CD13" s="9">
        <v>16.184000000000001</v>
      </c>
      <c r="CE13" s="9">
        <v>6.3659999999999997</v>
      </c>
      <c r="CF13" s="9">
        <v>6.4320000000000004</v>
      </c>
      <c r="CG13" s="9">
        <v>6.2960000000000003</v>
      </c>
      <c r="CH13" s="9">
        <v>6.83</v>
      </c>
      <c r="CI13" s="9">
        <v>7.3129999999999997</v>
      </c>
      <c r="CJ13" s="9">
        <v>6.3090000000000002</v>
      </c>
      <c r="CK13" s="9">
        <v>1.526</v>
      </c>
      <c r="CL13" s="9">
        <v>1.9239999999999999</v>
      </c>
      <c r="CM13" s="9">
        <v>1.097</v>
      </c>
      <c r="CN13" s="9">
        <v>5.3040000000000003</v>
      </c>
      <c r="CO13" s="9">
        <v>5.3890000000000002</v>
      </c>
      <c r="CP13" s="9">
        <v>5.2130000000000001</v>
      </c>
      <c r="CQ13" s="9">
        <v>12.173</v>
      </c>
      <c r="CR13" s="9">
        <v>10.766999999999999</v>
      </c>
      <c r="CS13" s="9">
        <v>13.686</v>
      </c>
      <c r="CT13" s="9">
        <v>5.4989999999999997</v>
      </c>
      <c r="CU13" s="9">
        <v>6.5369999999999999</v>
      </c>
      <c r="CV13" s="9">
        <v>4.3810000000000002</v>
      </c>
      <c r="CW13" s="9">
        <v>7.5890000000000004</v>
      </c>
      <c r="CX13" s="9">
        <v>8.1310000000000002</v>
      </c>
      <c r="CY13" s="9">
        <v>7.0049999999999999</v>
      </c>
      <c r="CZ13" s="9">
        <v>4.0910000000000002</v>
      </c>
      <c r="DA13" s="9">
        <v>4.1230000000000002</v>
      </c>
      <c r="DB13" s="9">
        <v>4.0570000000000004</v>
      </c>
      <c r="DC13" s="9">
        <v>9.3379999999999992</v>
      </c>
      <c r="DD13" s="9">
        <v>11.606999999999999</v>
      </c>
      <c r="DE13" s="9">
        <v>6.8949999999999996</v>
      </c>
      <c r="DF13" s="9">
        <v>1.8740000000000001</v>
      </c>
      <c r="DG13" s="9">
        <v>1.9830000000000001</v>
      </c>
      <c r="DH13" s="9">
        <v>1.7569999999999999</v>
      </c>
      <c r="DI13" s="9">
        <v>4.0380000000000003</v>
      </c>
      <c r="DJ13" s="9">
        <v>1.52</v>
      </c>
      <c r="DK13" s="9">
        <v>6.7489999999999997</v>
      </c>
      <c r="DL13" s="9">
        <v>2.734</v>
      </c>
      <c r="DM13" s="9">
        <v>1.845</v>
      </c>
      <c r="DN13" s="9">
        <v>3.6909999999999998</v>
      </c>
      <c r="DO13" s="9">
        <v>1.1539999999999999</v>
      </c>
      <c r="DP13" s="9">
        <v>1.0409999999999999</v>
      </c>
      <c r="DQ13" s="9">
        <v>1.274</v>
      </c>
      <c r="DR13" s="9">
        <v>8.9930000000000003</v>
      </c>
      <c r="DS13" s="9">
        <v>7.9</v>
      </c>
      <c r="DT13" s="9">
        <v>10.17</v>
      </c>
      <c r="DU13" s="9">
        <v>11.968</v>
      </c>
      <c r="DV13" s="9">
        <v>12.361000000000001</v>
      </c>
      <c r="DW13" s="9">
        <v>11.545999999999999</v>
      </c>
      <c r="DX13" s="9">
        <v>68.528000000000006</v>
      </c>
      <c r="DY13" s="9">
        <v>73.927000000000007</v>
      </c>
      <c r="DZ13" s="9">
        <v>62.716000000000001</v>
      </c>
      <c r="EA13" s="9">
        <v>55.947000000000003</v>
      </c>
      <c r="EB13" s="9">
        <v>58.603000000000002</v>
      </c>
      <c r="EC13" s="9">
        <v>53.087000000000003</v>
      </c>
      <c r="ED13" s="9">
        <v>10.782999999999999</v>
      </c>
      <c r="EE13" s="9">
        <v>13.202999999999999</v>
      </c>
      <c r="EF13" s="9">
        <v>8.1780000000000008</v>
      </c>
      <c r="EG13" s="9">
        <v>1.7989999999999999</v>
      </c>
      <c r="EH13" s="9">
        <v>2.121</v>
      </c>
      <c r="EI13" s="9">
        <v>1.4510000000000001</v>
      </c>
      <c r="EJ13" s="9">
        <v>31.472000000000001</v>
      </c>
      <c r="EK13" s="9">
        <v>26.073</v>
      </c>
      <c r="EL13" s="9">
        <v>37.283999999999999</v>
      </c>
      <c r="EM13" s="9">
        <v>28.420999999999999</v>
      </c>
      <c r="EN13" s="9">
        <v>23.922999999999998</v>
      </c>
      <c r="EO13" s="9">
        <v>33.265000000000001</v>
      </c>
      <c r="EP13" s="9">
        <v>3.05</v>
      </c>
      <c r="EQ13" s="9">
        <v>2.15</v>
      </c>
      <c r="ER13" s="9">
        <v>4.0190000000000001</v>
      </c>
      <c r="ES13" s="9">
        <v>710.51400000000001</v>
      </c>
      <c r="ET13" s="9">
        <v>367.39600000000002</v>
      </c>
      <c r="EU13" s="9">
        <v>343.11799999999999</v>
      </c>
      <c r="EV13" s="9">
        <v>626.17899999999997</v>
      </c>
      <c r="EW13" s="9">
        <v>322.31099999999998</v>
      </c>
      <c r="EX13" s="9">
        <v>303.86799999999999</v>
      </c>
      <c r="EY13" s="9">
        <v>123.892</v>
      </c>
      <c r="EZ13" s="9">
        <v>68.700999999999993</v>
      </c>
      <c r="FA13" s="9">
        <v>55.191000000000003</v>
      </c>
      <c r="FB13" s="9">
        <v>45.747999999999998</v>
      </c>
      <c r="FC13" s="9">
        <v>23.962</v>
      </c>
      <c r="FD13" s="9">
        <v>21.786000000000001</v>
      </c>
      <c r="FE13" s="9">
        <v>47.582000000000001</v>
      </c>
      <c r="FF13" s="9">
        <v>26.081</v>
      </c>
      <c r="FG13" s="9">
        <v>21.5</v>
      </c>
      <c r="FH13" s="9">
        <v>10.962</v>
      </c>
      <c r="FI13" s="9">
        <v>7.1669999999999998</v>
      </c>
      <c r="FJ13" s="9">
        <v>3.7949999999999999</v>
      </c>
      <c r="FK13" s="9">
        <v>36.619</v>
      </c>
      <c r="FL13" s="9">
        <v>18.914000000000001</v>
      </c>
      <c r="FM13" s="9">
        <v>17.704999999999998</v>
      </c>
      <c r="FN13" s="9">
        <v>87.036000000000001</v>
      </c>
      <c r="FO13" s="9">
        <v>39.677</v>
      </c>
      <c r="FP13" s="9">
        <v>47.359000000000002</v>
      </c>
      <c r="FQ13" s="9">
        <v>39.042000000000002</v>
      </c>
      <c r="FR13" s="9">
        <v>23.882000000000001</v>
      </c>
      <c r="FS13" s="9">
        <v>15.16</v>
      </c>
      <c r="FT13" s="9">
        <v>53.295999999999999</v>
      </c>
      <c r="FU13" s="9">
        <v>29.596</v>
      </c>
      <c r="FV13" s="9">
        <v>23.7</v>
      </c>
      <c r="FW13" s="9">
        <v>29.013999999999999</v>
      </c>
      <c r="FX13" s="9">
        <v>14.976000000000001</v>
      </c>
      <c r="FY13" s="9">
        <v>14.038</v>
      </c>
      <c r="FZ13" s="9">
        <v>66.209999999999994</v>
      </c>
      <c r="GA13" s="9">
        <v>42.350999999999999</v>
      </c>
      <c r="GB13" s="9">
        <v>23.859000000000002</v>
      </c>
      <c r="GC13" s="9">
        <v>13.467000000000001</v>
      </c>
      <c r="GD13" s="9">
        <v>7.3869999999999996</v>
      </c>
      <c r="GE13" s="9">
        <v>6.08</v>
      </c>
      <c r="GF13" s="9">
        <v>29.015000000000001</v>
      </c>
      <c r="GG13" s="9">
        <v>5.6609999999999996</v>
      </c>
      <c r="GH13" s="9">
        <v>23.353999999999999</v>
      </c>
      <c r="GI13" s="9">
        <v>19.643999999999998</v>
      </c>
      <c r="GJ13" s="9">
        <v>6.8719999999999999</v>
      </c>
      <c r="GK13" s="9">
        <v>12.773</v>
      </c>
      <c r="GL13" s="9">
        <v>8.2889999999999997</v>
      </c>
      <c r="GM13" s="9">
        <v>3.879</v>
      </c>
      <c r="GN13" s="9">
        <v>4.41</v>
      </c>
      <c r="GO13" s="9">
        <v>63.944000000000003</v>
      </c>
      <c r="GP13" s="9">
        <v>29.285</v>
      </c>
      <c r="GQ13" s="9">
        <v>34.658000000000001</v>
      </c>
      <c r="GR13" s="9">
        <v>84.334999999999994</v>
      </c>
      <c r="GS13" s="9">
        <v>45.085000000000001</v>
      </c>
      <c r="GT13" s="9">
        <v>39.25</v>
      </c>
      <c r="GU13" s="9">
        <v>488.97699999999998</v>
      </c>
      <c r="GV13" s="9">
        <v>272.49599999999998</v>
      </c>
      <c r="GW13" s="9">
        <v>216.48099999999999</v>
      </c>
      <c r="GX13" s="9">
        <v>399.44</v>
      </c>
      <c r="GY13" s="9">
        <v>215.77799999999999</v>
      </c>
      <c r="GZ13" s="9">
        <v>183.66200000000001</v>
      </c>
      <c r="HA13" s="9">
        <v>76.613</v>
      </c>
      <c r="HB13" s="9">
        <v>48.814</v>
      </c>
      <c r="HC13" s="9">
        <v>27.797999999999998</v>
      </c>
      <c r="HD13" s="9">
        <v>12.923999999999999</v>
      </c>
      <c r="HE13" s="9">
        <v>7.9029999999999996</v>
      </c>
      <c r="HF13" s="9">
        <v>5.0209999999999999</v>
      </c>
      <c r="HG13" s="9">
        <v>221.53700000000001</v>
      </c>
      <c r="HH13" s="9">
        <v>94.9</v>
      </c>
      <c r="HI13" s="9">
        <v>126.637</v>
      </c>
      <c r="HJ13" s="9">
        <v>201.911</v>
      </c>
      <c r="HK13" s="9">
        <v>88.305000000000007</v>
      </c>
      <c r="HL13" s="9">
        <v>113.607</v>
      </c>
      <c r="HM13" s="9">
        <v>19.625</v>
      </c>
      <c r="HN13" s="9">
        <v>6.5949999999999998</v>
      </c>
      <c r="HO13" s="9">
        <v>13.03</v>
      </c>
      <c r="HP13" s="9">
        <v>88.13</v>
      </c>
      <c r="HQ13" s="9">
        <v>87.728999999999999</v>
      </c>
      <c r="HR13" s="9">
        <v>88.561000000000007</v>
      </c>
      <c r="HS13" s="9">
        <v>17.437000000000001</v>
      </c>
      <c r="HT13" s="9">
        <v>18.699000000000002</v>
      </c>
      <c r="HU13" s="9">
        <v>16.085000000000001</v>
      </c>
      <c r="HV13" s="9">
        <v>6.4390000000000001</v>
      </c>
      <c r="HW13" s="9">
        <v>6.5220000000000002</v>
      </c>
      <c r="HX13" s="9">
        <v>6.3490000000000002</v>
      </c>
      <c r="HY13" s="9">
        <v>6.6970000000000001</v>
      </c>
      <c r="HZ13" s="9">
        <v>7.0990000000000002</v>
      </c>
      <c r="IA13" s="9">
        <v>6.266</v>
      </c>
      <c r="IB13" s="9">
        <v>1.5429999999999999</v>
      </c>
      <c r="IC13" s="9">
        <v>1.9510000000000001</v>
      </c>
      <c r="ID13" s="9">
        <v>1.1060000000000001</v>
      </c>
      <c r="IE13" s="9">
        <v>5.1539999999999999</v>
      </c>
      <c r="IF13" s="9">
        <v>5.1479999999999997</v>
      </c>
      <c r="IG13" s="9">
        <v>5.16</v>
      </c>
      <c r="IH13" s="9">
        <v>12.25</v>
      </c>
      <c r="II13" s="9">
        <v>10.798999999999999</v>
      </c>
      <c r="IJ13" s="9">
        <v>13.803000000000001</v>
      </c>
      <c r="IK13" s="9">
        <v>5.4950000000000001</v>
      </c>
      <c r="IL13" s="9">
        <v>6.5</v>
      </c>
      <c r="IM13" s="9">
        <v>4.4180000000000001</v>
      </c>
      <c r="IN13" s="9">
        <v>7.5010000000000003</v>
      </c>
      <c r="IO13" s="9">
        <v>8.0559999999999992</v>
      </c>
      <c r="IP13" s="9">
        <v>6.907</v>
      </c>
      <c r="IQ13" s="9">
        <v>4.0839999999999996</v>
      </c>
    </row>
    <row r="14" spans="1:251">
      <c r="A14" s="10">
        <v>43132</v>
      </c>
      <c r="B14" s="9">
        <v>706.31799999999998</v>
      </c>
      <c r="C14" s="9">
        <v>369.51400000000001</v>
      </c>
      <c r="D14" s="9">
        <v>336.803</v>
      </c>
      <c r="E14" s="9">
        <v>627.82100000000003</v>
      </c>
      <c r="F14" s="9">
        <v>336.31799999999998</v>
      </c>
      <c r="G14" s="9">
        <v>291.50299999999999</v>
      </c>
      <c r="H14" s="9">
        <v>120.288</v>
      </c>
      <c r="I14" s="9">
        <v>63.24</v>
      </c>
      <c r="J14" s="9">
        <v>57.048000000000002</v>
      </c>
      <c r="K14" s="9">
        <v>50.076000000000001</v>
      </c>
      <c r="L14" s="9">
        <v>28.638000000000002</v>
      </c>
      <c r="M14" s="9">
        <v>21.437999999999999</v>
      </c>
      <c r="N14" s="9">
        <v>43.16</v>
      </c>
      <c r="O14" s="9">
        <v>25.706</v>
      </c>
      <c r="P14" s="9">
        <v>17.454000000000001</v>
      </c>
      <c r="Q14" s="9">
        <v>9.2490000000000006</v>
      </c>
      <c r="R14" s="9">
        <v>4.6669999999999998</v>
      </c>
      <c r="S14" s="9">
        <v>4.5819999999999999</v>
      </c>
      <c r="T14" s="9">
        <v>33.909999999999997</v>
      </c>
      <c r="U14" s="9">
        <v>21.039000000000001</v>
      </c>
      <c r="V14" s="9">
        <v>12.871</v>
      </c>
      <c r="W14" s="9">
        <v>82.385000000000005</v>
      </c>
      <c r="X14" s="9">
        <v>42.728999999999999</v>
      </c>
      <c r="Y14" s="9">
        <v>39.655999999999999</v>
      </c>
      <c r="Z14" s="9">
        <v>40.457999999999998</v>
      </c>
      <c r="AA14" s="9">
        <v>20.974</v>
      </c>
      <c r="AB14" s="9">
        <v>19.483000000000001</v>
      </c>
      <c r="AC14" s="9">
        <v>51.685000000000002</v>
      </c>
      <c r="AD14" s="9">
        <v>28.491</v>
      </c>
      <c r="AE14" s="9">
        <v>23.193999999999999</v>
      </c>
      <c r="AF14" s="9">
        <v>30.832000000000001</v>
      </c>
      <c r="AG14" s="9">
        <v>15.692</v>
      </c>
      <c r="AH14" s="9">
        <v>15.14</v>
      </c>
      <c r="AI14" s="9">
        <v>65.42</v>
      </c>
      <c r="AJ14" s="9">
        <v>44.298999999999999</v>
      </c>
      <c r="AK14" s="9">
        <v>21.120999999999999</v>
      </c>
      <c r="AL14" s="9">
        <v>21.602</v>
      </c>
      <c r="AM14" s="9">
        <v>11.1</v>
      </c>
      <c r="AN14" s="9">
        <v>10.502000000000001</v>
      </c>
      <c r="AO14" s="9">
        <v>28.594999999999999</v>
      </c>
      <c r="AP14" s="9">
        <v>8.02</v>
      </c>
      <c r="AQ14" s="9">
        <v>20.574999999999999</v>
      </c>
      <c r="AR14" s="9">
        <v>16.466999999999999</v>
      </c>
      <c r="AS14" s="9">
        <v>6.7569999999999997</v>
      </c>
      <c r="AT14" s="9">
        <v>9.7100000000000009</v>
      </c>
      <c r="AU14" s="9">
        <v>7.7930000000000001</v>
      </c>
      <c r="AV14" s="9">
        <v>4.6879999999999997</v>
      </c>
      <c r="AW14" s="9">
        <v>3.1040000000000001</v>
      </c>
      <c r="AX14" s="9">
        <v>69.061000000000007</v>
      </c>
      <c r="AY14" s="9">
        <v>35.982999999999997</v>
      </c>
      <c r="AZ14" s="9">
        <v>33.078000000000003</v>
      </c>
      <c r="BA14" s="9">
        <v>78.497</v>
      </c>
      <c r="BB14" s="9">
        <v>33.195999999999998</v>
      </c>
      <c r="BC14" s="9">
        <v>45.3</v>
      </c>
      <c r="BD14" s="9">
        <v>492.25700000000001</v>
      </c>
      <c r="BE14" s="9">
        <v>284.637</v>
      </c>
      <c r="BF14" s="9">
        <v>207.62</v>
      </c>
      <c r="BG14" s="9">
        <v>412.27499999999998</v>
      </c>
      <c r="BH14" s="9">
        <v>234.26400000000001</v>
      </c>
      <c r="BI14" s="9">
        <v>178.011</v>
      </c>
      <c r="BJ14" s="9">
        <v>65.837000000000003</v>
      </c>
      <c r="BK14" s="9">
        <v>41.726999999999997</v>
      </c>
      <c r="BL14" s="9">
        <v>24.109000000000002</v>
      </c>
      <c r="BM14" s="9">
        <v>14.145</v>
      </c>
      <c r="BN14" s="9">
        <v>8.6460000000000008</v>
      </c>
      <c r="BO14" s="9">
        <v>5.5</v>
      </c>
      <c r="BP14" s="9">
        <v>214.06</v>
      </c>
      <c r="BQ14" s="9">
        <v>84.876999999999995</v>
      </c>
      <c r="BR14" s="9">
        <v>129.18299999999999</v>
      </c>
      <c r="BS14" s="9">
        <v>194.51</v>
      </c>
      <c r="BT14" s="9">
        <v>78.879000000000005</v>
      </c>
      <c r="BU14" s="9">
        <v>115.631</v>
      </c>
      <c r="BV14" s="9">
        <v>19.550999999999998</v>
      </c>
      <c r="BW14" s="9">
        <v>5.9980000000000002</v>
      </c>
      <c r="BX14" s="9">
        <v>13.553000000000001</v>
      </c>
      <c r="BY14" s="9">
        <v>88.887</v>
      </c>
      <c r="BZ14" s="9">
        <v>91.016000000000005</v>
      </c>
      <c r="CA14" s="9">
        <v>86.55</v>
      </c>
      <c r="CB14" s="9">
        <v>17.03</v>
      </c>
      <c r="CC14" s="9">
        <v>17.114000000000001</v>
      </c>
      <c r="CD14" s="9">
        <v>16.937999999999999</v>
      </c>
      <c r="CE14" s="9">
        <v>7.09</v>
      </c>
      <c r="CF14" s="9">
        <v>7.75</v>
      </c>
      <c r="CG14" s="9">
        <v>6.3650000000000002</v>
      </c>
      <c r="CH14" s="9">
        <v>6.11</v>
      </c>
      <c r="CI14" s="9">
        <v>6.9569999999999999</v>
      </c>
      <c r="CJ14" s="9">
        <v>5.1820000000000004</v>
      </c>
      <c r="CK14" s="9">
        <v>1.31</v>
      </c>
      <c r="CL14" s="9">
        <v>1.2629999999999999</v>
      </c>
      <c r="CM14" s="9">
        <v>1.361</v>
      </c>
      <c r="CN14" s="9">
        <v>4.8010000000000002</v>
      </c>
      <c r="CO14" s="9">
        <v>5.694</v>
      </c>
      <c r="CP14" s="9">
        <v>3.8220000000000001</v>
      </c>
      <c r="CQ14" s="9">
        <v>11.664</v>
      </c>
      <c r="CR14" s="9">
        <v>11.564</v>
      </c>
      <c r="CS14" s="9">
        <v>11.773999999999999</v>
      </c>
      <c r="CT14" s="9">
        <v>5.7279999999999998</v>
      </c>
      <c r="CU14" s="9">
        <v>5.6760000000000002</v>
      </c>
      <c r="CV14" s="9">
        <v>5.7850000000000001</v>
      </c>
      <c r="CW14" s="9">
        <v>7.3179999999999996</v>
      </c>
      <c r="CX14" s="9">
        <v>7.71</v>
      </c>
      <c r="CY14" s="9">
        <v>6.8869999999999996</v>
      </c>
      <c r="CZ14" s="9">
        <v>4.3650000000000002</v>
      </c>
      <c r="DA14" s="9">
        <v>4.2469999999999999</v>
      </c>
      <c r="DB14" s="9">
        <v>4.4950000000000001</v>
      </c>
      <c r="DC14" s="9">
        <v>9.2620000000000005</v>
      </c>
      <c r="DD14" s="9">
        <v>11.989000000000001</v>
      </c>
      <c r="DE14" s="9">
        <v>6.2709999999999999</v>
      </c>
      <c r="DF14" s="9">
        <v>3.0579999999999998</v>
      </c>
      <c r="DG14" s="9">
        <v>3.004</v>
      </c>
      <c r="DH14" s="9">
        <v>3.1179999999999999</v>
      </c>
      <c r="DI14" s="9">
        <v>4.048</v>
      </c>
      <c r="DJ14" s="9">
        <v>2.17</v>
      </c>
      <c r="DK14" s="9">
        <v>6.109</v>
      </c>
      <c r="DL14" s="9">
        <v>2.331</v>
      </c>
      <c r="DM14" s="9">
        <v>1.829</v>
      </c>
      <c r="DN14" s="9">
        <v>2.883</v>
      </c>
      <c r="DO14" s="9">
        <v>1.103</v>
      </c>
      <c r="DP14" s="9">
        <v>1.2689999999999999</v>
      </c>
      <c r="DQ14" s="9">
        <v>0.92200000000000004</v>
      </c>
      <c r="DR14" s="9">
        <v>9.7780000000000005</v>
      </c>
      <c r="DS14" s="9">
        <v>9.7379999999999995</v>
      </c>
      <c r="DT14" s="9">
        <v>9.8209999999999997</v>
      </c>
      <c r="DU14" s="9">
        <v>11.113</v>
      </c>
      <c r="DV14" s="9">
        <v>8.984</v>
      </c>
      <c r="DW14" s="9">
        <v>13.45</v>
      </c>
      <c r="DX14" s="9">
        <v>69.692999999999998</v>
      </c>
      <c r="DY14" s="9">
        <v>77.03</v>
      </c>
      <c r="DZ14" s="9">
        <v>61.643999999999998</v>
      </c>
      <c r="EA14" s="9">
        <v>58.37</v>
      </c>
      <c r="EB14" s="9">
        <v>63.398000000000003</v>
      </c>
      <c r="EC14" s="9">
        <v>52.853000000000002</v>
      </c>
      <c r="ED14" s="9">
        <v>9.3209999999999997</v>
      </c>
      <c r="EE14" s="9">
        <v>11.292</v>
      </c>
      <c r="EF14" s="9">
        <v>7.1580000000000004</v>
      </c>
      <c r="EG14" s="9">
        <v>2.0030000000000001</v>
      </c>
      <c r="EH14" s="9">
        <v>2.34</v>
      </c>
      <c r="EI14" s="9">
        <v>1.633</v>
      </c>
      <c r="EJ14" s="9">
        <v>30.306999999999999</v>
      </c>
      <c r="EK14" s="9">
        <v>22.97</v>
      </c>
      <c r="EL14" s="9">
        <v>38.356000000000002</v>
      </c>
      <c r="EM14" s="9">
        <v>27.539000000000001</v>
      </c>
      <c r="EN14" s="9">
        <v>21.347000000000001</v>
      </c>
      <c r="EO14" s="9">
        <v>34.332000000000001</v>
      </c>
      <c r="EP14" s="9">
        <v>2.7679999999999998</v>
      </c>
      <c r="EQ14" s="9">
        <v>1.623</v>
      </c>
      <c r="ER14" s="9">
        <v>4.024</v>
      </c>
      <c r="ES14" s="9">
        <v>697.95</v>
      </c>
      <c r="ET14" s="9">
        <v>363.18599999999998</v>
      </c>
      <c r="EU14" s="9">
        <v>334.76400000000001</v>
      </c>
      <c r="EV14" s="9">
        <v>621.46400000000006</v>
      </c>
      <c r="EW14" s="9">
        <v>331.11599999999999</v>
      </c>
      <c r="EX14" s="9">
        <v>290.34800000000001</v>
      </c>
      <c r="EY14" s="9">
        <v>120.288</v>
      </c>
      <c r="EZ14" s="9">
        <v>63.24</v>
      </c>
      <c r="FA14" s="9">
        <v>57.048000000000002</v>
      </c>
      <c r="FB14" s="9">
        <v>50.076000000000001</v>
      </c>
      <c r="FC14" s="9">
        <v>28.638000000000002</v>
      </c>
      <c r="FD14" s="9">
        <v>21.437999999999999</v>
      </c>
      <c r="FE14" s="9">
        <v>41.098999999999997</v>
      </c>
      <c r="FF14" s="9">
        <v>23.645</v>
      </c>
      <c r="FG14" s="9">
        <v>17.454000000000001</v>
      </c>
      <c r="FH14" s="9">
        <v>9.2490000000000006</v>
      </c>
      <c r="FI14" s="9">
        <v>4.6669999999999998</v>
      </c>
      <c r="FJ14" s="9">
        <v>4.5819999999999999</v>
      </c>
      <c r="FK14" s="9">
        <v>31.85</v>
      </c>
      <c r="FL14" s="9">
        <v>18.978999999999999</v>
      </c>
      <c r="FM14" s="9">
        <v>12.871</v>
      </c>
      <c r="FN14" s="9">
        <v>82.385000000000005</v>
      </c>
      <c r="FO14" s="9">
        <v>42.728999999999999</v>
      </c>
      <c r="FP14" s="9">
        <v>39.655999999999999</v>
      </c>
      <c r="FQ14" s="9">
        <v>38.826999999999998</v>
      </c>
      <c r="FR14" s="9">
        <v>19.841000000000001</v>
      </c>
      <c r="FS14" s="9">
        <v>18.986000000000001</v>
      </c>
      <c r="FT14" s="9">
        <v>49.731999999999999</v>
      </c>
      <c r="FU14" s="9">
        <v>26.925999999999998</v>
      </c>
      <c r="FV14" s="9">
        <v>22.806000000000001</v>
      </c>
      <c r="FW14" s="9">
        <v>30.832000000000001</v>
      </c>
      <c r="FX14" s="9">
        <v>15.692</v>
      </c>
      <c r="FY14" s="9">
        <v>15.14</v>
      </c>
      <c r="FZ14" s="9">
        <v>65.188000000000002</v>
      </c>
      <c r="GA14" s="9">
        <v>44.298999999999999</v>
      </c>
      <c r="GB14" s="9">
        <v>20.888999999999999</v>
      </c>
      <c r="GC14" s="9">
        <v>21.602</v>
      </c>
      <c r="GD14" s="9">
        <v>11.1</v>
      </c>
      <c r="GE14" s="9">
        <v>10.502000000000001</v>
      </c>
      <c r="GF14" s="9">
        <v>28.594999999999999</v>
      </c>
      <c r="GG14" s="9">
        <v>8.02</v>
      </c>
      <c r="GH14" s="9">
        <v>20.574999999999999</v>
      </c>
      <c r="GI14" s="9">
        <v>16.466999999999999</v>
      </c>
      <c r="GJ14" s="9">
        <v>6.7569999999999997</v>
      </c>
      <c r="GK14" s="9">
        <v>9.7100000000000009</v>
      </c>
      <c r="GL14" s="9">
        <v>7.7930000000000001</v>
      </c>
      <c r="GM14" s="9">
        <v>4.6879999999999997</v>
      </c>
      <c r="GN14" s="9">
        <v>3.1040000000000001</v>
      </c>
      <c r="GO14" s="9">
        <v>68.578999999999994</v>
      </c>
      <c r="GP14" s="9">
        <v>35.54</v>
      </c>
      <c r="GQ14" s="9">
        <v>33.04</v>
      </c>
      <c r="GR14" s="9">
        <v>76.486999999999995</v>
      </c>
      <c r="GS14" s="9">
        <v>32.070999999999998</v>
      </c>
      <c r="GT14" s="9">
        <v>44.415999999999997</v>
      </c>
      <c r="GU14" s="9">
        <v>488.36599999999999</v>
      </c>
      <c r="GV14" s="9">
        <v>281.86799999999999</v>
      </c>
      <c r="GW14" s="9">
        <v>206.49799999999999</v>
      </c>
      <c r="GX14" s="9">
        <v>408.70400000000001</v>
      </c>
      <c r="GY14" s="9">
        <v>231.816</v>
      </c>
      <c r="GZ14" s="9">
        <v>176.88800000000001</v>
      </c>
      <c r="HA14" s="9">
        <v>65.516999999999996</v>
      </c>
      <c r="HB14" s="9">
        <v>41.406999999999996</v>
      </c>
      <c r="HC14" s="9">
        <v>24.109000000000002</v>
      </c>
      <c r="HD14" s="9">
        <v>14.145</v>
      </c>
      <c r="HE14" s="9">
        <v>8.6460000000000008</v>
      </c>
      <c r="HF14" s="9">
        <v>5.5</v>
      </c>
      <c r="HG14" s="9">
        <v>209.584</v>
      </c>
      <c r="HH14" s="9">
        <v>81.317999999999998</v>
      </c>
      <c r="HI14" s="9">
        <v>128.26599999999999</v>
      </c>
      <c r="HJ14" s="9">
        <v>190.803</v>
      </c>
      <c r="HK14" s="9">
        <v>75.56</v>
      </c>
      <c r="HL14" s="9">
        <v>115.24299999999999</v>
      </c>
      <c r="HM14" s="9">
        <v>18.782</v>
      </c>
      <c r="HN14" s="9">
        <v>5.758</v>
      </c>
      <c r="HO14" s="9">
        <v>13.023999999999999</v>
      </c>
      <c r="HP14" s="9">
        <v>89.040999999999997</v>
      </c>
      <c r="HQ14" s="9">
        <v>91.17</v>
      </c>
      <c r="HR14" s="9">
        <v>86.731999999999999</v>
      </c>
      <c r="HS14" s="9">
        <v>17.234000000000002</v>
      </c>
      <c r="HT14" s="9">
        <v>17.413</v>
      </c>
      <c r="HU14" s="9">
        <v>17.041</v>
      </c>
      <c r="HV14" s="9">
        <v>7.1749999999999998</v>
      </c>
      <c r="HW14" s="9">
        <v>7.8849999999999998</v>
      </c>
      <c r="HX14" s="9">
        <v>6.4039999999999999</v>
      </c>
      <c r="HY14" s="9">
        <v>5.8890000000000002</v>
      </c>
      <c r="HZ14" s="9">
        <v>6.5110000000000001</v>
      </c>
      <c r="IA14" s="9">
        <v>5.2140000000000004</v>
      </c>
      <c r="IB14" s="9">
        <v>1.325</v>
      </c>
      <c r="IC14" s="9">
        <v>1.2849999999999999</v>
      </c>
      <c r="ID14" s="9">
        <v>1.369</v>
      </c>
      <c r="IE14" s="9">
        <v>4.5629999999999997</v>
      </c>
      <c r="IF14" s="9">
        <v>5.226</v>
      </c>
      <c r="IG14" s="9">
        <v>3.8450000000000002</v>
      </c>
      <c r="IH14" s="9">
        <v>11.804</v>
      </c>
      <c r="II14" s="9">
        <v>11.765000000000001</v>
      </c>
      <c r="IJ14" s="9">
        <v>11.846</v>
      </c>
      <c r="IK14" s="9">
        <v>5.5629999999999997</v>
      </c>
      <c r="IL14" s="9">
        <v>5.4630000000000001</v>
      </c>
      <c r="IM14" s="9">
        <v>5.6719999999999997</v>
      </c>
      <c r="IN14" s="9">
        <v>7.125</v>
      </c>
      <c r="IO14" s="9">
        <v>7.4139999999999997</v>
      </c>
      <c r="IP14" s="9">
        <v>6.8129999999999997</v>
      </c>
      <c r="IQ14" s="9">
        <v>4.4180000000000001</v>
      </c>
    </row>
    <row r="15" spans="1:251">
      <c r="A15" s="10">
        <v>43497</v>
      </c>
      <c r="B15" s="9">
        <v>660.98400000000004</v>
      </c>
      <c r="C15" s="9">
        <v>347.81200000000001</v>
      </c>
      <c r="D15" s="9">
        <v>313.17099999999999</v>
      </c>
      <c r="E15" s="9">
        <v>577.20899999999995</v>
      </c>
      <c r="F15" s="9">
        <v>303.82400000000001</v>
      </c>
      <c r="G15" s="9">
        <v>273.38600000000002</v>
      </c>
      <c r="H15" s="9">
        <v>101.99</v>
      </c>
      <c r="I15" s="9">
        <v>51.704000000000001</v>
      </c>
      <c r="J15" s="9">
        <v>50.286000000000001</v>
      </c>
      <c r="K15" s="9">
        <v>41.642000000000003</v>
      </c>
      <c r="L15" s="9">
        <v>27.137</v>
      </c>
      <c r="M15" s="9">
        <v>14.505000000000001</v>
      </c>
      <c r="N15" s="9">
        <v>43.884999999999998</v>
      </c>
      <c r="O15" s="9">
        <v>21.975000000000001</v>
      </c>
      <c r="P15" s="9">
        <v>21.91</v>
      </c>
      <c r="Q15" s="9">
        <v>9.4220000000000006</v>
      </c>
      <c r="R15" s="9">
        <v>2.58</v>
      </c>
      <c r="S15" s="9">
        <v>6.8410000000000002</v>
      </c>
      <c r="T15" s="9">
        <v>34.463000000000001</v>
      </c>
      <c r="U15" s="9">
        <v>19.393999999999998</v>
      </c>
      <c r="V15" s="9">
        <v>15.069000000000001</v>
      </c>
      <c r="W15" s="9">
        <v>76.376999999999995</v>
      </c>
      <c r="X15" s="9">
        <v>41.423999999999999</v>
      </c>
      <c r="Y15" s="9">
        <v>34.953000000000003</v>
      </c>
      <c r="Z15" s="9">
        <v>28.414000000000001</v>
      </c>
      <c r="AA15" s="9">
        <v>19.175999999999998</v>
      </c>
      <c r="AB15" s="9">
        <v>9.2379999999999995</v>
      </c>
      <c r="AC15" s="9">
        <v>48.220999999999997</v>
      </c>
      <c r="AD15" s="9">
        <v>26.736000000000001</v>
      </c>
      <c r="AE15" s="9">
        <v>21.484999999999999</v>
      </c>
      <c r="AF15" s="9">
        <v>29.861999999999998</v>
      </c>
      <c r="AG15" s="9">
        <v>15.988</v>
      </c>
      <c r="AH15" s="9">
        <v>13.874000000000001</v>
      </c>
      <c r="AI15" s="9">
        <v>57.18</v>
      </c>
      <c r="AJ15" s="9">
        <v>31.332999999999998</v>
      </c>
      <c r="AK15" s="9">
        <v>25.847000000000001</v>
      </c>
      <c r="AL15" s="9">
        <v>12.175000000000001</v>
      </c>
      <c r="AM15" s="9">
        <v>4.6109999999999998</v>
      </c>
      <c r="AN15" s="9">
        <v>7.5640000000000001</v>
      </c>
      <c r="AO15" s="9">
        <v>26.684999999999999</v>
      </c>
      <c r="AP15" s="9">
        <v>12.657999999999999</v>
      </c>
      <c r="AQ15" s="9">
        <v>14.026999999999999</v>
      </c>
      <c r="AR15" s="9">
        <v>23.38</v>
      </c>
      <c r="AS15" s="9">
        <v>4.9370000000000003</v>
      </c>
      <c r="AT15" s="9">
        <v>18.443000000000001</v>
      </c>
      <c r="AU15" s="9">
        <v>13.295</v>
      </c>
      <c r="AV15" s="9">
        <v>5.4989999999999997</v>
      </c>
      <c r="AW15" s="9">
        <v>7.7960000000000003</v>
      </c>
      <c r="AX15" s="9">
        <v>74.102999999999994</v>
      </c>
      <c r="AY15" s="9">
        <v>40.646999999999998</v>
      </c>
      <c r="AZ15" s="9">
        <v>33.456000000000003</v>
      </c>
      <c r="BA15" s="9">
        <v>83.774000000000001</v>
      </c>
      <c r="BB15" s="9">
        <v>43.988999999999997</v>
      </c>
      <c r="BC15" s="9">
        <v>39.786000000000001</v>
      </c>
      <c r="BD15" s="9">
        <v>453.101</v>
      </c>
      <c r="BE15" s="9">
        <v>273.01600000000002</v>
      </c>
      <c r="BF15" s="9">
        <v>180.08500000000001</v>
      </c>
      <c r="BG15" s="9">
        <v>350.69200000000001</v>
      </c>
      <c r="BH15" s="9">
        <v>203.501</v>
      </c>
      <c r="BI15" s="9">
        <v>147.191</v>
      </c>
      <c r="BJ15" s="9">
        <v>90.89</v>
      </c>
      <c r="BK15" s="9">
        <v>61.323</v>
      </c>
      <c r="BL15" s="9">
        <v>29.568000000000001</v>
      </c>
      <c r="BM15" s="9">
        <v>11.519</v>
      </c>
      <c r="BN15" s="9">
        <v>8.1929999999999996</v>
      </c>
      <c r="BO15" s="9">
        <v>3.3260000000000001</v>
      </c>
      <c r="BP15" s="9">
        <v>207.88300000000001</v>
      </c>
      <c r="BQ15" s="9">
        <v>74.796000000000006</v>
      </c>
      <c r="BR15" s="9">
        <v>133.08600000000001</v>
      </c>
      <c r="BS15" s="9">
        <v>183.85599999999999</v>
      </c>
      <c r="BT15" s="9">
        <v>70.213999999999999</v>
      </c>
      <c r="BU15" s="9">
        <v>113.642</v>
      </c>
      <c r="BV15" s="9">
        <v>24.026</v>
      </c>
      <c r="BW15" s="9">
        <v>4.5819999999999999</v>
      </c>
      <c r="BX15" s="9">
        <v>19.443999999999999</v>
      </c>
      <c r="BY15" s="9">
        <v>87.325999999999993</v>
      </c>
      <c r="BZ15" s="9">
        <v>87.352999999999994</v>
      </c>
      <c r="CA15" s="9">
        <v>87.296000000000006</v>
      </c>
      <c r="CB15" s="9">
        <v>15.43</v>
      </c>
      <c r="CC15" s="9">
        <v>14.865</v>
      </c>
      <c r="CD15" s="9">
        <v>16.056999999999999</v>
      </c>
      <c r="CE15" s="9">
        <v>6.3</v>
      </c>
      <c r="CF15" s="9">
        <v>7.8019999999999996</v>
      </c>
      <c r="CG15" s="9">
        <v>4.6319999999999997</v>
      </c>
      <c r="CH15" s="9">
        <v>6.6390000000000002</v>
      </c>
      <c r="CI15" s="9">
        <v>6.3179999999999996</v>
      </c>
      <c r="CJ15" s="9">
        <v>6.9960000000000004</v>
      </c>
      <c r="CK15" s="9">
        <v>1.425</v>
      </c>
      <c r="CL15" s="9">
        <v>0.74199999999999999</v>
      </c>
      <c r="CM15" s="9">
        <v>2.1840000000000002</v>
      </c>
      <c r="CN15" s="9">
        <v>5.2140000000000004</v>
      </c>
      <c r="CO15" s="9">
        <v>5.5759999999999996</v>
      </c>
      <c r="CP15" s="9">
        <v>4.8120000000000003</v>
      </c>
      <c r="CQ15" s="9">
        <v>11.555</v>
      </c>
      <c r="CR15" s="9">
        <v>11.91</v>
      </c>
      <c r="CS15" s="9">
        <v>11.161</v>
      </c>
      <c r="CT15" s="9">
        <v>4.2990000000000004</v>
      </c>
      <c r="CU15" s="9">
        <v>5.5129999999999999</v>
      </c>
      <c r="CV15" s="9">
        <v>2.95</v>
      </c>
      <c r="CW15" s="9">
        <v>7.2949999999999999</v>
      </c>
      <c r="CX15" s="9">
        <v>7.6870000000000003</v>
      </c>
      <c r="CY15" s="9">
        <v>6.86</v>
      </c>
      <c r="CZ15" s="9">
        <v>4.5179999999999998</v>
      </c>
      <c r="DA15" s="9">
        <v>4.5970000000000004</v>
      </c>
      <c r="DB15" s="9">
        <v>4.43</v>
      </c>
      <c r="DC15" s="9">
        <v>8.6509999999999998</v>
      </c>
      <c r="DD15" s="9">
        <v>9.0090000000000003</v>
      </c>
      <c r="DE15" s="9">
        <v>8.2530000000000001</v>
      </c>
      <c r="DF15" s="9">
        <v>1.8420000000000001</v>
      </c>
      <c r="DG15" s="9">
        <v>1.3260000000000001</v>
      </c>
      <c r="DH15" s="9">
        <v>2.415</v>
      </c>
      <c r="DI15" s="9">
        <v>4.0369999999999999</v>
      </c>
      <c r="DJ15" s="9">
        <v>3.6389999999999998</v>
      </c>
      <c r="DK15" s="9">
        <v>4.4790000000000001</v>
      </c>
      <c r="DL15" s="9">
        <v>3.5369999999999999</v>
      </c>
      <c r="DM15" s="9">
        <v>1.419</v>
      </c>
      <c r="DN15" s="9">
        <v>5.8890000000000002</v>
      </c>
      <c r="DO15" s="9">
        <v>2.0110000000000001</v>
      </c>
      <c r="DP15" s="9">
        <v>1.581</v>
      </c>
      <c r="DQ15" s="9">
        <v>2.4889999999999999</v>
      </c>
      <c r="DR15" s="9">
        <v>11.211</v>
      </c>
      <c r="DS15" s="9">
        <v>11.686999999999999</v>
      </c>
      <c r="DT15" s="9">
        <v>10.683</v>
      </c>
      <c r="DU15" s="9">
        <v>12.673999999999999</v>
      </c>
      <c r="DV15" s="9">
        <v>12.647</v>
      </c>
      <c r="DW15" s="9">
        <v>12.704000000000001</v>
      </c>
      <c r="DX15" s="9">
        <v>68.549000000000007</v>
      </c>
      <c r="DY15" s="9">
        <v>78.495000000000005</v>
      </c>
      <c r="DZ15" s="9">
        <v>57.503999999999998</v>
      </c>
      <c r="EA15" s="9">
        <v>53.055999999999997</v>
      </c>
      <c r="EB15" s="9">
        <v>58.509</v>
      </c>
      <c r="EC15" s="9">
        <v>47</v>
      </c>
      <c r="ED15" s="9">
        <v>13.750999999999999</v>
      </c>
      <c r="EE15" s="9">
        <v>17.631</v>
      </c>
      <c r="EF15" s="9">
        <v>9.4410000000000007</v>
      </c>
      <c r="EG15" s="9">
        <v>1.7430000000000001</v>
      </c>
      <c r="EH15" s="9">
        <v>2.3559999999999999</v>
      </c>
      <c r="EI15" s="9">
        <v>1.0620000000000001</v>
      </c>
      <c r="EJ15" s="9">
        <v>31.451000000000001</v>
      </c>
      <c r="EK15" s="9">
        <v>21.504999999999999</v>
      </c>
      <c r="EL15" s="9">
        <v>42.496000000000002</v>
      </c>
      <c r="EM15" s="9">
        <v>27.815999999999999</v>
      </c>
      <c r="EN15" s="9">
        <v>20.187000000000001</v>
      </c>
      <c r="EO15" s="9">
        <v>36.287999999999997</v>
      </c>
      <c r="EP15" s="9">
        <v>3.6349999999999998</v>
      </c>
      <c r="EQ15" s="9">
        <v>1.3169999999999999</v>
      </c>
      <c r="ER15" s="9">
        <v>6.2089999999999996</v>
      </c>
      <c r="ES15" s="9">
        <v>648.38300000000004</v>
      </c>
      <c r="ET15" s="9">
        <v>339.13299999999998</v>
      </c>
      <c r="EU15" s="9">
        <v>309.25</v>
      </c>
      <c r="EV15" s="9">
        <v>567.28</v>
      </c>
      <c r="EW15" s="9">
        <v>296.26499999999999</v>
      </c>
      <c r="EX15" s="9">
        <v>271.01499999999999</v>
      </c>
      <c r="EY15" s="9">
        <v>101.41800000000001</v>
      </c>
      <c r="EZ15" s="9">
        <v>51.131999999999998</v>
      </c>
      <c r="FA15" s="9">
        <v>50.286000000000001</v>
      </c>
      <c r="FB15" s="9">
        <v>41.642000000000003</v>
      </c>
      <c r="FC15" s="9">
        <v>27.137</v>
      </c>
      <c r="FD15" s="9">
        <v>14.505000000000001</v>
      </c>
      <c r="FE15" s="9">
        <v>40.564</v>
      </c>
      <c r="FF15" s="9">
        <v>19.53</v>
      </c>
      <c r="FG15" s="9">
        <v>21.033999999999999</v>
      </c>
      <c r="FH15" s="9">
        <v>9.4220000000000006</v>
      </c>
      <c r="FI15" s="9">
        <v>2.58</v>
      </c>
      <c r="FJ15" s="9">
        <v>6.8410000000000002</v>
      </c>
      <c r="FK15" s="9">
        <v>31.141999999999999</v>
      </c>
      <c r="FL15" s="9">
        <v>16.949000000000002</v>
      </c>
      <c r="FM15" s="9">
        <v>14.193</v>
      </c>
      <c r="FN15" s="9">
        <v>75.53</v>
      </c>
      <c r="FO15" s="9">
        <v>40.576000000000001</v>
      </c>
      <c r="FP15" s="9">
        <v>34.953000000000003</v>
      </c>
      <c r="FQ15" s="9">
        <v>27.353000000000002</v>
      </c>
      <c r="FR15" s="9">
        <v>18.114999999999998</v>
      </c>
      <c r="FS15" s="9">
        <v>9.2379999999999995</v>
      </c>
      <c r="FT15" s="9">
        <v>47.206000000000003</v>
      </c>
      <c r="FU15" s="9">
        <v>25.721</v>
      </c>
      <c r="FV15" s="9">
        <v>21.484999999999999</v>
      </c>
      <c r="FW15" s="9">
        <v>29.861999999999998</v>
      </c>
      <c r="FX15" s="9">
        <v>15.988</v>
      </c>
      <c r="FY15" s="9">
        <v>13.874000000000001</v>
      </c>
      <c r="FZ15" s="9">
        <v>56.747999999999998</v>
      </c>
      <c r="GA15" s="9">
        <v>30.901</v>
      </c>
      <c r="GB15" s="9">
        <v>25.847000000000001</v>
      </c>
      <c r="GC15" s="9">
        <v>12.175000000000001</v>
      </c>
      <c r="GD15" s="9">
        <v>4.6109999999999998</v>
      </c>
      <c r="GE15" s="9">
        <v>7.5640000000000001</v>
      </c>
      <c r="GF15" s="9">
        <v>26.238</v>
      </c>
      <c r="GG15" s="9">
        <v>12.21</v>
      </c>
      <c r="GH15" s="9">
        <v>14.026999999999999</v>
      </c>
      <c r="GI15" s="9">
        <v>23.149000000000001</v>
      </c>
      <c r="GJ15" s="9">
        <v>4.9370000000000003</v>
      </c>
      <c r="GK15" s="9">
        <v>18.212</v>
      </c>
      <c r="GL15" s="9">
        <v>13.295</v>
      </c>
      <c r="GM15" s="9">
        <v>5.4989999999999997</v>
      </c>
      <c r="GN15" s="9">
        <v>7.7960000000000003</v>
      </c>
      <c r="GO15" s="9">
        <v>72.099999999999994</v>
      </c>
      <c r="GP15" s="9">
        <v>39.908000000000001</v>
      </c>
      <c r="GQ15" s="9">
        <v>32.192999999999998</v>
      </c>
      <c r="GR15" s="9">
        <v>81.102999999999994</v>
      </c>
      <c r="GS15" s="9">
        <v>42.868000000000002</v>
      </c>
      <c r="GT15" s="9">
        <v>38.234999999999999</v>
      </c>
      <c r="GU15" s="9">
        <v>445.62599999999998</v>
      </c>
      <c r="GV15" s="9">
        <v>267.14299999999997</v>
      </c>
      <c r="GW15" s="9">
        <v>178.48400000000001</v>
      </c>
      <c r="GX15" s="9">
        <v>344.24700000000001</v>
      </c>
      <c r="GY15" s="9">
        <v>198.42699999999999</v>
      </c>
      <c r="GZ15" s="9">
        <v>145.821</v>
      </c>
      <c r="HA15" s="9">
        <v>89.86</v>
      </c>
      <c r="HB15" s="9">
        <v>60.523000000000003</v>
      </c>
      <c r="HC15" s="9">
        <v>29.337</v>
      </c>
      <c r="HD15" s="9">
        <v>11.519</v>
      </c>
      <c r="HE15" s="9">
        <v>8.1929999999999996</v>
      </c>
      <c r="HF15" s="9">
        <v>3.3260000000000001</v>
      </c>
      <c r="HG15" s="9">
        <v>202.75700000000001</v>
      </c>
      <c r="HH15" s="9">
        <v>71.989999999999995</v>
      </c>
      <c r="HI15" s="9">
        <v>130.767</v>
      </c>
      <c r="HJ15" s="9">
        <v>181.73400000000001</v>
      </c>
      <c r="HK15" s="9">
        <v>68.091999999999999</v>
      </c>
      <c r="HL15" s="9">
        <v>113.642</v>
      </c>
      <c r="HM15" s="9">
        <v>21.023</v>
      </c>
      <c r="HN15" s="9">
        <v>3.899</v>
      </c>
      <c r="HO15" s="9">
        <v>17.123999999999999</v>
      </c>
      <c r="HP15" s="9">
        <v>87.491</v>
      </c>
      <c r="HQ15" s="9">
        <v>87.358999999999995</v>
      </c>
      <c r="HR15" s="9">
        <v>87.635999999999996</v>
      </c>
      <c r="HS15" s="9">
        <v>15.641999999999999</v>
      </c>
      <c r="HT15" s="9">
        <v>15.077</v>
      </c>
      <c r="HU15" s="9">
        <v>16.260999999999999</v>
      </c>
      <c r="HV15" s="9">
        <v>6.4219999999999997</v>
      </c>
      <c r="HW15" s="9">
        <v>8.0020000000000007</v>
      </c>
      <c r="HX15" s="9">
        <v>4.6900000000000004</v>
      </c>
      <c r="HY15" s="9">
        <v>6.2560000000000002</v>
      </c>
      <c r="HZ15" s="9">
        <v>5.7590000000000003</v>
      </c>
      <c r="IA15" s="9">
        <v>6.8019999999999996</v>
      </c>
      <c r="IB15" s="9">
        <v>1.4530000000000001</v>
      </c>
      <c r="IC15" s="9">
        <v>0.76100000000000001</v>
      </c>
      <c r="ID15" s="9">
        <v>2.2120000000000002</v>
      </c>
      <c r="IE15" s="9">
        <v>4.8029999999999999</v>
      </c>
      <c r="IF15" s="9">
        <v>4.9980000000000002</v>
      </c>
      <c r="IG15" s="9">
        <v>4.59</v>
      </c>
      <c r="IH15" s="9">
        <v>11.648999999999999</v>
      </c>
      <c r="II15" s="9">
        <v>11.965</v>
      </c>
      <c r="IJ15" s="9">
        <v>11.303000000000001</v>
      </c>
      <c r="IK15" s="9">
        <v>4.2190000000000003</v>
      </c>
      <c r="IL15" s="9">
        <v>5.3419999999999996</v>
      </c>
      <c r="IM15" s="9">
        <v>2.9870000000000001</v>
      </c>
      <c r="IN15" s="9">
        <v>7.2809999999999997</v>
      </c>
      <c r="IO15" s="9">
        <v>7.5839999999999996</v>
      </c>
      <c r="IP15" s="9">
        <v>6.9470000000000001</v>
      </c>
      <c r="IQ15" s="9">
        <v>4.6059999999999999</v>
      </c>
    </row>
    <row r="16" spans="1:251">
      <c r="A16" s="10">
        <v>43862</v>
      </c>
      <c r="B16" s="9">
        <v>676.21299999999997</v>
      </c>
      <c r="C16" s="9">
        <v>360.00299999999999</v>
      </c>
      <c r="D16" s="9">
        <v>316.20999999999998</v>
      </c>
      <c r="E16" s="9">
        <v>582.024</v>
      </c>
      <c r="F16" s="9">
        <v>309.46699999999998</v>
      </c>
      <c r="G16" s="9">
        <v>272.55700000000002</v>
      </c>
      <c r="H16" s="9">
        <v>106.61199999999999</v>
      </c>
      <c r="I16" s="9">
        <v>58.692</v>
      </c>
      <c r="J16" s="9">
        <v>47.92</v>
      </c>
      <c r="K16" s="9">
        <v>47.357999999999997</v>
      </c>
      <c r="L16" s="9">
        <v>23.085999999999999</v>
      </c>
      <c r="M16" s="9">
        <v>24.271999999999998</v>
      </c>
      <c r="N16" s="9">
        <v>46.792000000000002</v>
      </c>
      <c r="O16" s="9">
        <v>24.760999999999999</v>
      </c>
      <c r="P16" s="9">
        <v>22.030999999999999</v>
      </c>
      <c r="Q16" s="9">
        <v>6.4009999999999998</v>
      </c>
      <c r="R16" s="9">
        <v>2.9470000000000001</v>
      </c>
      <c r="S16" s="9">
        <v>3.4529999999999998</v>
      </c>
      <c r="T16" s="9">
        <v>40.390999999999998</v>
      </c>
      <c r="U16" s="9">
        <v>21.814</v>
      </c>
      <c r="V16" s="9">
        <v>18.577000000000002</v>
      </c>
      <c r="W16" s="9">
        <v>80.763000000000005</v>
      </c>
      <c r="X16" s="9">
        <v>41.180999999999997</v>
      </c>
      <c r="Y16" s="9">
        <v>39.582000000000001</v>
      </c>
      <c r="Z16" s="9">
        <v>31.593</v>
      </c>
      <c r="AA16" s="9">
        <v>18.585000000000001</v>
      </c>
      <c r="AB16" s="9">
        <v>13.007999999999999</v>
      </c>
      <c r="AC16" s="9">
        <v>35.040999999999997</v>
      </c>
      <c r="AD16" s="9">
        <v>22.602</v>
      </c>
      <c r="AE16" s="9">
        <v>12.439</v>
      </c>
      <c r="AF16" s="9">
        <v>26.545000000000002</v>
      </c>
      <c r="AG16" s="9">
        <v>21.41</v>
      </c>
      <c r="AH16" s="9">
        <v>5.1349999999999998</v>
      </c>
      <c r="AI16" s="9">
        <v>56.290999999999997</v>
      </c>
      <c r="AJ16" s="9">
        <v>32.247</v>
      </c>
      <c r="AK16" s="9">
        <v>24.044</v>
      </c>
      <c r="AL16" s="9">
        <v>13.837</v>
      </c>
      <c r="AM16" s="9">
        <v>4.2859999999999996</v>
      </c>
      <c r="AN16" s="9">
        <v>9.5510000000000002</v>
      </c>
      <c r="AO16" s="9">
        <v>32.113999999999997</v>
      </c>
      <c r="AP16" s="9">
        <v>12.206</v>
      </c>
      <c r="AQ16" s="9">
        <v>19.908000000000001</v>
      </c>
      <c r="AR16" s="9">
        <v>17.841999999999999</v>
      </c>
      <c r="AS16" s="9">
        <v>5.22</v>
      </c>
      <c r="AT16" s="9">
        <v>12.622</v>
      </c>
      <c r="AU16" s="9">
        <v>9.9130000000000003</v>
      </c>
      <c r="AV16" s="9">
        <v>5.17</v>
      </c>
      <c r="AW16" s="9">
        <v>4.7430000000000003</v>
      </c>
      <c r="AX16" s="9">
        <v>77.322000000000003</v>
      </c>
      <c r="AY16" s="9">
        <v>40.018999999999998</v>
      </c>
      <c r="AZ16" s="9">
        <v>37.302</v>
      </c>
      <c r="BA16" s="9">
        <v>94.188999999999993</v>
      </c>
      <c r="BB16" s="9">
        <v>50.536000000000001</v>
      </c>
      <c r="BC16" s="9">
        <v>43.652999999999999</v>
      </c>
      <c r="BD16" s="9">
        <v>447.03699999999998</v>
      </c>
      <c r="BE16" s="9">
        <v>263.63400000000001</v>
      </c>
      <c r="BF16" s="9">
        <v>183.40199999999999</v>
      </c>
      <c r="BG16" s="9">
        <v>354.11099999999999</v>
      </c>
      <c r="BH16" s="9">
        <v>197.74199999999999</v>
      </c>
      <c r="BI16" s="9">
        <v>156.369</v>
      </c>
      <c r="BJ16" s="9">
        <v>75.747</v>
      </c>
      <c r="BK16" s="9">
        <v>53.683</v>
      </c>
      <c r="BL16" s="9">
        <v>22.064</v>
      </c>
      <c r="BM16" s="9">
        <v>17.178999999999998</v>
      </c>
      <c r="BN16" s="9">
        <v>12.21</v>
      </c>
      <c r="BO16" s="9">
        <v>4.9690000000000003</v>
      </c>
      <c r="BP16" s="9">
        <v>229.17599999999999</v>
      </c>
      <c r="BQ16" s="9">
        <v>96.367999999999995</v>
      </c>
      <c r="BR16" s="9">
        <v>132.80799999999999</v>
      </c>
      <c r="BS16" s="9">
        <v>202.05500000000001</v>
      </c>
      <c r="BT16" s="9">
        <v>86.486999999999995</v>
      </c>
      <c r="BU16" s="9">
        <v>115.568</v>
      </c>
      <c r="BV16" s="9">
        <v>27.120999999999999</v>
      </c>
      <c r="BW16" s="9">
        <v>9.8810000000000002</v>
      </c>
      <c r="BX16" s="9">
        <v>17.239999999999998</v>
      </c>
      <c r="BY16" s="9">
        <v>86.070999999999998</v>
      </c>
      <c r="BZ16" s="9">
        <v>85.962000000000003</v>
      </c>
      <c r="CA16" s="9">
        <v>86.194999999999993</v>
      </c>
      <c r="CB16" s="9">
        <v>15.766</v>
      </c>
      <c r="CC16" s="9">
        <v>16.303000000000001</v>
      </c>
      <c r="CD16" s="9">
        <v>15.154</v>
      </c>
      <c r="CE16" s="9">
        <v>7.0030000000000001</v>
      </c>
      <c r="CF16" s="9">
        <v>6.4130000000000003</v>
      </c>
      <c r="CG16" s="9">
        <v>7.6760000000000002</v>
      </c>
      <c r="CH16" s="9">
        <v>6.92</v>
      </c>
      <c r="CI16" s="9">
        <v>6.8780000000000001</v>
      </c>
      <c r="CJ16" s="9">
        <v>6.9669999999999996</v>
      </c>
      <c r="CK16" s="9">
        <v>0.94699999999999995</v>
      </c>
      <c r="CL16" s="9">
        <v>0.81899999999999995</v>
      </c>
      <c r="CM16" s="9">
        <v>1.0920000000000001</v>
      </c>
      <c r="CN16" s="9">
        <v>5.9729999999999999</v>
      </c>
      <c r="CO16" s="9">
        <v>6.0590000000000002</v>
      </c>
      <c r="CP16" s="9">
        <v>5.875</v>
      </c>
      <c r="CQ16" s="9">
        <v>11.943</v>
      </c>
      <c r="CR16" s="9">
        <v>11.439</v>
      </c>
      <c r="CS16" s="9">
        <v>12.518000000000001</v>
      </c>
      <c r="CT16" s="9">
        <v>4.6719999999999997</v>
      </c>
      <c r="CU16" s="9">
        <v>5.1619999999999999</v>
      </c>
      <c r="CV16" s="9">
        <v>4.1139999999999999</v>
      </c>
      <c r="CW16" s="9">
        <v>5.1820000000000004</v>
      </c>
      <c r="CX16" s="9">
        <v>6.2779999999999996</v>
      </c>
      <c r="CY16" s="9">
        <v>3.9340000000000002</v>
      </c>
      <c r="CZ16" s="9">
        <v>3.9260000000000002</v>
      </c>
      <c r="DA16" s="9">
        <v>5.9470000000000001</v>
      </c>
      <c r="DB16" s="9">
        <v>1.6240000000000001</v>
      </c>
      <c r="DC16" s="9">
        <v>8.3249999999999993</v>
      </c>
      <c r="DD16" s="9">
        <v>8.9580000000000002</v>
      </c>
      <c r="DE16" s="9">
        <v>7.6040000000000001</v>
      </c>
      <c r="DF16" s="9">
        <v>2.0459999999999998</v>
      </c>
      <c r="DG16" s="9">
        <v>1.1910000000000001</v>
      </c>
      <c r="DH16" s="9">
        <v>3.02</v>
      </c>
      <c r="DI16" s="9">
        <v>4.7489999999999997</v>
      </c>
      <c r="DJ16" s="9">
        <v>3.391</v>
      </c>
      <c r="DK16" s="9">
        <v>6.2960000000000003</v>
      </c>
      <c r="DL16" s="9">
        <v>2.6379999999999999</v>
      </c>
      <c r="DM16" s="9">
        <v>1.45</v>
      </c>
      <c r="DN16" s="9">
        <v>3.992</v>
      </c>
      <c r="DO16" s="9">
        <v>1.466</v>
      </c>
      <c r="DP16" s="9">
        <v>1.4359999999999999</v>
      </c>
      <c r="DQ16" s="9">
        <v>1.5</v>
      </c>
      <c r="DR16" s="9">
        <v>11.435</v>
      </c>
      <c r="DS16" s="9">
        <v>11.116</v>
      </c>
      <c r="DT16" s="9">
        <v>11.797000000000001</v>
      </c>
      <c r="DU16" s="9">
        <v>13.929</v>
      </c>
      <c r="DV16" s="9">
        <v>14.038</v>
      </c>
      <c r="DW16" s="9">
        <v>13.805</v>
      </c>
      <c r="DX16" s="9">
        <v>66.108999999999995</v>
      </c>
      <c r="DY16" s="9">
        <v>73.230999999999995</v>
      </c>
      <c r="DZ16" s="9">
        <v>58</v>
      </c>
      <c r="EA16" s="9">
        <v>52.366999999999997</v>
      </c>
      <c r="EB16" s="9">
        <v>54.927999999999997</v>
      </c>
      <c r="EC16" s="9">
        <v>49.451000000000001</v>
      </c>
      <c r="ED16" s="9">
        <v>11.202</v>
      </c>
      <c r="EE16" s="9">
        <v>14.912000000000001</v>
      </c>
      <c r="EF16" s="9">
        <v>6.9779999999999998</v>
      </c>
      <c r="EG16" s="9">
        <v>2.54</v>
      </c>
      <c r="EH16" s="9">
        <v>3.3919999999999999</v>
      </c>
      <c r="EI16" s="9">
        <v>1.571</v>
      </c>
      <c r="EJ16" s="9">
        <v>33.890999999999998</v>
      </c>
      <c r="EK16" s="9">
        <v>26.768999999999998</v>
      </c>
      <c r="EL16" s="9">
        <v>42</v>
      </c>
      <c r="EM16" s="9">
        <v>29.88</v>
      </c>
      <c r="EN16" s="9">
        <v>24.024000000000001</v>
      </c>
      <c r="EO16" s="9">
        <v>36.548000000000002</v>
      </c>
      <c r="EP16" s="9">
        <v>4.0110000000000001</v>
      </c>
      <c r="EQ16" s="9">
        <v>2.7450000000000001</v>
      </c>
      <c r="ER16" s="9">
        <v>5.452</v>
      </c>
      <c r="ES16" s="9">
        <v>664.428</v>
      </c>
      <c r="ET16" s="9">
        <v>352.79599999999999</v>
      </c>
      <c r="EU16" s="9">
        <v>311.63200000000001</v>
      </c>
      <c r="EV16" s="9">
        <v>573.71100000000001</v>
      </c>
      <c r="EW16" s="9">
        <v>304.267</v>
      </c>
      <c r="EX16" s="9">
        <v>269.44400000000002</v>
      </c>
      <c r="EY16" s="9">
        <v>106.523</v>
      </c>
      <c r="EZ16" s="9">
        <v>58.692</v>
      </c>
      <c r="FA16" s="9">
        <v>47.83</v>
      </c>
      <c r="FB16" s="9">
        <v>47.357999999999997</v>
      </c>
      <c r="FC16" s="9">
        <v>23.085999999999999</v>
      </c>
      <c r="FD16" s="9">
        <v>24.271999999999998</v>
      </c>
      <c r="FE16" s="9">
        <v>41.326000000000001</v>
      </c>
      <c r="FF16" s="9">
        <v>20.98</v>
      </c>
      <c r="FG16" s="9">
        <v>20.346</v>
      </c>
      <c r="FH16" s="9">
        <v>6.4009999999999998</v>
      </c>
      <c r="FI16" s="9">
        <v>2.9470000000000001</v>
      </c>
      <c r="FJ16" s="9">
        <v>3.4529999999999998</v>
      </c>
      <c r="FK16" s="9">
        <v>34.926000000000002</v>
      </c>
      <c r="FL16" s="9">
        <v>18.033000000000001</v>
      </c>
      <c r="FM16" s="9">
        <v>16.893000000000001</v>
      </c>
      <c r="FN16" s="9">
        <v>80.111000000000004</v>
      </c>
      <c r="FO16" s="9">
        <v>40.529000000000003</v>
      </c>
      <c r="FP16" s="9">
        <v>39.582000000000001</v>
      </c>
      <c r="FQ16" s="9">
        <v>31.437000000000001</v>
      </c>
      <c r="FR16" s="9">
        <v>18.428999999999998</v>
      </c>
      <c r="FS16" s="9">
        <v>13.007999999999999</v>
      </c>
      <c r="FT16" s="9">
        <v>34.624000000000002</v>
      </c>
      <c r="FU16" s="9">
        <v>22.184999999999999</v>
      </c>
      <c r="FV16" s="9">
        <v>12.439</v>
      </c>
      <c r="FW16" s="9">
        <v>26.545000000000002</v>
      </c>
      <c r="FX16" s="9">
        <v>21.41</v>
      </c>
      <c r="FY16" s="9">
        <v>5.1349999999999998</v>
      </c>
      <c r="FZ16" s="9">
        <v>56.043999999999997</v>
      </c>
      <c r="GA16" s="9">
        <v>32.247</v>
      </c>
      <c r="GB16" s="9">
        <v>23.797000000000001</v>
      </c>
      <c r="GC16" s="9">
        <v>13.747999999999999</v>
      </c>
      <c r="GD16" s="9">
        <v>4.2859999999999996</v>
      </c>
      <c r="GE16" s="9">
        <v>9.4619999999999997</v>
      </c>
      <c r="GF16" s="9">
        <v>31.594000000000001</v>
      </c>
      <c r="GG16" s="9">
        <v>12.206</v>
      </c>
      <c r="GH16" s="9">
        <v>19.387</v>
      </c>
      <c r="GI16" s="9">
        <v>17.841999999999999</v>
      </c>
      <c r="GJ16" s="9">
        <v>5.22</v>
      </c>
      <c r="GK16" s="9">
        <v>12.622</v>
      </c>
      <c r="GL16" s="9">
        <v>9.7189999999999994</v>
      </c>
      <c r="GM16" s="9">
        <v>4.976</v>
      </c>
      <c r="GN16" s="9">
        <v>4.7430000000000003</v>
      </c>
      <c r="GO16" s="9">
        <v>76.838999999999999</v>
      </c>
      <c r="GP16" s="9">
        <v>40.018999999999998</v>
      </c>
      <c r="GQ16" s="9">
        <v>36.82</v>
      </c>
      <c r="GR16" s="9">
        <v>90.718000000000004</v>
      </c>
      <c r="GS16" s="9">
        <v>48.529000000000003</v>
      </c>
      <c r="GT16" s="9">
        <v>42.188000000000002</v>
      </c>
      <c r="GU16" s="9">
        <v>441.53699999999998</v>
      </c>
      <c r="GV16" s="9">
        <v>259.88</v>
      </c>
      <c r="GW16" s="9">
        <v>181.65700000000001</v>
      </c>
      <c r="GX16" s="9">
        <v>350.13099999999997</v>
      </c>
      <c r="GY16" s="9">
        <v>195.50700000000001</v>
      </c>
      <c r="GZ16" s="9">
        <v>154.624</v>
      </c>
      <c r="HA16" s="9">
        <v>74.822000000000003</v>
      </c>
      <c r="HB16" s="9">
        <v>52.758000000000003</v>
      </c>
      <c r="HC16" s="9">
        <v>22.064</v>
      </c>
      <c r="HD16" s="9">
        <v>16.584</v>
      </c>
      <c r="HE16" s="9">
        <v>11.615</v>
      </c>
      <c r="HF16" s="9">
        <v>4.9690000000000003</v>
      </c>
      <c r="HG16" s="9">
        <v>222.89099999999999</v>
      </c>
      <c r="HH16" s="9">
        <v>92.915999999999997</v>
      </c>
      <c r="HI16" s="9">
        <v>129.97499999999999</v>
      </c>
      <c r="HJ16" s="9">
        <v>198.315</v>
      </c>
      <c r="HK16" s="9">
        <v>83.981999999999999</v>
      </c>
      <c r="HL16" s="9">
        <v>114.333</v>
      </c>
      <c r="HM16" s="9">
        <v>24.577000000000002</v>
      </c>
      <c r="HN16" s="9">
        <v>8.9339999999999993</v>
      </c>
      <c r="HO16" s="9">
        <v>15.643000000000001</v>
      </c>
      <c r="HP16" s="9">
        <v>86.346999999999994</v>
      </c>
      <c r="HQ16" s="9">
        <v>86.244</v>
      </c>
      <c r="HR16" s="9">
        <v>86.462000000000003</v>
      </c>
      <c r="HS16" s="9">
        <v>16.032</v>
      </c>
      <c r="HT16" s="9">
        <v>16.635999999999999</v>
      </c>
      <c r="HU16" s="9">
        <v>15.348000000000001</v>
      </c>
      <c r="HV16" s="9">
        <v>7.1280000000000001</v>
      </c>
      <c r="HW16" s="9">
        <v>6.5439999999999996</v>
      </c>
      <c r="HX16" s="9">
        <v>7.7889999999999997</v>
      </c>
      <c r="HY16" s="9">
        <v>6.22</v>
      </c>
      <c r="HZ16" s="9">
        <v>5.9470000000000001</v>
      </c>
      <c r="IA16" s="9">
        <v>6.5289999999999999</v>
      </c>
      <c r="IB16" s="9">
        <v>0.96299999999999997</v>
      </c>
      <c r="IC16" s="9">
        <v>0.83499999999999996</v>
      </c>
      <c r="ID16" s="9">
        <v>1.1080000000000001</v>
      </c>
      <c r="IE16" s="9">
        <v>5.2569999999999997</v>
      </c>
      <c r="IF16" s="9">
        <v>5.1109999999999998</v>
      </c>
      <c r="IG16" s="9">
        <v>5.4210000000000003</v>
      </c>
      <c r="IH16" s="9">
        <v>12.057</v>
      </c>
      <c r="II16" s="9">
        <v>11.488</v>
      </c>
      <c r="IJ16" s="9">
        <v>12.702</v>
      </c>
      <c r="IK16" s="9">
        <v>4.7309999999999999</v>
      </c>
      <c r="IL16" s="9">
        <v>5.2240000000000002</v>
      </c>
      <c r="IM16" s="9">
        <v>4.1740000000000004</v>
      </c>
      <c r="IN16" s="9">
        <v>5.2110000000000003</v>
      </c>
      <c r="IO16" s="9">
        <v>6.2880000000000003</v>
      </c>
      <c r="IP16" s="9">
        <v>3.992</v>
      </c>
      <c r="IQ16" s="9">
        <v>3.9950000000000001</v>
      </c>
    </row>
    <row r="17" spans="1:251">
      <c r="A17" s="10">
        <v>44228</v>
      </c>
      <c r="B17" s="9">
        <v>793.21600000000001</v>
      </c>
      <c r="C17" s="9">
        <v>441.62</v>
      </c>
      <c r="D17" s="9">
        <v>351.596</v>
      </c>
      <c r="E17" s="9">
        <v>700.60199999999998</v>
      </c>
      <c r="F17" s="9">
        <v>393.58</v>
      </c>
      <c r="G17" s="9">
        <v>307.02300000000002</v>
      </c>
      <c r="H17" s="9">
        <v>147.78399999999999</v>
      </c>
      <c r="I17" s="9">
        <v>80.778000000000006</v>
      </c>
      <c r="J17" s="9">
        <v>67.004999999999995</v>
      </c>
      <c r="K17" s="9">
        <v>48.677</v>
      </c>
      <c r="L17" s="9">
        <v>30.655999999999999</v>
      </c>
      <c r="M17" s="9">
        <v>18.021999999999998</v>
      </c>
      <c r="N17" s="9">
        <v>45.677999999999997</v>
      </c>
      <c r="O17" s="9">
        <v>24.048999999999999</v>
      </c>
      <c r="P17" s="9">
        <v>21.629000000000001</v>
      </c>
      <c r="Q17" s="9">
        <v>7.194</v>
      </c>
      <c r="R17" s="9">
        <v>2.7240000000000002</v>
      </c>
      <c r="S17" s="9">
        <v>4.47</v>
      </c>
      <c r="T17" s="9">
        <v>38.484999999999999</v>
      </c>
      <c r="U17" s="9">
        <v>21.324999999999999</v>
      </c>
      <c r="V17" s="9">
        <v>17.16</v>
      </c>
      <c r="W17" s="9">
        <v>99.510999999999996</v>
      </c>
      <c r="X17" s="9">
        <v>55.942999999999998</v>
      </c>
      <c r="Y17" s="9">
        <v>43.567999999999998</v>
      </c>
      <c r="Z17" s="9">
        <v>36.326999999999998</v>
      </c>
      <c r="AA17" s="9">
        <v>21.46</v>
      </c>
      <c r="AB17" s="9">
        <v>14.867000000000001</v>
      </c>
      <c r="AC17" s="9">
        <v>68.64</v>
      </c>
      <c r="AD17" s="9">
        <v>46.03</v>
      </c>
      <c r="AE17" s="9">
        <v>22.61</v>
      </c>
      <c r="AF17" s="9">
        <v>32.704999999999998</v>
      </c>
      <c r="AG17" s="9">
        <v>21.611000000000001</v>
      </c>
      <c r="AH17" s="9">
        <v>11.093999999999999</v>
      </c>
      <c r="AI17" s="9">
        <v>74.923000000000002</v>
      </c>
      <c r="AJ17" s="9">
        <v>48.387999999999998</v>
      </c>
      <c r="AK17" s="9">
        <v>26.535</v>
      </c>
      <c r="AL17" s="9">
        <v>17.931999999999999</v>
      </c>
      <c r="AM17" s="9">
        <v>8.2159999999999993</v>
      </c>
      <c r="AN17" s="9">
        <v>9.7159999999999993</v>
      </c>
      <c r="AO17" s="9">
        <v>25.972000000000001</v>
      </c>
      <c r="AP17" s="9">
        <v>6.5679999999999996</v>
      </c>
      <c r="AQ17" s="9">
        <v>19.404</v>
      </c>
      <c r="AR17" s="9">
        <v>22.706</v>
      </c>
      <c r="AS17" s="9">
        <v>4.5330000000000004</v>
      </c>
      <c r="AT17" s="9">
        <v>18.172999999999998</v>
      </c>
      <c r="AU17" s="9">
        <v>10.859</v>
      </c>
      <c r="AV17" s="9">
        <v>7.1779999999999999</v>
      </c>
      <c r="AW17" s="9">
        <v>3.681</v>
      </c>
      <c r="AX17" s="9">
        <v>68.888000000000005</v>
      </c>
      <c r="AY17" s="9">
        <v>38.167999999999999</v>
      </c>
      <c r="AZ17" s="9">
        <v>30.719000000000001</v>
      </c>
      <c r="BA17" s="9">
        <v>92.614000000000004</v>
      </c>
      <c r="BB17" s="9">
        <v>48.040999999999997</v>
      </c>
      <c r="BC17" s="9">
        <v>44.573</v>
      </c>
      <c r="BD17" s="9">
        <v>566.04</v>
      </c>
      <c r="BE17" s="9">
        <v>339.04300000000001</v>
      </c>
      <c r="BF17" s="9">
        <v>226.99600000000001</v>
      </c>
      <c r="BG17" s="9">
        <v>443.71100000000001</v>
      </c>
      <c r="BH17" s="9">
        <v>251.75299999999999</v>
      </c>
      <c r="BI17" s="9">
        <v>191.958</v>
      </c>
      <c r="BJ17" s="9">
        <v>102.43600000000001</v>
      </c>
      <c r="BK17" s="9">
        <v>75.81</v>
      </c>
      <c r="BL17" s="9">
        <v>26.625</v>
      </c>
      <c r="BM17" s="9">
        <v>19.893000000000001</v>
      </c>
      <c r="BN17" s="9">
        <v>11.48</v>
      </c>
      <c r="BO17" s="9">
        <v>8.4130000000000003</v>
      </c>
      <c r="BP17" s="9">
        <v>227.17599999999999</v>
      </c>
      <c r="BQ17" s="9">
        <v>102.577</v>
      </c>
      <c r="BR17" s="9">
        <v>124.6</v>
      </c>
      <c r="BS17" s="9">
        <v>197.571</v>
      </c>
      <c r="BT17" s="9">
        <v>87.168000000000006</v>
      </c>
      <c r="BU17" s="9">
        <v>110.40300000000001</v>
      </c>
      <c r="BV17" s="9">
        <v>29.605</v>
      </c>
      <c r="BW17" s="9">
        <v>15.409000000000001</v>
      </c>
      <c r="BX17" s="9">
        <v>14.196</v>
      </c>
      <c r="BY17" s="9">
        <v>88.323999999999998</v>
      </c>
      <c r="BZ17" s="9">
        <v>89.122</v>
      </c>
      <c r="CA17" s="9">
        <v>87.322999999999993</v>
      </c>
      <c r="CB17" s="9">
        <v>18.631</v>
      </c>
      <c r="CC17" s="9">
        <v>18.291</v>
      </c>
      <c r="CD17" s="9">
        <v>19.056999999999999</v>
      </c>
      <c r="CE17" s="9">
        <v>6.1369999999999996</v>
      </c>
      <c r="CF17" s="9">
        <v>6.9420000000000002</v>
      </c>
      <c r="CG17" s="9">
        <v>5.1260000000000003</v>
      </c>
      <c r="CH17" s="9">
        <v>5.7590000000000003</v>
      </c>
      <c r="CI17" s="9">
        <v>5.4459999999999997</v>
      </c>
      <c r="CJ17" s="9">
        <v>6.1520000000000001</v>
      </c>
      <c r="CK17" s="9">
        <v>0.90700000000000003</v>
      </c>
      <c r="CL17" s="9">
        <v>0.61699999999999999</v>
      </c>
      <c r="CM17" s="9">
        <v>1.2709999999999999</v>
      </c>
      <c r="CN17" s="9">
        <v>4.8520000000000003</v>
      </c>
      <c r="CO17" s="9">
        <v>4.8289999999999997</v>
      </c>
      <c r="CP17" s="9">
        <v>4.88</v>
      </c>
      <c r="CQ17" s="9">
        <v>12.545</v>
      </c>
      <c r="CR17" s="9">
        <v>12.667999999999999</v>
      </c>
      <c r="CS17" s="9">
        <v>12.391</v>
      </c>
      <c r="CT17" s="9">
        <v>4.58</v>
      </c>
      <c r="CU17" s="9">
        <v>4.859</v>
      </c>
      <c r="CV17" s="9">
        <v>4.2279999999999998</v>
      </c>
      <c r="CW17" s="9">
        <v>8.6530000000000005</v>
      </c>
      <c r="CX17" s="9">
        <v>10.423</v>
      </c>
      <c r="CY17" s="9">
        <v>6.431</v>
      </c>
      <c r="CZ17" s="9">
        <v>4.1230000000000002</v>
      </c>
      <c r="DA17" s="9">
        <v>4.8940000000000001</v>
      </c>
      <c r="DB17" s="9">
        <v>3.1549999999999998</v>
      </c>
      <c r="DC17" s="9">
        <v>9.4450000000000003</v>
      </c>
      <c r="DD17" s="9">
        <v>10.957000000000001</v>
      </c>
      <c r="DE17" s="9">
        <v>7.5469999999999997</v>
      </c>
      <c r="DF17" s="9">
        <v>2.2610000000000001</v>
      </c>
      <c r="DG17" s="9">
        <v>1.86</v>
      </c>
      <c r="DH17" s="9">
        <v>2.7629999999999999</v>
      </c>
      <c r="DI17" s="9">
        <v>3.274</v>
      </c>
      <c r="DJ17" s="9">
        <v>1.4870000000000001</v>
      </c>
      <c r="DK17" s="9">
        <v>5.5190000000000001</v>
      </c>
      <c r="DL17" s="9">
        <v>2.863</v>
      </c>
      <c r="DM17" s="9">
        <v>1.026</v>
      </c>
      <c r="DN17" s="9">
        <v>5.1689999999999996</v>
      </c>
      <c r="DO17" s="9">
        <v>1.369</v>
      </c>
      <c r="DP17" s="9">
        <v>1.625</v>
      </c>
      <c r="DQ17" s="9">
        <v>1.0469999999999999</v>
      </c>
      <c r="DR17" s="9">
        <v>8.6850000000000005</v>
      </c>
      <c r="DS17" s="9">
        <v>8.6430000000000007</v>
      </c>
      <c r="DT17" s="9">
        <v>8.7370000000000001</v>
      </c>
      <c r="DU17" s="9">
        <v>11.676</v>
      </c>
      <c r="DV17" s="9">
        <v>10.878</v>
      </c>
      <c r="DW17" s="9">
        <v>12.677</v>
      </c>
      <c r="DX17" s="9">
        <v>71.36</v>
      </c>
      <c r="DY17" s="9">
        <v>76.772999999999996</v>
      </c>
      <c r="DZ17" s="9">
        <v>64.561999999999998</v>
      </c>
      <c r="EA17" s="9">
        <v>55.938000000000002</v>
      </c>
      <c r="EB17" s="9">
        <v>57.006999999999998</v>
      </c>
      <c r="EC17" s="9">
        <v>54.595999999999997</v>
      </c>
      <c r="ED17" s="9">
        <v>12.914</v>
      </c>
      <c r="EE17" s="9">
        <v>17.166</v>
      </c>
      <c r="EF17" s="9">
        <v>7.5730000000000004</v>
      </c>
      <c r="EG17" s="9">
        <v>2.508</v>
      </c>
      <c r="EH17" s="9">
        <v>2.6</v>
      </c>
      <c r="EI17" s="9">
        <v>2.3929999999999998</v>
      </c>
      <c r="EJ17" s="9">
        <v>28.64</v>
      </c>
      <c r="EK17" s="9">
        <v>23.227</v>
      </c>
      <c r="EL17" s="9">
        <v>35.438000000000002</v>
      </c>
      <c r="EM17" s="9">
        <v>24.908000000000001</v>
      </c>
      <c r="EN17" s="9">
        <v>19.738</v>
      </c>
      <c r="EO17" s="9">
        <v>31.401</v>
      </c>
      <c r="EP17" s="9">
        <v>3.7320000000000002</v>
      </c>
      <c r="EQ17" s="9">
        <v>3.4889999999999999</v>
      </c>
      <c r="ER17" s="9">
        <v>4.0380000000000003</v>
      </c>
      <c r="ES17" s="9">
        <v>779.41099999999994</v>
      </c>
      <c r="ET17" s="9">
        <v>433.88</v>
      </c>
      <c r="EU17" s="9">
        <v>345.53100000000001</v>
      </c>
      <c r="EV17" s="9">
        <v>689.35599999999999</v>
      </c>
      <c r="EW17" s="9">
        <v>386.38299999999998</v>
      </c>
      <c r="EX17" s="9">
        <v>302.97399999999999</v>
      </c>
      <c r="EY17" s="9">
        <v>146.56800000000001</v>
      </c>
      <c r="EZ17" s="9">
        <v>79.814999999999998</v>
      </c>
      <c r="FA17" s="9">
        <v>66.753</v>
      </c>
      <c r="FB17" s="9">
        <v>48.677</v>
      </c>
      <c r="FC17" s="9">
        <v>30.655999999999999</v>
      </c>
      <c r="FD17" s="9">
        <v>18.021999999999998</v>
      </c>
      <c r="FE17" s="9">
        <v>40.491</v>
      </c>
      <c r="FF17" s="9">
        <v>20.61</v>
      </c>
      <c r="FG17" s="9">
        <v>19.881</v>
      </c>
      <c r="FH17" s="9">
        <v>7.194</v>
      </c>
      <c r="FI17" s="9">
        <v>2.7240000000000002</v>
      </c>
      <c r="FJ17" s="9">
        <v>4.47</v>
      </c>
      <c r="FK17" s="9">
        <v>33.296999999999997</v>
      </c>
      <c r="FL17" s="9">
        <v>17.885000000000002</v>
      </c>
      <c r="FM17" s="9">
        <v>15.412000000000001</v>
      </c>
      <c r="FN17" s="9">
        <v>99.197999999999993</v>
      </c>
      <c r="FO17" s="9">
        <v>55.942999999999998</v>
      </c>
      <c r="FP17" s="9">
        <v>43.253999999999998</v>
      </c>
      <c r="FQ17" s="9">
        <v>35.591999999999999</v>
      </c>
      <c r="FR17" s="9">
        <v>21.251000000000001</v>
      </c>
      <c r="FS17" s="9">
        <v>14.34</v>
      </c>
      <c r="FT17" s="9">
        <v>67.096999999999994</v>
      </c>
      <c r="FU17" s="9">
        <v>45.067999999999998</v>
      </c>
      <c r="FV17" s="9">
        <v>22.029</v>
      </c>
      <c r="FW17" s="9">
        <v>32.704999999999998</v>
      </c>
      <c r="FX17" s="9">
        <v>21.611000000000001</v>
      </c>
      <c r="FY17" s="9">
        <v>11.093999999999999</v>
      </c>
      <c r="FZ17" s="9">
        <v>74.480999999999995</v>
      </c>
      <c r="GA17" s="9">
        <v>47.945999999999998</v>
      </c>
      <c r="GB17" s="9">
        <v>26.535</v>
      </c>
      <c r="GC17" s="9">
        <v>17.931999999999999</v>
      </c>
      <c r="GD17" s="9">
        <v>8.2159999999999993</v>
      </c>
      <c r="GE17" s="9">
        <v>9.7159999999999993</v>
      </c>
      <c r="GF17" s="9">
        <v>25.972000000000001</v>
      </c>
      <c r="GG17" s="9">
        <v>6.5679999999999996</v>
      </c>
      <c r="GH17" s="9">
        <v>19.404</v>
      </c>
      <c r="GI17" s="9">
        <v>22.077999999999999</v>
      </c>
      <c r="GJ17" s="9">
        <v>4.5330000000000004</v>
      </c>
      <c r="GK17" s="9">
        <v>17.545000000000002</v>
      </c>
      <c r="GL17" s="9">
        <v>10.859</v>
      </c>
      <c r="GM17" s="9">
        <v>7.1779999999999999</v>
      </c>
      <c r="GN17" s="9">
        <v>3.681</v>
      </c>
      <c r="GO17" s="9">
        <v>67.706000000000003</v>
      </c>
      <c r="GP17" s="9">
        <v>36.987000000000002</v>
      </c>
      <c r="GQ17" s="9">
        <v>30.719000000000001</v>
      </c>
      <c r="GR17" s="9">
        <v>90.055000000000007</v>
      </c>
      <c r="GS17" s="9">
        <v>47.497999999999998</v>
      </c>
      <c r="GT17" s="9">
        <v>42.558</v>
      </c>
      <c r="GU17" s="9">
        <v>559.053</v>
      </c>
      <c r="GV17" s="9">
        <v>334.41199999999998</v>
      </c>
      <c r="GW17" s="9">
        <v>224.642</v>
      </c>
      <c r="GX17" s="9">
        <v>437.85700000000003</v>
      </c>
      <c r="GY17" s="9">
        <v>247.88300000000001</v>
      </c>
      <c r="GZ17" s="9">
        <v>189.97399999999999</v>
      </c>
      <c r="HA17" s="9">
        <v>101.67400000000001</v>
      </c>
      <c r="HB17" s="9">
        <v>75.048000000000002</v>
      </c>
      <c r="HC17" s="9">
        <v>26.625</v>
      </c>
      <c r="HD17" s="9">
        <v>19.523</v>
      </c>
      <c r="HE17" s="9">
        <v>11.48</v>
      </c>
      <c r="HF17" s="9">
        <v>8.0429999999999993</v>
      </c>
      <c r="HG17" s="9">
        <v>220.358</v>
      </c>
      <c r="HH17" s="9">
        <v>99.468999999999994</v>
      </c>
      <c r="HI17" s="9">
        <v>120.889</v>
      </c>
      <c r="HJ17" s="9">
        <v>194.08199999999999</v>
      </c>
      <c r="HK17" s="9">
        <v>85.116</v>
      </c>
      <c r="HL17" s="9">
        <v>108.96599999999999</v>
      </c>
      <c r="HM17" s="9">
        <v>26.276</v>
      </c>
      <c r="HN17" s="9">
        <v>14.353</v>
      </c>
      <c r="HO17" s="9">
        <v>11.923</v>
      </c>
      <c r="HP17" s="9">
        <v>88.445999999999998</v>
      </c>
      <c r="HQ17" s="9">
        <v>89.052999999999997</v>
      </c>
      <c r="HR17" s="9">
        <v>87.683000000000007</v>
      </c>
      <c r="HS17" s="9">
        <v>18.805</v>
      </c>
      <c r="HT17" s="9">
        <v>18.396000000000001</v>
      </c>
      <c r="HU17" s="9">
        <v>19.318999999999999</v>
      </c>
      <c r="HV17" s="9">
        <v>6.2450000000000001</v>
      </c>
      <c r="HW17" s="9">
        <v>7.0659999999999998</v>
      </c>
      <c r="HX17" s="9">
        <v>5.2160000000000002</v>
      </c>
      <c r="HY17" s="9">
        <v>5.1950000000000003</v>
      </c>
      <c r="HZ17" s="9">
        <v>4.75</v>
      </c>
      <c r="IA17" s="9">
        <v>5.7539999999999996</v>
      </c>
      <c r="IB17" s="9">
        <v>0.92300000000000004</v>
      </c>
      <c r="IC17" s="9">
        <v>0.628</v>
      </c>
      <c r="ID17" s="9">
        <v>1.294</v>
      </c>
      <c r="IE17" s="9">
        <v>4.2720000000000002</v>
      </c>
      <c r="IF17" s="9">
        <v>4.1219999999999999</v>
      </c>
      <c r="IG17" s="9">
        <v>4.46</v>
      </c>
      <c r="IH17" s="9">
        <v>12.727</v>
      </c>
      <c r="II17" s="9">
        <v>12.894</v>
      </c>
      <c r="IJ17" s="9">
        <v>12.518000000000001</v>
      </c>
      <c r="IK17" s="9">
        <v>4.5659999999999998</v>
      </c>
      <c r="IL17" s="9">
        <v>4.8979999999999997</v>
      </c>
      <c r="IM17" s="9">
        <v>4.1500000000000004</v>
      </c>
      <c r="IN17" s="9">
        <v>8.609</v>
      </c>
      <c r="IO17" s="9">
        <v>10.387</v>
      </c>
      <c r="IP17" s="9">
        <v>6.375</v>
      </c>
      <c r="IQ17" s="9">
        <v>4.1959999999999997</v>
      </c>
    </row>
    <row r="18" spans="1:251">
      <c r="A18" s="10">
        <v>44593</v>
      </c>
      <c r="B18" s="9">
        <v>547.01199999999994</v>
      </c>
      <c r="C18" s="9">
        <v>292.22500000000002</v>
      </c>
      <c r="D18" s="9">
        <v>254.78700000000001</v>
      </c>
      <c r="E18" s="9">
        <v>461.54</v>
      </c>
      <c r="F18" s="9">
        <v>244.642</v>
      </c>
      <c r="G18" s="9">
        <v>216.898</v>
      </c>
      <c r="H18" s="9">
        <v>70.075000000000003</v>
      </c>
      <c r="I18" s="9">
        <v>35.326000000000001</v>
      </c>
      <c r="J18" s="9">
        <v>34.749000000000002</v>
      </c>
      <c r="K18" s="9">
        <v>24.771000000000001</v>
      </c>
      <c r="L18" s="9">
        <v>11.516</v>
      </c>
      <c r="M18" s="9">
        <v>13.255000000000001</v>
      </c>
      <c r="N18" s="9">
        <v>31.471</v>
      </c>
      <c r="O18" s="9">
        <v>20.077999999999999</v>
      </c>
      <c r="P18" s="9">
        <v>11.393000000000001</v>
      </c>
      <c r="Q18" s="9">
        <v>6.1109999999999998</v>
      </c>
      <c r="R18" s="9">
        <v>4.0199999999999996</v>
      </c>
      <c r="S18" s="9">
        <v>2.0910000000000002</v>
      </c>
      <c r="T18" s="9">
        <v>25.36</v>
      </c>
      <c r="U18" s="9">
        <v>16.058</v>
      </c>
      <c r="V18" s="9">
        <v>9.3019999999999996</v>
      </c>
      <c r="W18" s="9">
        <v>63.19</v>
      </c>
      <c r="X18" s="9">
        <v>31.457000000000001</v>
      </c>
      <c r="Y18" s="9">
        <v>31.733000000000001</v>
      </c>
      <c r="Z18" s="9">
        <v>22.13</v>
      </c>
      <c r="AA18" s="9">
        <v>11.127000000000001</v>
      </c>
      <c r="AB18" s="9">
        <v>11.003</v>
      </c>
      <c r="AC18" s="9">
        <v>27.131</v>
      </c>
      <c r="AD18" s="9">
        <v>16.132999999999999</v>
      </c>
      <c r="AE18" s="9">
        <v>10.999000000000001</v>
      </c>
      <c r="AF18" s="9">
        <v>28.86</v>
      </c>
      <c r="AG18" s="9">
        <v>17.59</v>
      </c>
      <c r="AH18" s="9">
        <v>11.27</v>
      </c>
      <c r="AI18" s="9">
        <v>54.204999999999998</v>
      </c>
      <c r="AJ18" s="9">
        <v>32.515999999999998</v>
      </c>
      <c r="AK18" s="9">
        <v>21.689</v>
      </c>
      <c r="AL18" s="9">
        <v>12.154</v>
      </c>
      <c r="AM18" s="9">
        <v>6.2320000000000002</v>
      </c>
      <c r="AN18" s="9">
        <v>5.9210000000000003</v>
      </c>
      <c r="AO18" s="9">
        <v>26.062000000000001</v>
      </c>
      <c r="AP18" s="9">
        <v>10.135</v>
      </c>
      <c r="AQ18" s="9">
        <v>15.927</v>
      </c>
      <c r="AR18" s="9">
        <v>12.351000000000001</v>
      </c>
      <c r="AS18" s="9">
        <v>1.3140000000000001</v>
      </c>
      <c r="AT18" s="9">
        <v>11.038</v>
      </c>
      <c r="AU18" s="9">
        <v>9.8450000000000006</v>
      </c>
      <c r="AV18" s="9">
        <v>6.3840000000000003</v>
      </c>
      <c r="AW18" s="9">
        <v>3.4609999999999999</v>
      </c>
      <c r="AX18" s="9">
        <v>79.293999999999997</v>
      </c>
      <c r="AY18" s="9">
        <v>44.832999999999998</v>
      </c>
      <c r="AZ18" s="9">
        <v>34.460999999999999</v>
      </c>
      <c r="BA18" s="9">
        <v>85.471999999999994</v>
      </c>
      <c r="BB18" s="9">
        <v>47.582999999999998</v>
      </c>
      <c r="BC18" s="9">
        <v>37.89</v>
      </c>
      <c r="BD18" s="9">
        <v>360.99200000000002</v>
      </c>
      <c r="BE18" s="9">
        <v>206.602</v>
      </c>
      <c r="BF18" s="9">
        <v>154.39099999999999</v>
      </c>
      <c r="BG18" s="9">
        <v>279.57799999999997</v>
      </c>
      <c r="BH18" s="9">
        <v>146.541</v>
      </c>
      <c r="BI18" s="9">
        <v>133.03700000000001</v>
      </c>
      <c r="BJ18" s="9">
        <v>62.305999999999997</v>
      </c>
      <c r="BK18" s="9">
        <v>46.188000000000002</v>
      </c>
      <c r="BL18" s="9">
        <v>16.117999999999999</v>
      </c>
      <c r="BM18" s="9">
        <v>19.108000000000001</v>
      </c>
      <c r="BN18" s="9">
        <v>13.872999999999999</v>
      </c>
      <c r="BO18" s="9">
        <v>5.2359999999999998</v>
      </c>
      <c r="BP18" s="9">
        <v>186.01900000000001</v>
      </c>
      <c r="BQ18" s="9">
        <v>85.623000000000005</v>
      </c>
      <c r="BR18" s="9">
        <v>100.39700000000001</v>
      </c>
      <c r="BS18" s="9">
        <v>161.65600000000001</v>
      </c>
      <c r="BT18" s="9">
        <v>76.936000000000007</v>
      </c>
      <c r="BU18" s="9">
        <v>84.72</v>
      </c>
      <c r="BV18" s="9">
        <v>24.363</v>
      </c>
      <c r="BW18" s="9">
        <v>8.6869999999999994</v>
      </c>
      <c r="BX18" s="9">
        <v>15.676</v>
      </c>
      <c r="BY18" s="9">
        <v>84.375</v>
      </c>
      <c r="BZ18" s="9">
        <v>83.716999999999999</v>
      </c>
      <c r="CA18" s="9">
        <v>85.129000000000005</v>
      </c>
      <c r="CB18" s="9">
        <v>12.811</v>
      </c>
      <c r="CC18" s="9">
        <v>12.089</v>
      </c>
      <c r="CD18" s="9">
        <v>13.638</v>
      </c>
      <c r="CE18" s="9">
        <v>4.5279999999999996</v>
      </c>
      <c r="CF18" s="9">
        <v>3.9409999999999998</v>
      </c>
      <c r="CG18" s="9">
        <v>5.202</v>
      </c>
      <c r="CH18" s="9">
        <v>5.7530000000000001</v>
      </c>
      <c r="CI18" s="9">
        <v>6.8710000000000004</v>
      </c>
      <c r="CJ18" s="9">
        <v>4.4720000000000004</v>
      </c>
      <c r="CK18" s="9">
        <v>1.117</v>
      </c>
      <c r="CL18" s="9">
        <v>1.3759999999999999</v>
      </c>
      <c r="CM18" s="9">
        <v>0.82099999999999995</v>
      </c>
      <c r="CN18" s="9">
        <v>4.6360000000000001</v>
      </c>
      <c r="CO18" s="9">
        <v>5.4950000000000001</v>
      </c>
      <c r="CP18" s="9">
        <v>3.6509999999999998</v>
      </c>
      <c r="CQ18" s="9">
        <v>11.552</v>
      </c>
      <c r="CR18" s="9">
        <v>10.765000000000001</v>
      </c>
      <c r="CS18" s="9">
        <v>12.455</v>
      </c>
      <c r="CT18" s="9">
        <v>4.0460000000000003</v>
      </c>
      <c r="CU18" s="9">
        <v>3.8079999999999998</v>
      </c>
      <c r="CV18" s="9">
        <v>4.3179999999999996</v>
      </c>
      <c r="CW18" s="9">
        <v>4.96</v>
      </c>
      <c r="CX18" s="9">
        <v>5.5209999999999999</v>
      </c>
      <c r="CY18" s="9">
        <v>4.3170000000000002</v>
      </c>
      <c r="CZ18" s="9">
        <v>5.2759999999999998</v>
      </c>
      <c r="DA18" s="9">
        <v>6.0190000000000001</v>
      </c>
      <c r="DB18" s="9">
        <v>4.423</v>
      </c>
      <c r="DC18" s="9">
        <v>9.9090000000000007</v>
      </c>
      <c r="DD18" s="9">
        <v>11.127000000000001</v>
      </c>
      <c r="DE18" s="9">
        <v>8.5129999999999999</v>
      </c>
      <c r="DF18" s="9">
        <v>2.222</v>
      </c>
      <c r="DG18" s="9">
        <v>2.133</v>
      </c>
      <c r="DH18" s="9">
        <v>2.3239999999999998</v>
      </c>
      <c r="DI18" s="9">
        <v>4.7640000000000002</v>
      </c>
      <c r="DJ18" s="9">
        <v>3.468</v>
      </c>
      <c r="DK18" s="9">
        <v>6.2510000000000003</v>
      </c>
      <c r="DL18" s="9">
        <v>2.258</v>
      </c>
      <c r="DM18" s="9">
        <v>0.45</v>
      </c>
      <c r="DN18" s="9">
        <v>4.3319999999999999</v>
      </c>
      <c r="DO18" s="9">
        <v>1.8</v>
      </c>
      <c r="DP18" s="9">
        <v>2.1850000000000001</v>
      </c>
      <c r="DQ18" s="9">
        <v>1.3580000000000001</v>
      </c>
      <c r="DR18" s="9">
        <v>14.496</v>
      </c>
      <c r="DS18" s="9">
        <v>15.342000000000001</v>
      </c>
      <c r="DT18" s="9">
        <v>13.525</v>
      </c>
      <c r="DU18" s="9">
        <v>15.625</v>
      </c>
      <c r="DV18" s="9">
        <v>16.283000000000001</v>
      </c>
      <c r="DW18" s="9">
        <v>14.871</v>
      </c>
      <c r="DX18" s="9">
        <v>65.994</v>
      </c>
      <c r="DY18" s="9">
        <v>70.7</v>
      </c>
      <c r="DZ18" s="9">
        <v>60.595999999999997</v>
      </c>
      <c r="EA18" s="9">
        <v>51.11</v>
      </c>
      <c r="EB18" s="9">
        <v>50.146999999999998</v>
      </c>
      <c r="EC18" s="9">
        <v>52.215000000000003</v>
      </c>
      <c r="ED18" s="9">
        <v>11.39</v>
      </c>
      <c r="EE18" s="9">
        <v>15.805999999999999</v>
      </c>
      <c r="EF18" s="9">
        <v>6.3259999999999996</v>
      </c>
      <c r="EG18" s="9">
        <v>3.4929999999999999</v>
      </c>
      <c r="EH18" s="9">
        <v>4.7469999999999999</v>
      </c>
      <c r="EI18" s="9">
        <v>2.0550000000000002</v>
      </c>
      <c r="EJ18" s="9">
        <v>34.006</v>
      </c>
      <c r="EK18" s="9">
        <v>29.3</v>
      </c>
      <c r="EL18" s="9">
        <v>39.404000000000003</v>
      </c>
      <c r="EM18" s="9">
        <v>29.553000000000001</v>
      </c>
      <c r="EN18" s="9">
        <v>26.327999999999999</v>
      </c>
      <c r="EO18" s="9">
        <v>33.250999999999998</v>
      </c>
      <c r="EP18" s="9">
        <v>4.4539999999999997</v>
      </c>
      <c r="EQ18" s="9">
        <v>2.9729999999999999</v>
      </c>
      <c r="ER18" s="9">
        <v>6.1529999999999996</v>
      </c>
      <c r="ES18" s="9">
        <v>532.07299999999998</v>
      </c>
      <c r="ET18" s="9">
        <v>283.60300000000001</v>
      </c>
      <c r="EU18" s="9">
        <v>248.47</v>
      </c>
      <c r="EV18" s="9">
        <v>450.91699999999997</v>
      </c>
      <c r="EW18" s="9">
        <v>239.53200000000001</v>
      </c>
      <c r="EX18" s="9">
        <v>211.386</v>
      </c>
      <c r="EY18" s="9">
        <v>68.894000000000005</v>
      </c>
      <c r="EZ18" s="9">
        <v>34.933999999999997</v>
      </c>
      <c r="FA18" s="9">
        <v>33.96</v>
      </c>
      <c r="FB18" s="9">
        <v>24.66</v>
      </c>
      <c r="FC18" s="9">
        <v>11.406000000000001</v>
      </c>
      <c r="FD18" s="9">
        <v>13.255000000000001</v>
      </c>
      <c r="FE18" s="9">
        <v>27.29</v>
      </c>
      <c r="FF18" s="9">
        <v>17.199000000000002</v>
      </c>
      <c r="FG18" s="9">
        <v>10.090999999999999</v>
      </c>
      <c r="FH18" s="9">
        <v>6.1109999999999998</v>
      </c>
      <c r="FI18" s="9">
        <v>4.0199999999999996</v>
      </c>
      <c r="FJ18" s="9">
        <v>2.0910000000000002</v>
      </c>
      <c r="FK18" s="9">
        <v>21.178999999999998</v>
      </c>
      <c r="FL18" s="9">
        <v>13.179</v>
      </c>
      <c r="FM18" s="9">
        <v>8</v>
      </c>
      <c r="FN18" s="9">
        <v>63.19</v>
      </c>
      <c r="FO18" s="9">
        <v>31.457000000000001</v>
      </c>
      <c r="FP18" s="9">
        <v>31.733000000000001</v>
      </c>
      <c r="FQ18" s="9">
        <v>20.657</v>
      </c>
      <c r="FR18" s="9">
        <v>10.365</v>
      </c>
      <c r="FS18" s="9">
        <v>10.292</v>
      </c>
      <c r="FT18" s="9">
        <v>26.596</v>
      </c>
      <c r="FU18" s="9">
        <v>16.036000000000001</v>
      </c>
      <c r="FV18" s="9">
        <v>10.56</v>
      </c>
      <c r="FW18" s="9">
        <v>28.29</v>
      </c>
      <c r="FX18" s="9">
        <v>17.59</v>
      </c>
      <c r="FY18" s="9">
        <v>10.7</v>
      </c>
      <c r="FZ18" s="9">
        <v>53.164999999999999</v>
      </c>
      <c r="GA18" s="9">
        <v>32.1</v>
      </c>
      <c r="GB18" s="9">
        <v>21.065000000000001</v>
      </c>
      <c r="GC18" s="9">
        <v>12.154</v>
      </c>
      <c r="GD18" s="9">
        <v>6.2320000000000002</v>
      </c>
      <c r="GE18" s="9">
        <v>5.9210000000000003</v>
      </c>
      <c r="GF18" s="9">
        <v>26.062000000000001</v>
      </c>
      <c r="GG18" s="9">
        <v>10.135</v>
      </c>
      <c r="GH18" s="9">
        <v>15.927</v>
      </c>
      <c r="GI18" s="9">
        <v>12.351000000000001</v>
      </c>
      <c r="GJ18" s="9">
        <v>1.3140000000000001</v>
      </c>
      <c r="GK18" s="9">
        <v>11.038</v>
      </c>
      <c r="GL18" s="9">
        <v>8.7669999999999995</v>
      </c>
      <c r="GM18" s="9">
        <v>6.3840000000000003</v>
      </c>
      <c r="GN18" s="9">
        <v>2.383</v>
      </c>
      <c r="GO18" s="9">
        <v>78.840999999999994</v>
      </c>
      <c r="GP18" s="9">
        <v>44.38</v>
      </c>
      <c r="GQ18" s="9">
        <v>34.460999999999999</v>
      </c>
      <c r="GR18" s="9">
        <v>81.156000000000006</v>
      </c>
      <c r="GS18" s="9">
        <v>44.070999999999998</v>
      </c>
      <c r="GT18" s="9">
        <v>37.084000000000003</v>
      </c>
      <c r="GU18" s="9">
        <v>353.041</v>
      </c>
      <c r="GV18" s="9">
        <v>202.518</v>
      </c>
      <c r="GW18" s="9">
        <v>150.523</v>
      </c>
      <c r="GX18" s="9">
        <v>272.26600000000002</v>
      </c>
      <c r="GY18" s="9">
        <v>143.09700000000001</v>
      </c>
      <c r="GZ18" s="9">
        <v>129.16900000000001</v>
      </c>
      <c r="HA18" s="9">
        <v>61.941000000000003</v>
      </c>
      <c r="HB18" s="9">
        <v>45.823999999999998</v>
      </c>
      <c r="HC18" s="9">
        <v>16.117999999999999</v>
      </c>
      <c r="HD18" s="9">
        <v>18.834</v>
      </c>
      <c r="HE18" s="9">
        <v>13.598000000000001</v>
      </c>
      <c r="HF18" s="9">
        <v>5.2359999999999998</v>
      </c>
      <c r="HG18" s="9">
        <v>179.03200000000001</v>
      </c>
      <c r="HH18" s="9">
        <v>81.084999999999994</v>
      </c>
      <c r="HI18" s="9">
        <v>97.947000000000003</v>
      </c>
      <c r="HJ18" s="9">
        <v>158.51599999999999</v>
      </c>
      <c r="HK18" s="9">
        <v>74.650999999999996</v>
      </c>
      <c r="HL18" s="9">
        <v>83.864999999999995</v>
      </c>
      <c r="HM18" s="9">
        <v>20.515999999999998</v>
      </c>
      <c r="HN18" s="9">
        <v>6.4340000000000002</v>
      </c>
      <c r="HO18" s="9">
        <v>14.082000000000001</v>
      </c>
      <c r="HP18" s="9">
        <v>84.747</v>
      </c>
      <c r="HQ18" s="9">
        <v>84.46</v>
      </c>
      <c r="HR18" s="9">
        <v>85.075000000000003</v>
      </c>
      <c r="HS18" s="9">
        <v>12.948</v>
      </c>
      <c r="HT18" s="9">
        <v>12.318</v>
      </c>
      <c r="HU18" s="9">
        <v>13.667999999999999</v>
      </c>
      <c r="HV18" s="9">
        <v>4.6349999999999998</v>
      </c>
      <c r="HW18" s="9">
        <v>4.0220000000000002</v>
      </c>
      <c r="HX18" s="9">
        <v>5.335</v>
      </c>
      <c r="HY18" s="9">
        <v>5.1289999999999996</v>
      </c>
      <c r="HZ18" s="9">
        <v>6.0650000000000004</v>
      </c>
      <c r="IA18" s="9">
        <v>4.0609999999999999</v>
      </c>
      <c r="IB18" s="9">
        <v>1.149</v>
      </c>
      <c r="IC18" s="9">
        <v>1.4179999999999999</v>
      </c>
      <c r="ID18" s="9">
        <v>0.84199999999999997</v>
      </c>
      <c r="IE18" s="9">
        <v>3.98</v>
      </c>
      <c r="IF18" s="9">
        <v>4.6470000000000002</v>
      </c>
      <c r="IG18" s="9">
        <v>3.22</v>
      </c>
      <c r="IH18" s="9">
        <v>11.875999999999999</v>
      </c>
      <c r="II18" s="9">
        <v>11.092000000000001</v>
      </c>
      <c r="IJ18" s="9">
        <v>12.771000000000001</v>
      </c>
      <c r="IK18" s="9">
        <v>3.8820000000000001</v>
      </c>
      <c r="IL18" s="9">
        <v>3.6549999999999998</v>
      </c>
      <c r="IM18" s="9">
        <v>4.1420000000000003</v>
      </c>
      <c r="IN18" s="9">
        <v>4.9989999999999997</v>
      </c>
      <c r="IO18" s="9">
        <v>5.6539999999999999</v>
      </c>
      <c r="IP18" s="9">
        <v>4.25</v>
      </c>
      <c r="IQ18" s="9">
        <v>5.3170000000000002</v>
      </c>
    </row>
    <row r="19" spans="1:251">
      <c r="A19" s="10">
        <v>44958</v>
      </c>
      <c r="B19" s="9">
        <v>502.709</v>
      </c>
      <c r="C19" s="9">
        <v>271.69200000000001</v>
      </c>
      <c r="D19" s="9">
        <v>231.017</v>
      </c>
      <c r="E19" s="9">
        <v>409.11599999999999</v>
      </c>
      <c r="F19" s="9">
        <v>225.11199999999999</v>
      </c>
      <c r="G19" s="9">
        <v>184.00399999999999</v>
      </c>
      <c r="H19" s="9">
        <v>58.58</v>
      </c>
      <c r="I19" s="9">
        <v>33.923000000000002</v>
      </c>
      <c r="J19" s="9">
        <v>24.657</v>
      </c>
      <c r="K19" s="9">
        <v>28.93</v>
      </c>
      <c r="L19" s="9">
        <v>18.141999999999999</v>
      </c>
      <c r="M19" s="9">
        <v>10.787000000000001</v>
      </c>
      <c r="N19" s="9">
        <v>23.818000000000001</v>
      </c>
      <c r="O19" s="9">
        <v>15.635</v>
      </c>
      <c r="P19" s="9">
        <v>8.1829999999999998</v>
      </c>
      <c r="Q19" s="9">
        <v>5.069</v>
      </c>
      <c r="R19" s="9">
        <v>3.72</v>
      </c>
      <c r="S19" s="9">
        <v>1.349</v>
      </c>
      <c r="T19" s="9">
        <v>18.748999999999999</v>
      </c>
      <c r="U19" s="9">
        <v>11.914999999999999</v>
      </c>
      <c r="V19" s="9">
        <v>6.8339999999999996</v>
      </c>
      <c r="W19" s="9">
        <v>43.082999999999998</v>
      </c>
      <c r="X19" s="9">
        <v>19.308</v>
      </c>
      <c r="Y19" s="9">
        <v>23.774999999999999</v>
      </c>
      <c r="Z19" s="9">
        <v>11.122999999999999</v>
      </c>
      <c r="AA19" s="9">
        <v>6.6879999999999997</v>
      </c>
      <c r="AB19" s="9">
        <v>4.4349999999999996</v>
      </c>
      <c r="AC19" s="9">
        <v>20.925000000000001</v>
      </c>
      <c r="AD19" s="9">
        <v>12.362</v>
      </c>
      <c r="AE19" s="9">
        <v>8.5630000000000006</v>
      </c>
      <c r="AF19" s="9">
        <v>33.168999999999997</v>
      </c>
      <c r="AG19" s="9">
        <v>19.04</v>
      </c>
      <c r="AH19" s="9">
        <v>14.129</v>
      </c>
      <c r="AI19" s="9">
        <v>57.886000000000003</v>
      </c>
      <c r="AJ19" s="9">
        <v>39.421999999999997</v>
      </c>
      <c r="AK19" s="9">
        <v>18.463999999999999</v>
      </c>
      <c r="AL19" s="9">
        <v>11.11</v>
      </c>
      <c r="AM19" s="9">
        <v>4.9870000000000001</v>
      </c>
      <c r="AN19" s="9">
        <v>6.1239999999999997</v>
      </c>
      <c r="AO19" s="9">
        <v>22.984999999999999</v>
      </c>
      <c r="AP19" s="9">
        <v>7.4649999999999999</v>
      </c>
      <c r="AQ19" s="9">
        <v>15.52</v>
      </c>
      <c r="AR19" s="9">
        <v>15.298</v>
      </c>
      <c r="AS19" s="9">
        <v>3.6429999999999998</v>
      </c>
      <c r="AT19" s="9">
        <v>11.654999999999999</v>
      </c>
      <c r="AU19" s="9">
        <v>13.074999999999999</v>
      </c>
      <c r="AV19" s="9">
        <v>5.109</v>
      </c>
      <c r="AW19" s="9">
        <v>7.9660000000000002</v>
      </c>
      <c r="AX19" s="9">
        <v>69.134</v>
      </c>
      <c r="AY19" s="9">
        <v>39.387999999999998</v>
      </c>
      <c r="AZ19" s="9">
        <v>29.745999999999999</v>
      </c>
      <c r="BA19" s="9">
        <v>93.593000000000004</v>
      </c>
      <c r="BB19" s="9">
        <v>46.58</v>
      </c>
      <c r="BC19" s="9">
        <v>47.012999999999998</v>
      </c>
      <c r="BD19" s="9">
        <v>328.66800000000001</v>
      </c>
      <c r="BE19" s="9">
        <v>191.01300000000001</v>
      </c>
      <c r="BF19" s="9">
        <v>137.655</v>
      </c>
      <c r="BG19" s="9">
        <v>239.72399999999999</v>
      </c>
      <c r="BH19" s="9">
        <v>134.43799999999999</v>
      </c>
      <c r="BI19" s="9">
        <v>105.286</v>
      </c>
      <c r="BJ19" s="9">
        <v>64.12</v>
      </c>
      <c r="BK19" s="9">
        <v>41.701000000000001</v>
      </c>
      <c r="BL19" s="9">
        <v>22.417999999999999</v>
      </c>
      <c r="BM19" s="9">
        <v>24.824000000000002</v>
      </c>
      <c r="BN19" s="9">
        <v>14.874000000000001</v>
      </c>
      <c r="BO19" s="9">
        <v>9.9510000000000005</v>
      </c>
      <c r="BP19" s="9">
        <v>174.041</v>
      </c>
      <c r="BQ19" s="9">
        <v>80.679000000000002</v>
      </c>
      <c r="BR19" s="9">
        <v>93.363</v>
      </c>
      <c r="BS19" s="9">
        <v>147.31299999999999</v>
      </c>
      <c r="BT19" s="9">
        <v>71.927999999999997</v>
      </c>
      <c r="BU19" s="9">
        <v>75.385000000000005</v>
      </c>
      <c r="BV19" s="9">
        <v>26.728000000000002</v>
      </c>
      <c r="BW19" s="9">
        <v>8.75</v>
      </c>
      <c r="BX19" s="9">
        <v>17.978000000000002</v>
      </c>
      <c r="BY19" s="9">
        <v>81.382000000000005</v>
      </c>
      <c r="BZ19" s="9">
        <v>82.855999999999995</v>
      </c>
      <c r="CA19" s="9">
        <v>79.649000000000001</v>
      </c>
      <c r="CB19" s="9">
        <v>11.653</v>
      </c>
      <c r="CC19" s="9">
        <v>12.486000000000001</v>
      </c>
      <c r="CD19" s="9">
        <v>10.673</v>
      </c>
      <c r="CE19" s="9">
        <v>5.7549999999999999</v>
      </c>
      <c r="CF19" s="9">
        <v>6.6779999999999999</v>
      </c>
      <c r="CG19" s="9">
        <v>4.67</v>
      </c>
      <c r="CH19" s="9">
        <v>4.7380000000000004</v>
      </c>
      <c r="CI19" s="9">
        <v>5.7549999999999999</v>
      </c>
      <c r="CJ19" s="9">
        <v>3.5419999999999998</v>
      </c>
      <c r="CK19" s="9">
        <v>1.008</v>
      </c>
      <c r="CL19" s="9">
        <v>1.369</v>
      </c>
      <c r="CM19" s="9">
        <v>0.58399999999999996</v>
      </c>
      <c r="CN19" s="9">
        <v>3.73</v>
      </c>
      <c r="CO19" s="9">
        <v>4.3860000000000001</v>
      </c>
      <c r="CP19" s="9">
        <v>2.9580000000000002</v>
      </c>
      <c r="CQ19" s="9">
        <v>8.57</v>
      </c>
      <c r="CR19" s="9">
        <v>7.1059999999999999</v>
      </c>
      <c r="CS19" s="9">
        <v>10.292</v>
      </c>
      <c r="CT19" s="9">
        <v>2.2130000000000001</v>
      </c>
      <c r="CU19" s="9">
        <v>2.4620000000000002</v>
      </c>
      <c r="CV19" s="9">
        <v>1.92</v>
      </c>
      <c r="CW19" s="9">
        <v>4.1619999999999999</v>
      </c>
      <c r="CX19" s="9">
        <v>4.55</v>
      </c>
      <c r="CY19" s="9">
        <v>3.706</v>
      </c>
      <c r="CZ19" s="9">
        <v>6.5979999999999999</v>
      </c>
      <c r="DA19" s="9">
        <v>7.008</v>
      </c>
      <c r="DB19" s="9">
        <v>6.1159999999999997</v>
      </c>
      <c r="DC19" s="9">
        <v>11.515000000000001</v>
      </c>
      <c r="DD19" s="9">
        <v>14.51</v>
      </c>
      <c r="DE19" s="9">
        <v>7.992</v>
      </c>
      <c r="DF19" s="9">
        <v>2.21</v>
      </c>
      <c r="DG19" s="9">
        <v>1.835</v>
      </c>
      <c r="DH19" s="9">
        <v>2.6509999999999998</v>
      </c>
      <c r="DI19" s="9">
        <v>4.5720000000000001</v>
      </c>
      <c r="DJ19" s="9">
        <v>2.7480000000000002</v>
      </c>
      <c r="DK19" s="9">
        <v>6.718</v>
      </c>
      <c r="DL19" s="9">
        <v>3.0430000000000001</v>
      </c>
      <c r="DM19" s="9">
        <v>1.341</v>
      </c>
      <c r="DN19" s="9">
        <v>5.0449999999999999</v>
      </c>
      <c r="DO19" s="9">
        <v>2.601</v>
      </c>
      <c r="DP19" s="9">
        <v>1.88</v>
      </c>
      <c r="DQ19" s="9">
        <v>3.448</v>
      </c>
      <c r="DR19" s="9">
        <v>13.752000000000001</v>
      </c>
      <c r="DS19" s="9">
        <v>14.497</v>
      </c>
      <c r="DT19" s="9">
        <v>12.875999999999999</v>
      </c>
      <c r="DU19" s="9">
        <v>18.617999999999999</v>
      </c>
      <c r="DV19" s="9">
        <v>17.143999999999998</v>
      </c>
      <c r="DW19" s="9">
        <v>20.350999999999999</v>
      </c>
      <c r="DX19" s="9">
        <v>65.379000000000005</v>
      </c>
      <c r="DY19" s="9">
        <v>70.305000000000007</v>
      </c>
      <c r="DZ19" s="9">
        <v>59.585999999999999</v>
      </c>
      <c r="EA19" s="9">
        <v>47.686</v>
      </c>
      <c r="EB19" s="9">
        <v>49.481999999999999</v>
      </c>
      <c r="EC19" s="9">
        <v>45.575000000000003</v>
      </c>
      <c r="ED19" s="9">
        <v>12.755000000000001</v>
      </c>
      <c r="EE19" s="9">
        <v>15.349</v>
      </c>
      <c r="EF19" s="9">
        <v>9.7040000000000006</v>
      </c>
      <c r="EG19" s="9">
        <v>4.9379999999999997</v>
      </c>
      <c r="EH19" s="9">
        <v>5.4740000000000002</v>
      </c>
      <c r="EI19" s="9">
        <v>4.3070000000000004</v>
      </c>
      <c r="EJ19" s="9">
        <v>34.621000000000002</v>
      </c>
      <c r="EK19" s="9">
        <v>29.695</v>
      </c>
      <c r="EL19" s="9">
        <v>40.414000000000001</v>
      </c>
      <c r="EM19" s="9">
        <v>29.303999999999998</v>
      </c>
      <c r="EN19" s="9">
        <v>26.474</v>
      </c>
      <c r="EO19" s="9">
        <v>32.631999999999998</v>
      </c>
      <c r="EP19" s="9">
        <v>5.3170000000000002</v>
      </c>
      <c r="EQ19" s="9">
        <v>3.2210000000000001</v>
      </c>
      <c r="ER19" s="9">
        <v>7.782</v>
      </c>
      <c r="ES19" s="9">
        <v>493.43099999999998</v>
      </c>
      <c r="ET19" s="9">
        <v>266.017</v>
      </c>
      <c r="EU19" s="9">
        <v>227.41399999999999</v>
      </c>
      <c r="EV19" s="9">
        <v>402.37200000000001</v>
      </c>
      <c r="EW19" s="9">
        <v>220.63300000000001</v>
      </c>
      <c r="EX19" s="9">
        <v>181.739</v>
      </c>
      <c r="EY19" s="9">
        <v>58.009</v>
      </c>
      <c r="EZ19" s="9">
        <v>33.351999999999997</v>
      </c>
      <c r="FA19" s="9">
        <v>24.657</v>
      </c>
      <c r="FB19" s="9">
        <v>28.93</v>
      </c>
      <c r="FC19" s="9">
        <v>18.141999999999999</v>
      </c>
      <c r="FD19" s="9">
        <v>10.787000000000001</v>
      </c>
      <c r="FE19" s="9">
        <v>20.693000000000001</v>
      </c>
      <c r="FF19" s="9">
        <v>13.132</v>
      </c>
      <c r="FG19" s="9">
        <v>7.56</v>
      </c>
      <c r="FH19" s="9">
        <v>5.069</v>
      </c>
      <c r="FI19" s="9">
        <v>3.72</v>
      </c>
      <c r="FJ19" s="9">
        <v>1.349</v>
      </c>
      <c r="FK19" s="9">
        <v>15.624000000000001</v>
      </c>
      <c r="FL19" s="9">
        <v>9.4120000000000008</v>
      </c>
      <c r="FM19" s="9">
        <v>6.2119999999999997</v>
      </c>
      <c r="FN19" s="9">
        <v>43.082999999999998</v>
      </c>
      <c r="FO19" s="9">
        <v>19.308</v>
      </c>
      <c r="FP19" s="9">
        <v>23.774999999999999</v>
      </c>
      <c r="FQ19" s="9">
        <v>10.805999999999999</v>
      </c>
      <c r="FR19" s="9">
        <v>6.6879999999999997</v>
      </c>
      <c r="FS19" s="9">
        <v>4.117</v>
      </c>
      <c r="FT19" s="9">
        <v>20.302</v>
      </c>
      <c r="FU19" s="9">
        <v>12.244</v>
      </c>
      <c r="FV19" s="9">
        <v>8.0589999999999993</v>
      </c>
      <c r="FW19" s="9">
        <v>33.168999999999997</v>
      </c>
      <c r="FX19" s="9">
        <v>19.04</v>
      </c>
      <c r="FY19" s="9">
        <v>14.129</v>
      </c>
      <c r="FZ19" s="9">
        <v>57.521000000000001</v>
      </c>
      <c r="GA19" s="9">
        <v>39.421999999999997</v>
      </c>
      <c r="GB19" s="9">
        <v>18.097999999999999</v>
      </c>
      <c r="GC19" s="9">
        <v>10.747</v>
      </c>
      <c r="GD19" s="9">
        <v>4.6230000000000002</v>
      </c>
      <c r="GE19" s="9">
        <v>6.1239999999999997</v>
      </c>
      <c r="GF19" s="9">
        <v>22.984999999999999</v>
      </c>
      <c r="GG19" s="9">
        <v>7.4649999999999999</v>
      </c>
      <c r="GH19" s="9">
        <v>15.52</v>
      </c>
      <c r="GI19" s="9">
        <v>14.843</v>
      </c>
      <c r="GJ19" s="9">
        <v>3.6429999999999998</v>
      </c>
      <c r="GK19" s="9">
        <v>11.199</v>
      </c>
      <c r="GL19" s="9">
        <v>13.074999999999999</v>
      </c>
      <c r="GM19" s="9">
        <v>5.109</v>
      </c>
      <c r="GN19" s="9">
        <v>7.9660000000000002</v>
      </c>
      <c r="GO19" s="9">
        <v>68.210999999999999</v>
      </c>
      <c r="GP19" s="9">
        <v>38.463999999999999</v>
      </c>
      <c r="GQ19" s="9">
        <v>29.745999999999999</v>
      </c>
      <c r="GR19" s="9">
        <v>91.058999999999997</v>
      </c>
      <c r="GS19" s="9">
        <v>45.384</v>
      </c>
      <c r="GT19" s="9">
        <v>45.674999999999997</v>
      </c>
      <c r="GU19" s="9">
        <v>323.05399999999997</v>
      </c>
      <c r="GV19" s="9">
        <v>186.98099999999999</v>
      </c>
      <c r="GW19" s="9">
        <v>136.07300000000001</v>
      </c>
      <c r="GX19" s="9">
        <v>234.53700000000001</v>
      </c>
      <c r="GY19" s="9">
        <v>130.834</v>
      </c>
      <c r="GZ19" s="9">
        <v>103.70399999999999</v>
      </c>
      <c r="HA19" s="9">
        <v>63.692</v>
      </c>
      <c r="HB19" s="9">
        <v>41.274000000000001</v>
      </c>
      <c r="HC19" s="9">
        <v>22.417999999999999</v>
      </c>
      <c r="HD19" s="9">
        <v>24.824000000000002</v>
      </c>
      <c r="HE19" s="9">
        <v>14.874000000000001</v>
      </c>
      <c r="HF19" s="9">
        <v>9.9510000000000005</v>
      </c>
      <c r="HG19" s="9">
        <v>170.37700000000001</v>
      </c>
      <c r="HH19" s="9">
        <v>79.036000000000001</v>
      </c>
      <c r="HI19" s="9">
        <v>91.340999999999994</v>
      </c>
      <c r="HJ19" s="9">
        <v>145.63999999999999</v>
      </c>
      <c r="HK19" s="9">
        <v>70.938000000000002</v>
      </c>
      <c r="HL19" s="9">
        <v>74.701999999999998</v>
      </c>
      <c r="HM19" s="9">
        <v>24.736999999999998</v>
      </c>
      <c r="HN19" s="9">
        <v>8.0980000000000008</v>
      </c>
      <c r="HO19" s="9">
        <v>16.638999999999999</v>
      </c>
      <c r="HP19" s="9">
        <v>81.546000000000006</v>
      </c>
      <c r="HQ19" s="9">
        <v>82.938999999999993</v>
      </c>
      <c r="HR19" s="9">
        <v>79.915999999999997</v>
      </c>
      <c r="HS19" s="9">
        <v>11.756</v>
      </c>
      <c r="HT19" s="9">
        <v>12.538</v>
      </c>
      <c r="HU19" s="9">
        <v>10.842000000000001</v>
      </c>
      <c r="HV19" s="9">
        <v>5.8630000000000004</v>
      </c>
      <c r="HW19" s="9">
        <v>6.82</v>
      </c>
      <c r="HX19" s="9">
        <v>4.7439999999999998</v>
      </c>
      <c r="HY19" s="9">
        <v>4.194</v>
      </c>
      <c r="HZ19" s="9">
        <v>4.9370000000000003</v>
      </c>
      <c r="IA19" s="9">
        <v>3.3250000000000002</v>
      </c>
      <c r="IB19" s="9">
        <v>1.0269999999999999</v>
      </c>
      <c r="IC19" s="9">
        <v>1.3979999999999999</v>
      </c>
      <c r="ID19" s="9">
        <v>0.59299999999999997</v>
      </c>
      <c r="IE19" s="9">
        <v>3.1659999999999999</v>
      </c>
      <c r="IF19" s="9">
        <v>3.5379999999999998</v>
      </c>
      <c r="IG19" s="9">
        <v>2.7309999999999999</v>
      </c>
      <c r="IH19" s="9">
        <v>8.7309999999999999</v>
      </c>
      <c r="II19" s="9">
        <v>7.258</v>
      </c>
      <c r="IJ19" s="9">
        <v>10.455</v>
      </c>
      <c r="IK19" s="9">
        <v>2.19</v>
      </c>
      <c r="IL19" s="9">
        <v>2.5139999999999998</v>
      </c>
      <c r="IM19" s="9">
        <v>1.81</v>
      </c>
      <c r="IN19" s="9">
        <v>4.1150000000000002</v>
      </c>
      <c r="IO19" s="9">
        <v>4.6029999999999998</v>
      </c>
      <c r="IP19" s="9">
        <v>3.544</v>
      </c>
      <c r="IQ19" s="9">
        <v>6.7220000000000004</v>
      </c>
    </row>
    <row r="20" spans="1:251">
      <c r="A20" s="10">
        <v>45323</v>
      </c>
      <c r="B20" s="9">
        <v>554.36500000000001</v>
      </c>
      <c r="C20" s="9">
        <v>292.71699999999998</v>
      </c>
      <c r="D20" s="9">
        <v>261.64800000000002</v>
      </c>
      <c r="E20" s="9">
        <v>452.238</v>
      </c>
      <c r="F20" s="9">
        <v>237.428</v>
      </c>
      <c r="G20" s="9">
        <v>214.81</v>
      </c>
      <c r="H20" s="9">
        <v>70.260000000000005</v>
      </c>
      <c r="I20" s="9">
        <v>38.206000000000003</v>
      </c>
      <c r="J20" s="9">
        <v>32.054000000000002</v>
      </c>
      <c r="K20" s="9">
        <v>34.137999999999998</v>
      </c>
      <c r="L20" s="9">
        <v>19.218</v>
      </c>
      <c r="M20" s="9">
        <v>14.92</v>
      </c>
      <c r="N20" s="9">
        <v>22.425999999999998</v>
      </c>
      <c r="O20" s="9">
        <v>11.353</v>
      </c>
      <c r="P20" s="9">
        <v>11.074</v>
      </c>
      <c r="Q20" s="9">
        <v>4.29</v>
      </c>
      <c r="R20" s="9">
        <v>1.302</v>
      </c>
      <c r="S20" s="9">
        <v>2.9889999999999999</v>
      </c>
      <c r="T20" s="9">
        <v>18.135999999999999</v>
      </c>
      <c r="U20" s="9">
        <v>10.051</v>
      </c>
      <c r="V20" s="9">
        <v>8.0850000000000009</v>
      </c>
      <c r="W20" s="9">
        <v>59.749000000000002</v>
      </c>
      <c r="X20" s="9">
        <v>30.998000000000001</v>
      </c>
      <c r="Y20" s="9">
        <v>28.751000000000001</v>
      </c>
      <c r="Z20" s="9">
        <v>17.847999999999999</v>
      </c>
      <c r="AA20" s="9">
        <v>8.3529999999999998</v>
      </c>
      <c r="AB20" s="9">
        <v>9.4949999999999992</v>
      </c>
      <c r="AC20" s="9">
        <v>27.64</v>
      </c>
      <c r="AD20" s="9">
        <v>15.823</v>
      </c>
      <c r="AE20" s="9">
        <v>11.817</v>
      </c>
      <c r="AF20" s="9">
        <v>26.649000000000001</v>
      </c>
      <c r="AG20" s="9">
        <v>14.778</v>
      </c>
      <c r="AH20" s="9">
        <v>11.871</v>
      </c>
      <c r="AI20" s="9">
        <v>59.39</v>
      </c>
      <c r="AJ20" s="9">
        <v>34.438000000000002</v>
      </c>
      <c r="AK20" s="9">
        <v>24.952000000000002</v>
      </c>
      <c r="AL20" s="9">
        <v>11.327999999999999</v>
      </c>
      <c r="AM20" s="9">
        <v>5.742</v>
      </c>
      <c r="AN20" s="9">
        <v>5.5860000000000003</v>
      </c>
      <c r="AO20" s="9">
        <v>25.411999999999999</v>
      </c>
      <c r="AP20" s="9">
        <v>6.2629999999999999</v>
      </c>
      <c r="AQ20" s="9">
        <v>19.149000000000001</v>
      </c>
      <c r="AR20" s="9">
        <v>16.452000000000002</v>
      </c>
      <c r="AS20" s="9">
        <v>6.9109999999999996</v>
      </c>
      <c r="AT20" s="9">
        <v>9.5410000000000004</v>
      </c>
      <c r="AU20" s="9">
        <v>7.2619999999999996</v>
      </c>
      <c r="AV20" s="9">
        <v>3.81</v>
      </c>
      <c r="AW20" s="9">
        <v>3.452</v>
      </c>
      <c r="AX20" s="9">
        <v>73.680999999999997</v>
      </c>
      <c r="AY20" s="9">
        <v>41.533000000000001</v>
      </c>
      <c r="AZ20" s="9">
        <v>32.149000000000001</v>
      </c>
      <c r="BA20" s="9">
        <v>102.127</v>
      </c>
      <c r="BB20" s="9">
        <v>55.289000000000001</v>
      </c>
      <c r="BC20" s="9">
        <v>46.838000000000001</v>
      </c>
      <c r="BD20" s="9">
        <v>350.09</v>
      </c>
      <c r="BE20" s="9">
        <v>199.815</v>
      </c>
      <c r="BF20" s="9">
        <v>150.274</v>
      </c>
      <c r="BG20" s="9">
        <v>262.214</v>
      </c>
      <c r="BH20" s="9">
        <v>139.572</v>
      </c>
      <c r="BI20" s="9">
        <v>122.642</v>
      </c>
      <c r="BJ20" s="9">
        <v>72.775999999999996</v>
      </c>
      <c r="BK20" s="9">
        <v>51.081000000000003</v>
      </c>
      <c r="BL20" s="9">
        <v>21.695</v>
      </c>
      <c r="BM20" s="9">
        <v>15.099</v>
      </c>
      <c r="BN20" s="9">
        <v>9.1630000000000003</v>
      </c>
      <c r="BO20" s="9">
        <v>5.9370000000000003</v>
      </c>
      <c r="BP20" s="9">
        <v>204.27500000000001</v>
      </c>
      <c r="BQ20" s="9">
        <v>92.900999999999996</v>
      </c>
      <c r="BR20" s="9">
        <v>111.374</v>
      </c>
      <c r="BS20" s="9">
        <v>178.86799999999999</v>
      </c>
      <c r="BT20" s="9">
        <v>80.27</v>
      </c>
      <c r="BU20" s="9">
        <v>98.597999999999999</v>
      </c>
      <c r="BV20" s="9">
        <v>25.407</v>
      </c>
      <c r="BW20" s="9">
        <v>12.631</v>
      </c>
      <c r="BX20" s="9">
        <v>12.776</v>
      </c>
      <c r="BY20" s="9">
        <v>81.578000000000003</v>
      </c>
      <c r="BZ20" s="9">
        <v>81.111999999999995</v>
      </c>
      <c r="CA20" s="9">
        <v>82.099000000000004</v>
      </c>
      <c r="CB20" s="9">
        <v>12.673999999999999</v>
      </c>
      <c r="CC20" s="9">
        <v>13.052</v>
      </c>
      <c r="CD20" s="9">
        <v>12.250999999999999</v>
      </c>
      <c r="CE20" s="9">
        <v>6.1580000000000004</v>
      </c>
      <c r="CF20" s="9">
        <v>6.5659999999999998</v>
      </c>
      <c r="CG20" s="9">
        <v>5.702</v>
      </c>
      <c r="CH20" s="9">
        <v>4.0449999999999999</v>
      </c>
      <c r="CI20" s="9">
        <v>3.8780000000000001</v>
      </c>
      <c r="CJ20" s="9">
        <v>4.2320000000000002</v>
      </c>
      <c r="CK20" s="9">
        <v>0.77400000000000002</v>
      </c>
      <c r="CL20" s="9">
        <v>0.44500000000000001</v>
      </c>
      <c r="CM20" s="9">
        <v>1.1419999999999999</v>
      </c>
      <c r="CN20" s="9">
        <v>3.2719999999999998</v>
      </c>
      <c r="CO20" s="9">
        <v>3.4340000000000002</v>
      </c>
      <c r="CP20" s="9">
        <v>3.09</v>
      </c>
      <c r="CQ20" s="9">
        <v>10.778</v>
      </c>
      <c r="CR20" s="9">
        <v>10.59</v>
      </c>
      <c r="CS20" s="9">
        <v>10.988</v>
      </c>
      <c r="CT20" s="9">
        <v>3.22</v>
      </c>
      <c r="CU20" s="9">
        <v>2.8540000000000001</v>
      </c>
      <c r="CV20" s="9">
        <v>3.629</v>
      </c>
      <c r="CW20" s="9">
        <v>4.9859999999999998</v>
      </c>
      <c r="CX20" s="9">
        <v>5.4059999999999997</v>
      </c>
      <c r="CY20" s="9">
        <v>4.516</v>
      </c>
      <c r="CZ20" s="9">
        <v>4.8070000000000004</v>
      </c>
      <c r="DA20" s="9">
        <v>5.0490000000000004</v>
      </c>
      <c r="DB20" s="9">
        <v>4.5369999999999999</v>
      </c>
      <c r="DC20" s="9">
        <v>10.712999999999999</v>
      </c>
      <c r="DD20" s="9">
        <v>11.765000000000001</v>
      </c>
      <c r="DE20" s="9">
        <v>9.5359999999999996</v>
      </c>
      <c r="DF20" s="9">
        <v>2.0430000000000001</v>
      </c>
      <c r="DG20" s="9">
        <v>1.962</v>
      </c>
      <c r="DH20" s="9">
        <v>2.1349999999999998</v>
      </c>
      <c r="DI20" s="9">
        <v>4.5839999999999996</v>
      </c>
      <c r="DJ20" s="9">
        <v>2.14</v>
      </c>
      <c r="DK20" s="9">
        <v>7.319</v>
      </c>
      <c r="DL20" s="9">
        <v>2.968</v>
      </c>
      <c r="DM20" s="9">
        <v>2.3610000000000002</v>
      </c>
      <c r="DN20" s="9">
        <v>3.6469999999999998</v>
      </c>
      <c r="DO20" s="9">
        <v>1.31</v>
      </c>
      <c r="DP20" s="9">
        <v>1.302</v>
      </c>
      <c r="DQ20" s="9">
        <v>1.319</v>
      </c>
      <c r="DR20" s="9">
        <v>13.291</v>
      </c>
      <c r="DS20" s="9">
        <v>14.189</v>
      </c>
      <c r="DT20" s="9">
        <v>12.287000000000001</v>
      </c>
      <c r="DU20" s="9">
        <v>18.422000000000001</v>
      </c>
      <c r="DV20" s="9">
        <v>18.888000000000002</v>
      </c>
      <c r="DW20" s="9">
        <v>17.901</v>
      </c>
      <c r="DX20" s="9">
        <v>63.151000000000003</v>
      </c>
      <c r="DY20" s="9">
        <v>68.262</v>
      </c>
      <c r="DZ20" s="9">
        <v>57.433999999999997</v>
      </c>
      <c r="EA20" s="9">
        <v>47.3</v>
      </c>
      <c r="EB20" s="9">
        <v>47.682000000000002</v>
      </c>
      <c r="EC20" s="9">
        <v>46.872999999999998</v>
      </c>
      <c r="ED20" s="9">
        <v>13.128</v>
      </c>
      <c r="EE20" s="9">
        <v>17.451000000000001</v>
      </c>
      <c r="EF20" s="9">
        <v>8.2919999999999998</v>
      </c>
      <c r="EG20" s="9">
        <v>2.7240000000000002</v>
      </c>
      <c r="EH20" s="9">
        <v>3.13</v>
      </c>
      <c r="EI20" s="9">
        <v>2.2690000000000001</v>
      </c>
      <c r="EJ20" s="9">
        <v>36.848999999999997</v>
      </c>
      <c r="EK20" s="9">
        <v>31.738</v>
      </c>
      <c r="EL20" s="9">
        <v>42.566000000000003</v>
      </c>
      <c r="EM20" s="9">
        <v>32.265000000000001</v>
      </c>
      <c r="EN20" s="9">
        <v>27.422000000000001</v>
      </c>
      <c r="EO20" s="9">
        <v>37.683999999999997</v>
      </c>
      <c r="EP20" s="9">
        <v>4.5830000000000002</v>
      </c>
      <c r="EQ20" s="9">
        <v>4.3150000000000004</v>
      </c>
      <c r="ER20" s="9">
        <v>4.883</v>
      </c>
      <c r="ES20" s="9">
        <v>543.35500000000002</v>
      </c>
      <c r="ET20" s="9">
        <v>288.05599999999998</v>
      </c>
      <c r="EU20" s="9">
        <v>255.298</v>
      </c>
      <c r="EV20" s="9">
        <v>444.5</v>
      </c>
      <c r="EW20" s="9">
        <v>233.75</v>
      </c>
      <c r="EX20" s="9">
        <v>210.75</v>
      </c>
      <c r="EY20" s="9">
        <v>70.128</v>
      </c>
      <c r="EZ20" s="9">
        <v>38.206000000000003</v>
      </c>
      <c r="FA20" s="9">
        <v>31.922000000000001</v>
      </c>
      <c r="FB20" s="9">
        <v>34.137999999999998</v>
      </c>
      <c r="FC20" s="9">
        <v>19.218</v>
      </c>
      <c r="FD20" s="9">
        <v>14.92</v>
      </c>
      <c r="FE20" s="9">
        <v>17.419</v>
      </c>
      <c r="FF20" s="9">
        <v>8.2940000000000005</v>
      </c>
      <c r="FG20" s="9">
        <v>9.1259999999999994</v>
      </c>
      <c r="FH20" s="9">
        <v>4.29</v>
      </c>
      <c r="FI20" s="9">
        <v>1.302</v>
      </c>
      <c r="FJ20" s="9">
        <v>2.9889999999999999</v>
      </c>
      <c r="FK20" s="9">
        <v>13.129</v>
      </c>
      <c r="FL20" s="9">
        <v>6.992</v>
      </c>
      <c r="FM20" s="9">
        <v>6.1369999999999996</v>
      </c>
      <c r="FN20" s="9">
        <v>59.749000000000002</v>
      </c>
      <c r="FO20" s="9">
        <v>30.998000000000001</v>
      </c>
      <c r="FP20" s="9">
        <v>28.751000000000001</v>
      </c>
      <c r="FQ20" s="9">
        <v>17.074999999999999</v>
      </c>
      <c r="FR20" s="9">
        <v>8.1579999999999995</v>
      </c>
      <c r="FS20" s="9">
        <v>8.9169999999999998</v>
      </c>
      <c r="FT20" s="9">
        <v>27.64</v>
      </c>
      <c r="FU20" s="9">
        <v>15.823</v>
      </c>
      <c r="FV20" s="9">
        <v>11.817</v>
      </c>
      <c r="FW20" s="9">
        <v>26.649000000000001</v>
      </c>
      <c r="FX20" s="9">
        <v>14.778</v>
      </c>
      <c r="FY20" s="9">
        <v>11.871</v>
      </c>
      <c r="FZ20" s="9">
        <v>58.734000000000002</v>
      </c>
      <c r="GA20" s="9">
        <v>34.015000000000001</v>
      </c>
      <c r="GB20" s="9">
        <v>24.719000000000001</v>
      </c>
      <c r="GC20" s="9">
        <v>10.746</v>
      </c>
      <c r="GD20" s="9">
        <v>5.742</v>
      </c>
      <c r="GE20" s="9">
        <v>5.0030000000000001</v>
      </c>
      <c r="GF20" s="9">
        <v>25.411999999999999</v>
      </c>
      <c r="GG20" s="9">
        <v>6.2629999999999999</v>
      </c>
      <c r="GH20" s="9">
        <v>19.149000000000001</v>
      </c>
      <c r="GI20" s="9">
        <v>16.452000000000002</v>
      </c>
      <c r="GJ20" s="9">
        <v>6.9109999999999996</v>
      </c>
      <c r="GK20" s="9">
        <v>9.5410000000000004</v>
      </c>
      <c r="GL20" s="9">
        <v>7.2619999999999996</v>
      </c>
      <c r="GM20" s="9">
        <v>3.81</v>
      </c>
      <c r="GN20" s="9">
        <v>3.452</v>
      </c>
      <c r="GO20" s="9">
        <v>73.093999999999994</v>
      </c>
      <c r="GP20" s="9">
        <v>41.533000000000001</v>
      </c>
      <c r="GQ20" s="9">
        <v>31.561</v>
      </c>
      <c r="GR20" s="9">
        <v>98.853999999999999</v>
      </c>
      <c r="GS20" s="9">
        <v>54.305999999999997</v>
      </c>
      <c r="GT20" s="9">
        <v>44.548000000000002</v>
      </c>
      <c r="GU20" s="9">
        <v>344.92700000000002</v>
      </c>
      <c r="GV20" s="9">
        <v>198.17400000000001</v>
      </c>
      <c r="GW20" s="9">
        <v>146.75299999999999</v>
      </c>
      <c r="GX20" s="9">
        <v>257.28699999999998</v>
      </c>
      <c r="GY20" s="9">
        <v>137.982</v>
      </c>
      <c r="GZ20" s="9">
        <v>119.30500000000001</v>
      </c>
      <c r="HA20" s="9">
        <v>72.591999999999999</v>
      </c>
      <c r="HB20" s="9">
        <v>51.081000000000003</v>
      </c>
      <c r="HC20" s="9">
        <v>21.510999999999999</v>
      </c>
      <c r="HD20" s="9">
        <v>15.048</v>
      </c>
      <c r="HE20" s="9">
        <v>9.1110000000000007</v>
      </c>
      <c r="HF20" s="9">
        <v>5.9370000000000003</v>
      </c>
      <c r="HG20" s="9">
        <v>198.42699999999999</v>
      </c>
      <c r="HH20" s="9">
        <v>89.882000000000005</v>
      </c>
      <c r="HI20" s="9">
        <v>108.545</v>
      </c>
      <c r="HJ20" s="9">
        <v>175.732</v>
      </c>
      <c r="HK20" s="9">
        <v>78.099999999999994</v>
      </c>
      <c r="HL20" s="9">
        <v>97.632000000000005</v>
      </c>
      <c r="HM20" s="9">
        <v>22.695</v>
      </c>
      <c r="HN20" s="9">
        <v>11.782</v>
      </c>
      <c r="HO20" s="9">
        <v>10.913</v>
      </c>
      <c r="HP20" s="9">
        <v>81.807000000000002</v>
      </c>
      <c r="HQ20" s="9">
        <v>81.147000000000006</v>
      </c>
      <c r="HR20" s="9">
        <v>82.551000000000002</v>
      </c>
      <c r="HS20" s="9">
        <v>12.906000000000001</v>
      </c>
      <c r="HT20" s="9">
        <v>13.263</v>
      </c>
      <c r="HU20" s="9">
        <v>12.504</v>
      </c>
      <c r="HV20" s="9">
        <v>6.2830000000000004</v>
      </c>
      <c r="HW20" s="9">
        <v>6.6719999999999997</v>
      </c>
      <c r="HX20" s="9">
        <v>5.8440000000000003</v>
      </c>
      <c r="HY20" s="9">
        <v>3.206</v>
      </c>
      <c r="HZ20" s="9">
        <v>2.879</v>
      </c>
      <c r="IA20" s="9">
        <v>3.5739999999999998</v>
      </c>
      <c r="IB20" s="9">
        <v>0.79</v>
      </c>
      <c r="IC20" s="9">
        <v>0.45200000000000001</v>
      </c>
      <c r="ID20" s="9">
        <v>1.171</v>
      </c>
      <c r="IE20" s="9">
        <v>2.4159999999999999</v>
      </c>
      <c r="IF20" s="9">
        <v>2.427</v>
      </c>
      <c r="IG20" s="9">
        <v>2.4039999999999999</v>
      </c>
      <c r="IH20" s="9">
        <v>10.996</v>
      </c>
      <c r="II20" s="9">
        <v>10.760999999999999</v>
      </c>
      <c r="IJ20" s="9">
        <v>11.262</v>
      </c>
      <c r="IK20" s="9">
        <v>3.1429999999999998</v>
      </c>
      <c r="IL20" s="9">
        <v>2.8319999999999999</v>
      </c>
      <c r="IM20" s="9">
        <v>3.4929999999999999</v>
      </c>
      <c r="IN20" s="9">
        <v>5.0869999999999997</v>
      </c>
      <c r="IO20" s="9">
        <v>5.4930000000000003</v>
      </c>
      <c r="IP20" s="9">
        <v>4.6289999999999996</v>
      </c>
      <c r="IQ20" s="9">
        <v>4.9050000000000002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514</v>
      </c>
      <c r="C1" s="3" t="s">
        <v>515</v>
      </c>
      <c r="D1" s="3" t="s">
        <v>516</v>
      </c>
      <c r="E1" s="3" t="s">
        <v>517</v>
      </c>
      <c r="F1" s="3" t="s">
        <v>518</v>
      </c>
      <c r="G1" s="3" t="s">
        <v>519</v>
      </c>
      <c r="H1" s="3" t="s">
        <v>520</v>
      </c>
      <c r="I1" s="3" t="s">
        <v>521</v>
      </c>
      <c r="J1" s="3" t="s">
        <v>522</v>
      </c>
      <c r="K1" s="3" t="s">
        <v>523</v>
      </c>
      <c r="L1" s="3" t="s">
        <v>524</v>
      </c>
      <c r="M1" s="3" t="s">
        <v>525</v>
      </c>
      <c r="N1" s="3" t="s">
        <v>526</v>
      </c>
      <c r="O1" s="3" t="s">
        <v>527</v>
      </c>
      <c r="P1" s="3" t="s">
        <v>528</v>
      </c>
      <c r="Q1" s="3" t="s">
        <v>529</v>
      </c>
      <c r="R1" s="3" t="s">
        <v>530</v>
      </c>
      <c r="S1" s="3" t="s">
        <v>531</v>
      </c>
      <c r="T1" s="3" t="s">
        <v>532</v>
      </c>
      <c r="U1" s="3" t="s">
        <v>533</v>
      </c>
      <c r="V1" s="3" t="s">
        <v>534</v>
      </c>
      <c r="W1" s="3" t="s">
        <v>535</v>
      </c>
      <c r="X1" s="3" t="s">
        <v>536</v>
      </c>
      <c r="Y1" s="3" t="s">
        <v>537</v>
      </c>
      <c r="Z1" s="3" t="s">
        <v>538</v>
      </c>
      <c r="AA1" s="3" t="s">
        <v>539</v>
      </c>
      <c r="AB1" s="3" t="s">
        <v>540</v>
      </c>
      <c r="AC1" s="3" t="s">
        <v>541</v>
      </c>
      <c r="AD1" s="3" t="s">
        <v>542</v>
      </c>
      <c r="AE1" s="3" t="s">
        <v>543</v>
      </c>
      <c r="AF1" s="3" t="s">
        <v>544</v>
      </c>
      <c r="AG1" s="3" t="s">
        <v>545</v>
      </c>
      <c r="AH1" s="3" t="s">
        <v>546</v>
      </c>
      <c r="AI1" s="3" t="s">
        <v>547</v>
      </c>
      <c r="AJ1" s="3" t="s">
        <v>548</v>
      </c>
      <c r="AK1" s="3" t="s">
        <v>549</v>
      </c>
      <c r="AL1" s="3" t="s">
        <v>550</v>
      </c>
      <c r="AM1" s="3" t="s">
        <v>551</v>
      </c>
      <c r="AN1" s="3" t="s">
        <v>552</v>
      </c>
      <c r="AO1" s="3" t="s">
        <v>553</v>
      </c>
      <c r="AP1" s="3" t="s">
        <v>554</v>
      </c>
      <c r="AQ1" s="3" t="s">
        <v>555</v>
      </c>
      <c r="AR1" s="3" t="s">
        <v>556</v>
      </c>
      <c r="AS1" s="3" t="s">
        <v>557</v>
      </c>
      <c r="AT1" s="3" t="s">
        <v>558</v>
      </c>
      <c r="AU1" s="3" t="s">
        <v>559</v>
      </c>
      <c r="AV1" s="3" t="s">
        <v>560</v>
      </c>
      <c r="AW1" s="3" t="s">
        <v>561</v>
      </c>
      <c r="AX1" s="3" t="s">
        <v>562</v>
      </c>
      <c r="AY1" s="3" t="s">
        <v>563</v>
      </c>
      <c r="AZ1" s="3" t="s">
        <v>564</v>
      </c>
      <c r="BA1" s="3" t="s">
        <v>565</v>
      </c>
      <c r="BB1" s="3" t="s">
        <v>566</v>
      </c>
      <c r="BC1" s="3" t="s">
        <v>567</v>
      </c>
      <c r="BD1" s="3" t="s">
        <v>568</v>
      </c>
      <c r="BE1" s="3" t="s">
        <v>569</v>
      </c>
      <c r="BF1" s="3" t="s">
        <v>570</v>
      </c>
      <c r="BG1" s="3" t="s">
        <v>571</v>
      </c>
      <c r="BH1" s="3" t="s">
        <v>572</v>
      </c>
      <c r="BI1" s="3" t="s">
        <v>573</v>
      </c>
      <c r="BJ1" s="3" t="s">
        <v>574</v>
      </c>
      <c r="BK1" s="3" t="s">
        <v>575</v>
      </c>
      <c r="BL1" s="3" t="s">
        <v>576</v>
      </c>
      <c r="BM1" s="3" t="s">
        <v>577</v>
      </c>
      <c r="BN1" s="3" t="s">
        <v>578</v>
      </c>
      <c r="BO1" s="3" t="s">
        <v>579</v>
      </c>
      <c r="BP1" s="3" t="s">
        <v>580</v>
      </c>
      <c r="BQ1" s="3" t="s">
        <v>581</v>
      </c>
      <c r="BR1" s="3" t="s">
        <v>582</v>
      </c>
      <c r="BS1" s="3" t="s">
        <v>583</v>
      </c>
      <c r="BT1" s="3" t="s">
        <v>584</v>
      </c>
      <c r="BU1" s="3" t="s">
        <v>585</v>
      </c>
      <c r="BV1" s="3" t="s">
        <v>586</v>
      </c>
      <c r="BW1" s="3" t="s">
        <v>587</v>
      </c>
      <c r="BX1" s="3" t="s">
        <v>588</v>
      </c>
      <c r="BY1" s="3" t="s">
        <v>589</v>
      </c>
      <c r="BZ1" s="3" t="s">
        <v>590</v>
      </c>
      <c r="CA1" s="3" t="s">
        <v>591</v>
      </c>
      <c r="CB1" s="3" t="s">
        <v>592</v>
      </c>
      <c r="CC1" s="3" t="s">
        <v>593</v>
      </c>
      <c r="CD1" s="3" t="s">
        <v>594</v>
      </c>
      <c r="CE1" s="3" t="s">
        <v>595</v>
      </c>
      <c r="CF1" s="3" t="s">
        <v>596</v>
      </c>
      <c r="CG1" s="3" t="s">
        <v>597</v>
      </c>
      <c r="CH1" s="3" t="s">
        <v>598</v>
      </c>
      <c r="CI1" s="3" t="s">
        <v>599</v>
      </c>
      <c r="CJ1" s="3" t="s">
        <v>600</v>
      </c>
      <c r="CK1" s="3" t="s">
        <v>601</v>
      </c>
      <c r="CL1" s="3" t="s">
        <v>602</v>
      </c>
      <c r="CM1" s="3" t="s">
        <v>603</v>
      </c>
      <c r="CN1" s="3" t="s">
        <v>604</v>
      </c>
      <c r="CO1" s="3" t="s">
        <v>605</v>
      </c>
      <c r="CP1" s="3" t="s">
        <v>606</v>
      </c>
      <c r="CQ1" s="3" t="s">
        <v>607</v>
      </c>
      <c r="CR1" s="3" t="s">
        <v>608</v>
      </c>
      <c r="CS1" s="3" t="s">
        <v>609</v>
      </c>
      <c r="CT1" s="3" t="s">
        <v>610</v>
      </c>
      <c r="CU1" s="3" t="s">
        <v>611</v>
      </c>
      <c r="CV1" s="3" t="s">
        <v>612</v>
      </c>
      <c r="CW1" s="3" t="s">
        <v>613</v>
      </c>
      <c r="CX1" s="3" t="s">
        <v>614</v>
      </c>
      <c r="CY1" s="3" t="s">
        <v>615</v>
      </c>
      <c r="CZ1" s="3" t="s">
        <v>616</v>
      </c>
      <c r="DA1" s="3" t="s">
        <v>617</v>
      </c>
      <c r="DB1" s="3" t="s">
        <v>618</v>
      </c>
      <c r="DC1" s="3" t="s">
        <v>619</v>
      </c>
      <c r="DD1" s="3" t="s">
        <v>620</v>
      </c>
      <c r="DE1" s="3" t="s">
        <v>621</v>
      </c>
      <c r="DF1" s="3" t="s">
        <v>622</v>
      </c>
      <c r="DG1" s="3" t="s">
        <v>623</v>
      </c>
      <c r="DH1" s="3" t="s">
        <v>624</v>
      </c>
      <c r="DI1" s="3" t="s">
        <v>625</v>
      </c>
      <c r="DJ1" s="3" t="s">
        <v>626</v>
      </c>
      <c r="DK1" s="3" t="s">
        <v>627</v>
      </c>
      <c r="DL1" s="3" t="s">
        <v>628</v>
      </c>
      <c r="DM1" s="3" t="s">
        <v>629</v>
      </c>
      <c r="DN1" s="3" t="s">
        <v>630</v>
      </c>
      <c r="DO1" s="3" t="s">
        <v>631</v>
      </c>
      <c r="DP1" s="3" t="s">
        <v>632</v>
      </c>
      <c r="DQ1" s="3" t="s">
        <v>633</v>
      </c>
      <c r="DR1" s="3" t="s">
        <v>634</v>
      </c>
      <c r="DS1" s="3" t="s">
        <v>635</v>
      </c>
      <c r="DT1" s="3" t="s">
        <v>636</v>
      </c>
      <c r="DU1" s="3" t="s">
        <v>637</v>
      </c>
      <c r="DV1" s="3" t="s">
        <v>638</v>
      </c>
      <c r="DW1" s="3" t="s">
        <v>639</v>
      </c>
      <c r="DX1" s="3" t="s">
        <v>640</v>
      </c>
      <c r="DY1" s="3" t="s">
        <v>641</v>
      </c>
      <c r="DZ1" s="3" t="s">
        <v>642</v>
      </c>
      <c r="EA1" s="3" t="s">
        <v>643</v>
      </c>
      <c r="EB1" s="3" t="s">
        <v>644</v>
      </c>
      <c r="EC1" s="3" t="s">
        <v>645</v>
      </c>
      <c r="ED1" s="3" t="s">
        <v>646</v>
      </c>
      <c r="EE1" s="3" t="s">
        <v>647</v>
      </c>
      <c r="EF1" s="3" t="s">
        <v>648</v>
      </c>
      <c r="EG1" s="3" t="s">
        <v>649</v>
      </c>
      <c r="EH1" s="3" t="s">
        <v>650</v>
      </c>
      <c r="EI1" s="3" t="s">
        <v>651</v>
      </c>
      <c r="EJ1" s="3" t="s">
        <v>652</v>
      </c>
      <c r="EK1" s="3" t="s">
        <v>653</v>
      </c>
      <c r="EL1" s="3" t="s">
        <v>654</v>
      </c>
      <c r="EM1" s="3" t="s">
        <v>655</v>
      </c>
      <c r="EN1" s="3" t="s">
        <v>656</v>
      </c>
      <c r="EO1" s="3" t="s">
        <v>657</v>
      </c>
      <c r="EP1" s="3" t="s">
        <v>658</v>
      </c>
      <c r="EQ1" s="3" t="s">
        <v>659</v>
      </c>
      <c r="ER1" s="3" t="s">
        <v>660</v>
      </c>
      <c r="ES1" s="3" t="s">
        <v>661</v>
      </c>
      <c r="ET1" s="3" t="s">
        <v>662</v>
      </c>
      <c r="EU1" s="3" t="s">
        <v>663</v>
      </c>
      <c r="EV1" s="3" t="s">
        <v>664</v>
      </c>
      <c r="EW1" s="3" t="s">
        <v>665</v>
      </c>
      <c r="EX1" s="3" t="s">
        <v>666</v>
      </c>
      <c r="EY1" s="3" t="s">
        <v>667</v>
      </c>
      <c r="EZ1" s="3" t="s">
        <v>668</v>
      </c>
      <c r="FA1" s="3" t="s">
        <v>669</v>
      </c>
      <c r="FB1" s="3" t="s">
        <v>670</v>
      </c>
      <c r="FC1" s="3" t="s">
        <v>671</v>
      </c>
      <c r="FD1" s="3" t="s">
        <v>672</v>
      </c>
      <c r="FE1" s="3" t="s">
        <v>673</v>
      </c>
      <c r="FF1" s="3" t="s">
        <v>674</v>
      </c>
      <c r="FG1" s="3" t="s">
        <v>675</v>
      </c>
      <c r="FH1" s="3" t="s">
        <v>676</v>
      </c>
      <c r="FI1" s="3" t="s">
        <v>677</v>
      </c>
      <c r="FJ1" s="3" t="s">
        <v>678</v>
      </c>
      <c r="FK1" s="3" t="s">
        <v>679</v>
      </c>
      <c r="FL1" s="3" t="s">
        <v>680</v>
      </c>
      <c r="FM1" s="3" t="s">
        <v>681</v>
      </c>
      <c r="FN1" s="3" t="s">
        <v>682</v>
      </c>
      <c r="FO1" s="3" t="s">
        <v>683</v>
      </c>
      <c r="FP1" s="3" t="s">
        <v>684</v>
      </c>
      <c r="FQ1" s="3" t="s">
        <v>685</v>
      </c>
      <c r="FR1" s="3" t="s">
        <v>686</v>
      </c>
      <c r="FS1" s="3" t="s">
        <v>687</v>
      </c>
      <c r="FT1" s="3" t="s">
        <v>688</v>
      </c>
      <c r="FU1" s="3" t="s">
        <v>689</v>
      </c>
      <c r="FV1" s="3" t="s">
        <v>690</v>
      </c>
      <c r="FW1" s="3" t="s">
        <v>691</v>
      </c>
      <c r="FX1" s="3" t="s">
        <v>692</v>
      </c>
      <c r="FY1" s="3" t="s">
        <v>693</v>
      </c>
      <c r="FZ1" s="3" t="s">
        <v>694</v>
      </c>
      <c r="GA1" s="3" t="s">
        <v>695</v>
      </c>
      <c r="GB1" s="3" t="s">
        <v>696</v>
      </c>
      <c r="GC1" s="3" t="s">
        <v>697</v>
      </c>
      <c r="GD1" s="3" t="s">
        <v>698</v>
      </c>
      <c r="GE1" s="3" t="s">
        <v>699</v>
      </c>
      <c r="GF1" s="3" t="s">
        <v>700</v>
      </c>
      <c r="GG1" s="3" t="s">
        <v>701</v>
      </c>
      <c r="GH1" s="3" t="s">
        <v>702</v>
      </c>
      <c r="GI1" s="3" t="s">
        <v>703</v>
      </c>
      <c r="GJ1" s="3" t="s">
        <v>704</v>
      </c>
      <c r="GK1" s="3" t="s">
        <v>705</v>
      </c>
      <c r="GL1" s="3" t="s">
        <v>706</v>
      </c>
      <c r="GM1" s="3" t="s">
        <v>707</v>
      </c>
      <c r="GN1" s="3" t="s">
        <v>708</v>
      </c>
      <c r="GO1" s="3" t="s">
        <v>709</v>
      </c>
      <c r="GP1" s="3" t="s">
        <v>710</v>
      </c>
      <c r="GQ1" s="3" t="s">
        <v>711</v>
      </c>
      <c r="GR1" s="3" t="s">
        <v>712</v>
      </c>
      <c r="GS1" s="3" t="s">
        <v>713</v>
      </c>
      <c r="GT1" s="3" t="s">
        <v>714</v>
      </c>
      <c r="GU1" s="3" t="s">
        <v>715</v>
      </c>
      <c r="GV1" s="3" t="s">
        <v>716</v>
      </c>
      <c r="GW1" s="3" t="s">
        <v>717</v>
      </c>
      <c r="GX1" s="3" t="s">
        <v>718</v>
      </c>
      <c r="GY1" s="3" t="s">
        <v>719</v>
      </c>
      <c r="GZ1" s="3" t="s">
        <v>720</v>
      </c>
      <c r="HA1" s="3" t="s">
        <v>721</v>
      </c>
      <c r="HB1" s="3" t="s">
        <v>722</v>
      </c>
      <c r="HC1" s="3" t="s">
        <v>723</v>
      </c>
      <c r="HD1" s="3" t="s">
        <v>724</v>
      </c>
      <c r="HE1" s="3" t="s">
        <v>725</v>
      </c>
      <c r="HF1" s="3" t="s">
        <v>726</v>
      </c>
      <c r="HG1" s="3" t="s">
        <v>727</v>
      </c>
      <c r="HH1" s="3" t="s">
        <v>728</v>
      </c>
      <c r="HI1" s="3" t="s">
        <v>729</v>
      </c>
      <c r="HJ1" s="3" t="s">
        <v>730</v>
      </c>
      <c r="HK1" s="3" t="s">
        <v>731</v>
      </c>
      <c r="HL1" s="3" t="s">
        <v>732</v>
      </c>
      <c r="HM1" s="3" t="s">
        <v>733</v>
      </c>
      <c r="HN1" s="3" t="s">
        <v>734</v>
      </c>
      <c r="HO1" s="3" t="s">
        <v>735</v>
      </c>
      <c r="HP1" s="3" t="s">
        <v>736</v>
      </c>
      <c r="HQ1" s="3" t="s">
        <v>737</v>
      </c>
      <c r="HR1" s="3" t="s">
        <v>738</v>
      </c>
      <c r="HS1" s="3" t="s">
        <v>739</v>
      </c>
      <c r="HT1" s="3" t="s">
        <v>740</v>
      </c>
      <c r="HU1" s="3" t="s">
        <v>741</v>
      </c>
      <c r="HV1" s="3" t="s">
        <v>742</v>
      </c>
      <c r="HW1" s="3" t="s">
        <v>743</v>
      </c>
      <c r="HX1" s="3" t="s">
        <v>744</v>
      </c>
      <c r="HY1" s="3" t="s">
        <v>745</v>
      </c>
      <c r="HZ1" s="3" t="s">
        <v>746</v>
      </c>
      <c r="IA1" s="3" t="s">
        <v>747</v>
      </c>
      <c r="IB1" s="3" t="s">
        <v>748</v>
      </c>
      <c r="IC1" s="3" t="s">
        <v>749</v>
      </c>
      <c r="ID1" s="3" t="s">
        <v>750</v>
      </c>
      <c r="IE1" s="3" t="s">
        <v>751</v>
      </c>
      <c r="IF1" s="3" t="s">
        <v>752</v>
      </c>
      <c r="IG1" s="3" t="s">
        <v>753</v>
      </c>
      <c r="IH1" s="3" t="s">
        <v>754</v>
      </c>
      <c r="II1" s="3" t="s">
        <v>755</v>
      </c>
      <c r="IJ1" s="3" t="s">
        <v>756</v>
      </c>
      <c r="IK1" s="3" t="s">
        <v>757</v>
      </c>
      <c r="IL1" s="3" t="s">
        <v>758</v>
      </c>
      <c r="IM1" s="3" t="s">
        <v>759</v>
      </c>
      <c r="IN1" s="3" t="s">
        <v>760</v>
      </c>
      <c r="IO1" s="3" t="s">
        <v>761</v>
      </c>
      <c r="IP1" s="3" t="s">
        <v>762</v>
      </c>
      <c r="IQ1" s="3" t="s">
        <v>763</v>
      </c>
    </row>
    <row r="2" spans="1:251">
      <c r="A2" s="4" t="s">
        <v>250</v>
      </c>
      <c r="B2" s="8" t="s">
        <v>337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8" t="s">
        <v>337</v>
      </c>
      <c r="Q2" s="8" t="s">
        <v>337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8" t="s">
        <v>337</v>
      </c>
      <c r="AF2" s="8" t="s">
        <v>337</v>
      </c>
      <c r="AG2" s="8" t="s">
        <v>337</v>
      </c>
      <c r="AH2" s="8" t="s">
        <v>337</v>
      </c>
      <c r="AI2" s="8" t="s">
        <v>337</v>
      </c>
      <c r="AJ2" s="8" t="s">
        <v>337</v>
      </c>
      <c r="AK2" s="8" t="s">
        <v>337</v>
      </c>
      <c r="AL2" s="8" t="s">
        <v>337</v>
      </c>
      <c r="AM2" s="8" t="s">
        <v>337</v>
      </c>
      <c r="AN2" s="8" t="s">
        <v>337</v>
      </c>
      <c r="AO2" s="8" t="s">
        <v>337</v>
      </c>
      <c r="AP2" s="8" t="s">
        <v>337</v>
      </c>
      <c r="AQ2" s="8" t="s">
        <v>337</v>
      </c>
      <c r="AR2" s="8" t="s">
        <v>337</v>
      </c>
      <c r="AS2" s="8" t="s">
        <v>337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8" t="s">
        <v>337</v>
      </c>
      <c r="EE2" s="8" t="s">
        <v>337</v>
      </c>
      <c r="EF2" s="8" t="s">
        <v>337</v>
      </c>
      <c r="EG2" s="8" t="s">
        <v>337</v>
      </c>
      <c r="EH2" s="8" t="s">
        <v>337</v>
      </c>
      <c r="EI2" s="8" t="s">
        <v>337</v>
      </c>
      <c r="EJ2" s="8" t="s">
        <v>337</v>
      </c>
      <c r="EK2" s="8" t="s">
        <v>337</v>
      </c>
      <c r="EL2" s="8" t="s">
        <v>337</v>
      </c>
      <c r="EM2" s="8" t="s">
        <v>337</v>
      </c>
      <c r="EN2" s="8" t="s">
        <v>337</v>
      </c>
      <c r="EO2" s="8" t="s">
        <v>337</v>
      </c>
      <c r="EP2" s="8" t="s">
        <v>337</v>
      </c>
      <c r="EQ2" s="8" t="s">
        <v>337</v>
      </c>
      <c r="ER2" s="8" t="s">
        <v>337</v>
      </c>
      <c r="ES2" s="8" t="s">
        <v>337</v>
      </c>
      <c r="ET2" s="8" t="s">
        <v>337</v>
      </c>
      <c r="EU2" s="8" t="s">
        <v>337</v>
      </c>
      <c r="EV2" s="8" t="s">
        <v>337</v>
      </c>
      <c r="EW2" s="8" t="s">
        <v>337</v>
      </c>
      <c r="EX2" s="8" t="s">
        <v>337</v>
      </c>
      <c r="EY2" s="8" t="s">
        <v>337</v>
      </c>
      <c r="EZ2" s="8" t="s">
        <v>337</v>
      </c>
      <c r="FA2" s="8" t="s">
        <v>337</v>
      </c>
      <c r="FB2" s="8" t="s">
        <v>337</v>
      </c>
      <c r="FC2" s="8" t="s">
        <v>337</v>
      </c>
      <c r="FD2" s="8" t="s">
        <v>337</v>
      </c>
      <c r="FE2" s="8" t="s">
        <v>337</v>
      </c>
      <c r="FF2" s="8" t="s">
        <v>337</v>
      </c>
      <c r="FG2" s="8" t="s">
        <v>337</v>
      </c>
      <c r="FH2" s="8" t="s">
        <v>337</v>
      </c>
      <c r="FI2" s="8" t="s">
        <v>337</v>
      </c>
      <c r="FJ2" s="8" t="s">
        <v>337</v>
      </c>
      <c r="FK2" s="8" t="s">
        <v>337</v>
      </c>
      <c r="FL2" s="8" t="s">
        <v>337</v>
      </c>
      <c r="FM2" s="8" t="s">
        <v>337</v>
      </c>
      <c r="FN2" s="8" t="s">
        <v>337</v>
      </c>
      <c r="FO2" s="8" t="s">
        <v>337</v>
      </c>
      <c r="FP2" s="8" t="s">
        <v>337</v>
      </c>
      <c r="FQ2" s="8" t="s">
        <v>337</v>
      </c>
      <c r="FR2" s="8" t="s">
        <v>337</v>
      </c>
      <c r="FS2" s="8" t="s">
        <v>337</v>
      </c>
      <c r="FT2" s="8" t="s">
        <v>337</v>
      </c>
      <c r="FU2" s="8" t="s">
        <v>337</v>
      </c>
      <c r="FV2" s="8" t="s">
        <v>337</v>
      </c>
      <c r="FW2" s="8" t="s">
        <v>337</v>
      </c>
      <c r="FX2" s="8" t="s">
        <v>337</v>
      </c>
      <c r="FY2" s="8" t="s">
        <v>337</v>
      </c>
      <c r="FZ2" s="8" t="s">
        <v>337</v>
      </c>
      <c r="GA2" s="8" t="s">
        <v>337</v>
      </c>
      <c r="GB2" s="8" t="s">
        <v>337</v>
      </c>
      <c r="GC2" s="8" t="s">
        <v>337</v>
      </c>
      <c r="GD2" s="8" t="s">
        <v>337</v>
      </c>
      <c r="GE2" s="8" t="s">
        <v>337</v>
      </c>
      <c r="GF2" s="8" t="s">
        <v>337</v>
      </c>
      <c r="GG2" s="8" t="s">
        <v>337</v>
      </c>
      <c r="GH2" s="8" t="s">
        <v>337</v>
      </c>
      <c r="GI2" s="8" t="s">
        <v>337</v>
      </c>
      <c r="GJ2" s="8" t="s">
        <v>337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338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338</v>
      </c>
      <c r="Q4" s="8" t="s">
        <v>338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338</v>
      </c>
      <c r="AF4" s="8" t="s">
        <v>338</v>
      </c>
      <c r="AG4" s="8" t="s">
        <v>338</v>
      </c>
      <c r="AH4" s="8" t="s">
        <v>338</v>
      </c>
      <c r="AI4" s="8" t="s">
        <v>338</v>
      </c>
      <c r="AJ4" s="8" t="s">
        <v>338</v>
      </c>
      <c r="AK4" s="8" t="s">
        <v>338</v>
      </c>
      <c r="AL4" s="8" t="s">
        <v>338</v>
      </c>
      <c r="AM4" s="8" t="s">
        <v>338</v>
      </c>
      <c r="AN4" s="8" t="s">
        <v>338</v>
      </c>
      <c r="AO4" s="8" t="s">
        <v>338</v>
      </c>
      <c r="AP4" s="8" t="s">
        <v>338</v>
      </c>
      <c r="AQ4" s="8" t="s">
        <v>338</v>
      </c>
      <c r="AR4" s="8" t="s">
        <v>338</v>
      </c>
      <c r="AS4" s="8" t="s">
        <v>338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338</v>
      </c>
      <c r="EE4" s="8" t="s">
        <v>338</v>
      </c>
      <c r="EF4" s="8" t="s">
        <v>338</v>
      </c>
      <c r="EG4" s="8" t="s">
        <v>338</v>
      </c>
      <c r="EH4" s="8" t="s">
        <v>338</v>
      </c>
      <c r="EI4" s="8" t="s">
        <v>338</v>
      </c>
      <c r="EJ4" s="8" t="s">
        <v>338</v>
      </c>
      <c r="EK4" s="8" t="s">
        <v>338</v>
      </c>
      <c r="EL4" s="8" t="s">
        <v>338</v>
      </c>
      <c r="EM4" s="8" t="s">
        <v>338</v>
      </c>
      <c r="EN4" s="8" t="s">
        <v>338</v>
      </c>
      <c r="EO4" s="8" t="s">
        <v>338</v>
      </c>
      <c r="EP4" s="8" t="s">
        <v>338</v>
      </c>
      <c r="EQ4" s="8" t="s">
        <v>338</v>
      </c>
      <c r="ER4" s="8" t="s">
        <v>338</v>
      </c>
      <c r="ES4" s="8" t="s">
        <v>338</v>
      </c>
      <c r="ET4" s="8" t="s">
        <v>338</v>
      </c>
      <c r="EU4" s="8" t="s">
        <v>338</v>
      </c>
      <c r="EV4" s="8" t="s">
        <v>338</v>
      </c>
      <c r="EW4" s="8" t="s">
        <v>338</v>
      </c>
      <c r="EX4" s="8" t="s">
        <v>338</v>
      </c>
      <c r="EY4" s="8" t="s">
        <v>338</v>
      </c>
      <c r="EZ4" s="8" t="s">
        <v>338</v>
      </c>
      <c r="FA4" s="8" t="s">
        <v>338</v>
      </c>
      <c r="FB4" s="8" t="s">
        <v>338</v>
      </c>
      <c r="FC4" s="8" t="s">
        <v>338</v>
      </c>
      <c r="FD4" s="8" t="s">
        <v>338</v>
      </c>
      <c r="FE4" s="8" t="s">
        <v>338</v>
      </c>
      <c r="FF4" s="8" t="s">
        <v>338</v>
      </c>
      <c r="FG4" s="8" t="s">
        <v>338</v>
      </c>
      <c r="FH4" s="8" t="s">
        <v>338</v>
      </c>
      <c r="FI4" s="8" t="s">
        <v>338</v>
      </c>
      <c r="FJ4" s="8" t="s">
        <v>338</v>
      </c>
      <c r="FK4" s="8" t="s">
        <v>338</v>
      </c>
      <c r="FL4" s="8" t="s">
        <v>338</v>
      </c>
      <c r="FM4" s="8" t="s">
        <v>338</v>
      </c>
      <c r="FN4" s="8" t="s">
        <v>338</v>
      </c>
      <c r="FO4" s="8" t="s">
        <v>338</v>
      </c>
      <c r="FP4" s="8" t="s">
        <v>338</v>
      </c>
      <c r="FQ4" s="8" t="s">
        <v>338</v>
      </c>
      <c r="FR4" s="8" t="s">
        <v>338</v>
      </c>
      <c r="FS4" s="8" t="s">
        <v>338</v>
      </c>
      <c r="FT4" s="8" t="s">
        <v>338</v>
      </c>
      <c r="FU4" s="8" t="s">
        <v>338</v>
      </c>
      <c r="FV4" s="8" t="s">
        <v>338</v>
      </c>
      <c r="FW4" s="8" t="s">
        <v>338</v>
      </c>
      <c r="FX4" s="8" t="s">
        <v>338</v>
      </c>
      <c r="FY4" s="8" t="s">
        <v>338</v>
      </c>
      <c r="FZ4" s="8" t="s">
        <v>338</v>
      </c>
      <c r="GA4" s="8" t="s">
        <v>338</v>
      </c>
      <c r="GB4" s="8" t="s">
        <v>338</v>
      </c>
      <c r="GC4" s="8" t="s">
        <v>338</v>
      </c>
      <c r="GD4" s="8" t="s">
        <v>338</v>
      </c>
      <c r="GE4" s="8" t="s">
        <v>338</v>
      </c>
      <c r="GF4" s="8" t="s">
        <v>338</v>
      </c>
      <c r="GG4" s="8" t="s">
        <v>338</v>
      </c>
      <c r="GH4" s="8" t="s">
        <v>338</v>
      </c>
      <c r="GI4" s="8" t="s">
        <v>338</v>
      </c>
      <c r="GJ4" s="8" t="s">
        <v>338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764</v>
      </c>
      <c r="C10" s="8" t="s">
        <v>765</v>
      </c>
      <c r="D10" s="8" t="s">
        <v>766</v>
      </c>
      <c r="E10" s="8" t="s">
        <v>767</v>
      </c>
      <c r="F10" s="8" t="s">
        <v>768</v>
      </c>
      <c r="G10" s="8" t="s">
        <v>769</v>
      </c>
      <c r="H10" s="8" t="s">
        <v>770</v>
      </c>
      <c r="I10" s="8" t="s">
        <v>771</v>
      </c>
      <c r="J10" s="8" t="s">
        <v>772</v>
      </c>
      <c r="K10" s="8" t="s">
        <v>773</v>
      </c>
      <c r="L10" s="8" t="s">
        <v>774</v>
      </c>
      <c r="M10" s="8" t="s">
        <v>775</v>
      </c>
      <c r="N10" s="8" t="s">
        <v>776</v>
      </c>
      <c r="O10" s="8" t="s">
        <v>777</v>
      </c>
      <c r="P10" s="8" t="s">
        <v>778</v>
      </c>
      <c r="Q10" s="8" t="s">
        <v>779</v>
      </c>
      <c r="R10" s="8" t="s">
        <v>780</v>
      </c>
      <c r="S10" s="8" t="s">
        <v>781</v>
      </c>
      <c r="T10" s="8" t="s">
        <v>782</v>
      </c>
      <c r="U10" s="8" t="s">
        <v>783</v>
      </c>
      <c r="V10" s="8" t="s">
        <v>784</v>
      </c>
      <c r="W10" s="8" t="s">
        <v>785</v>
      </c>
      <c r="X10" s="8" t="s">
        <v>786</v>
      </c>
      <c r="Y10" s="8" t="s">
        <v>787</v>
      </c>
      <c r="Z10" s="8" t="s">
        <v>788</v>
      </c>
      <c r="AA10" s="8" t="s">
        <v>789</v>
      </c>
      <c r="AB10" s="8" t="s">
        <v>790</v>
      </c>
      <c r="AC10" s="8" t="s">
        <v>791</v>
      </c>
      <c r="AD10" s="8" t="s">
        <v>792</v>
      </c>
      <c r="AE10" s="8" t="s">
        <v>793</v>
      </c>
      <c r="AF10" s="8" t="s">
        <v>794</v>
      </c>
      <c r="AG10" s="8" t="s">
        <v>795</v>
      </c>
      <c r="AH10" s="8" t="s">
        <v>796</v>
      </c>
      <c r="AI10" s="8" t="s">
        <v>797</v>
      </c>
      <c r="AJ10" s="8" t="s">
        <v>798</v>
      </c>
      <c r="AK10" s="8" t="s">
        <v>799</v>
      </c>
      <c r="AL10" s="8" t="s">
        <v>800</v>
      </c>
      <c r="AM10" s="8" t="s">
        <v>801</v>
      </c>
      <c r="AN10" s="8" t="s">
        <v>802</v>
      </c>
      <c r="AO10" s="8" t="s">
        <v>803</v>
      </c>
      <c r="AP10" s="8" t="s">
        <v>804</v>
      </c>
      <c r="AQ10" s="8" t="s">
        <v>805</v>
      </c>
      <c r="AR10" s="8" t="s">
        <v>806</v>
      </c>
      <c r="AS10" s="8" t="s">
        <v>807</v>
      </c>
      <c r="AT10" s="8" t="s">
        <v>808</v>
      </c>
      <c r="AU10" s="8" t="s">
        <v>809</v>
      </c>
      <c r="AV10" s="8" t="s">
        <v>810</v>
      </c>
      <c r="AW10" s="8" t="s">
        <v>811</v>
      </c>
      <c r="AX10" s="8" t="s">
        <v>812</v>
      </c>
      <c r="AY10" s="8" t="s">
        <v>813</v>
      </c>
      <c r="AZ10" s="8" t="s">
        <v>814</v>
      </c>
      <c r="BA10" s="8" t="s">
        <v>815</v>
      </c>
      <c r="BB10" s="8" t="s">
        <v>816</v>
      </c>
      <c r="BC10" s="8" t="s">
        <v>817</v>
      </c>
      <c r="BD10" s="8" t="s">
        <v>818</v>
      </c>
      <c r="BE10" s="8" t="s">
        <v>819</v>
      </c>
      <c r="BF10" s="8" t="s">
        <v>820</v>
      </c>
      <c r="BG10" s="8" t="s">
        <v>821</v>
      </c>
      <c r="BH10" s="8" t="s">
        <v>822</v>
      </c>
      <c r="BI10" s="8" t="s">
        <v>823</v>
      </c>
      <c r="BJ10" s="8" t="s">
        <v>824</v>
      </c>
      <c r="BK10" s="8" t="s">
        <v>825</v>
      </c>
      <c r="BL10" s="8" t="s">
        <v>826</v>
      </c>
      <c r="BM10" s="8" t="s">
        <v>827</v>
      </c>
      <c r="BN10" s="8" t="s">
        <v>828</v>
      </c>
      <c r="BO10" s="8" t="s">
        <v>829</v>
      </c>
      <c r="BP10" s="8" t="s">
        <v>830</v>
      </c>
      <c r="BQ10" s="8" t="s">
        <v>831</v>
      </c>
      <c r="BR10" s="8" t="s">
        <v>832</v>
      </c>
      <c r="BS10" s="8" t="s">
        <v>833</v>
      </c>
      <c r="BT10" s="8" t="s">
        <v>834</v>
      </c>
      <c r="BU10" s="8" t="s">
        <v>835</v>
      </c>
      <c r="BV10" s="8" t="s">
        <v>836</v>
      </c>
      <c r="BW10" s="8" t="s">
        <v>837</v>
      </c>
      <c r="BX10" s="8" t="s">
        <v>838</v>
      </c>
      <c r="BY10" s="8" t="s">
        <v>839</v>
      </c>
      <c r="BZ10" s="8" t="s">
        <v>840</v>
      </c>
      <c r="CA10" s="8" t="s">
        <v>841</v>
      </c>
      <c r="CB10" s="8" t="s">
        <v>842</v>
      </c>
      <c r="CC10" s="8" t="s">
        <v>843</v>
      </c>
      <c r="CD10" s="8" t="s">
        <v>844</v>
      </c>
      <c r="CE10" s="8" t="s">
        <v>845</v>
      </c>
      <c r="CF10" s="8" t="s">
        <v>846</v>
      </c>
      <c r="CG10" s="8" t="s">
        <v>847</v>
      </c>
      <c r="CH10" s="8" t="s">
        <v>848</v>
      </c>
      <c r="CI10" s="8" t="s">
        <v>849</v>
      </c>
      <c r="CJ10" s="8" t="s">
        <v>850</v>
      </c>
      <c r="CK10" s="8" t="s">
        <v>851</v>
      </c>
      <c r="CL10" s="8" t="s">
        <v>852</v>
      </c>
      <c r="CM10" s="8" t="s">
        <v>853</v>
      </c>
      <c r="CN10" s="8" t="s">
        <v>854</v>
      </c>
      <c r="CO10" s="8" t="s">
        <v>855</v>
      </c>
      <c r="CP10" s="8" t="s">
        <v>856</v>
      </c>
      <c r="CQ10" s="8" t="s">
        <v>857</v>
      </c>
      <c r="CR10" s="8" t="s">
        <v>858</v>
      </c>
      <c r="CS10" s="8" t="s">
        <v>859</v>
      </c>
      <c r="CT10" s="8" t="s">
        <v>860</v>
      </c>
      <c r="CU10" s="8" t="s">
        <v>861</v>
      </c>
      <c r="CV10" s="8" t="s">
        <v>862</v>
      </c>
      <c r="CW10" s="8" t="s">
        <v>863</v>
      </c>
      <c r="CX10" s="8" t="s">
        <v>864</v>
      </c>
      <c r="CY10" s="8" t="s">
        <v>865</v>
      </c>
      <c r="CZ10" s="8" t="s">
        <v>866</v>
      </c>
      <c r="DA10" s="8" t="s">
        <v>867</v>
      </c>
      <c r="DB10" s="8" t="s">
        <v>868</v>
      </c>
      <c r="DC10" s="8" t="s">
        <v>869</v>
      </c>
      <c r="DD10" s="8" t="s">
        <v>870</v>
      </c>
      <c r="DE10" s="8" t="s">
        <v>871</v>
      </c>
      <c r="DF10" s="8" t="s">
        <v>872</v>
      </c>
      <c r="DG10" s="8" t="s">
        <v>873</v>
      </c>
      <c r="DH10" s="8" t="s">
        <v>874</v>
      </c>
      <c r="DI10" s="8" t="s">
        <v>875</v>
      </c>
      <c r="DJ10" s="8" t="s">
        <v>876</v>
      </c>
      <c r="DK10" s="8" t="s">
        <v>877</v>
      </c>
      <c r="DL10" s="8" t="s">
        <v>878</v>
      </c>
      <c r="DM10" s="8" t="s">
        <v>879</v>
      </c>
      <c r="DN10" s="8" t="s">
        <v>880</v>
      </c>
      <c r="DO10" s="8" t="s">
        <v>881</v>
      </c>
      <c r="DP10" s="8" t="s">
        <v>882</v>
      </c>
      <c r="DQ10" s="8" t="s">
        <v>883</v>
      </c>
      <c r="DR10" s="8" t="s">
        <v>884</v>
      </c>
      <c r="DS10" s="8" t="s">
        <v>885</v>
      </c>
      <c r="DT10" s="8" t="s">
        <v>886</v>
      </c>
      <c r="DU10" s="8" t="s">
        <v>887</v>
      </c>
      <c r="DV10" s="8" t="s">
        <v>888</v>
      </c>
      <c r="DW10" s="8" t="s">
        <v>889</v>
      </c>
      <c r="DX10" s="8" t="s">
        <v>890</v>
      </c>
      <c r="DY10" s="8" t="s">
        <v>891</v>
      </c>
      <c r="DZ10" s="8" t="s">
        <v>892</v>
      </c>
      <c r="EA10" s="8" t="s">
        <v>893</v>
      </c>
      <c r="EB10" s="8" t="s">
        <v>894</v>
      </c>
      <c r="EC10" s="8" t="s">
        <v>895</v>
      </c>
      <c r="ED10" s="8" t="s">
        <v>896</v>
      </c>
      <c r="EE10" s="8" t="s">
        <v>897</v>
      </c>
      <c r="EF10" s="8" t="s">
        <v>898</v>
      </c>
      <c r="EG10" s="8" t="s">
        <v>899</v>
      </c>
      <c r="EH10" s="8" t="s">
        <v>900</v>
      </c>
      <c r="EI10" s="8" t="s">
        <v>901</v>
      </c>
      <c r="EJ10" s="8" t="s">
        <v>902</v>
      </c>
      <c r="EK10" s="8" t="s">
        <v>903</v>
      </c>
      <c r="EL10" s="8" t="s">
        <v>904</v>
      </c>
      <c r="EM10" s="8" t="s">
        <v>905</v>
      </c>
      <c r="EN10" s="8" t="s">
        <v>906</v>
      </c>
      <c r="EO10" s="8" t="s">
        <v>907</v>
      </c>
      <c r="EP10" s="8" t="s">
        <v>908</v>
      </c>
      <c r="EQ10" s="8" t="s">
        <v>909</v>
      </c>
      <c r="ER10" s="8" t="s">
        <v>910</v>
      </c>
      <c r="ES10" s="8" t="s">
        <v>911</v>
      </c>
      <c r="ET10" s="8" t="s">
        <v>912</v>
      </c>
      <c r="EU10" s="8" t="s">
        <v>913</v>
      </c>
      <c r="EV10" s="8" t="s">
        <v>914</v>
      </c>
      <c r="EW10" s="8" t="s">
        <v>915</v>
      </c>
      <c r="EX10" s="8" t="s">
        <v>916</v>
      </c>
      <c r="EY10" s="8" t="s">
        <v>917</v>
      </c>
      <c r="EZ10" s="8" t="s">
        <v>918</v>
      </c>
      <c r="FA10" s="8" t="s">
        <v>919</v>
      </c>
      <c r="FB10" s="8" t="s">
        <v>920</v>
      </c>
      <c r="FC10" s="8" t="s">
        <v>921</v>
      </c>
      <c r="FD10" s="8" t="s">
        <v>922</v>
      </c>
      <c r="FE10" s="8" t="s">
        <v>923</v>
      </c>
      <c r="FF10" s="8" t="s">
        <v>924</v>
      </c>
      <c r="FG10" s="8" t="s">
        <v>925</v>
      </c>
      <c r="FH10" s="8" t="s">
        <v>926</v>
      </c>
      <c r="FI10" s="8" t="s">
        <v>927</v>
      </c>
      <c r="FJ10" s="8" t="s">
        <v>928</v>
      </c>
      <c r="FK10" s="8" t="s">
        <v>929</v>
      </c>
      <c r="FL10" s="8" t="s">
        <v>930</v>
      </c>
      <c r="FM10" s="8" t="s">
        <v>931</v>
      </c>
      <c r="FN10" s="8" t="s">
        <v>932</v>
      </c>
      <c r="FO10" s="8" t="s">
        <v>933</v>
      </c>
      <c r="FP10" s="8" t="s">
        <v>934</v>
      </c>
      <c r="FQ10" s="8" t="s">
        <v>935</v>
      </c>
      <c r="FR10" s="8" t="s">
        <v>936</v>
      </c>
      <c r="FS10" s="8" t="s">
        <v>937</v>
      </c>
      <c r="FT10" s="8" t="s">
        <v>938</v>
      </c>
      <c r="FU10" s="8" t="s">
        <v>939</v>
      </c>
      <c r="FV10" s="8" t="s">
        <v>940</v>
      </c>
      <c r="FW10" s="8" t="s">
        <v>941</v>
      </c>
      <c r="FX10" s="8" t="s">
        <v>942</v>
      </c>
      <c r="FY10" s="8" t="s">
        <v>943</v>
      </c>
      <c r="FZ10" s="8" t="s">
        <v>944</v>
      </c>
      <c r="GA10" s="8" t="s">
        <v>945</v>
      </c>
      <c r="GB10" s="8" t="s">
        <v>946</v>
      </c>
      <c r="GC10" s="8" t="s">
        <v>947</v>
      </c>
      <c r="GD10" s="8" t="s">
        <v>948</v>
      </c>
      <c r="GE10" s="8" t="s">
        <v>949</v>
      </c>
      <c r="GF10" s="8" t="s">
        <v>950</v>
      </c>
      <c r="GG10" s="8" t="s">
        <v>951</v>
      </c>
      <c r="GH10" s="8" t="s">
        <v>952</v>
      </c>
      <c r="GI10" s="8" t="s">
        <v>953</v>
      </c>
      <c r="GJ10" s="8" t="s">
        <v>954</v>
      </c>
      <c r="GK10" s="8" t="s">
        <v>955</v>
      </c>
      <c r="GL10" s="8" t="s">
        <v>956</v>
      </c>
      <c r="GM10" s="8" t="s">
        <v>957</v>
      </c>
      <c r="GN10" s="8" t="s">
        <v>958</v>
      </c>
      <c r="GO10" s="8" t="s">
        <v>959</v>
      </c>
      <c r="GP10" s="8" t="s">
        <v>960</v>
      </c>
      <c r="GQ10" s="8" t="s">
        <v>961</v>
      </c>
      <c r="GR10" s="8" t="s">
        <v>962</v>
      </c>
      <c r="GS10" s="8" t="s">
        <v>963</v>
      </c>
      <c r="GT10" s="8" t="s">
        <v>964</v>
      </c>
      <c r="GU10" s="8" t="s">
        <v>965</v>
      </c>
      <c r="GV10" s="8" t="s">
        <v>966</v>
      </c>
      <c r="GW10" s="8" t="s">
        <v>967</v>
      </c>
      <c r="GX10" s="8" t="s">
        <v>968</v>
      </c>
      <c r="GY10" s="8" t="s">
        <v>969</v>
      </c>
      <c r="GZ10" s="8" t="s">
        <v>970</v>
      </c>
      <c r="HA10" s="8" t="s">
        <v>971</v>
      </c>
      <c r="HB10" s="8" t="s">
        <v>972</v>
      </c>
      <c r="HC10" s="8" t="s">
        <v>973</v>
      </c>
      <c r="HD10" s="8" t="s">
        <v>974</v>
      </c>
      <c r="HE10" s="8" t="s">
        <v>975</v>
      </c>
      <c r="HF10" s="8" t="s">
        <v>976</v>
      </c>
      <c r="HG10" s="8" t="s">
        <v>977</v>
      </c>
      <c r="HH10" s="8" t="s">
        <v>978</v>
      </c>
      <c r="HI10" s="8" t="s">
        <v>979</v>
      </c>
      <c r="HJ10" s="8" t="s">
        <v>980</v>
      </c>
      <c r="HK10" s="8" t="s">
        <v>981</v>
      </c>
      <c r="HL10" s="8" t="s">
        <v>982</v>
      </c>
      <c r="HM10" s="8" t="s">
        <v>983</v>
      </c>
      <c r="HN10" s="8" t="s">
        <v>984</v>
      </c>
      <c r="HO10" s="8" t="s">
        <v>985</v>
      </c>
      <c r="HP10" s="8" t="s">
        <v>986</v>
      </c>
      <c r="HQ10" s="8" t="s">
        <v>987</v>
      </c>
      <c r="HR10" s="8" t="s">
        <v>988</v>
      </c>
      <c r="HS10" s="8" t="s">
        <v>989</v>
      </c>
      <c r="HT10" s="8" t="s">
        <v>990</v>
      </c>
      <c r="HU10" s="8" t="s">
        <v>991</v>
      </c>
      <c r="HV10" s="8" t="s">
        <v>992</v>
      </c>
      <c r="HW10" s="8" t="s">
        <v>993</v>
      </c>
      <c r="HX10" s="8" t="s">
        <v>994</v>
      </c>
      <c r="HY10" s="8" t="s">
        <v>995</v>
      </c>
      <c r="HZ10" s="8" t="s">
        <v>996</v>
      </c>
      <c r="IA10" s="8" t="s">
        <v>997</v>
      </c>
      <c r="IB10" s="8" t="s">
        <v>998</v>
      </c>
      <c r="IC10" s="8" t="s">
        <v>999</v>
      </c>
      <c r="ID10" s="8" t="s">
        <v>1000</v>
      </c>
      <c r="IE10" s="8" t="s">
        <v>1001</v>
      </c>
      <c r="IF10" s="8" t="s">
        <v>1002</v>
      </c>
      <c r="IG10" s="8" t="s">
        <v>1003</v>
      </c>
      <c r="IH10" s="8" t="s">
        <v>1004</v>
      </c>
      <c r="II10" s="8" t="s">
        <v>1005</v>
      </c>
      <c r="IJ10" s="8" t="s">
        <v>1006</v>
      </c>
      <c r="IK10" s="8" t="s">
        <v>1007</v>
      </c>
      <c r="IL10" s="8" t="s">
        <v>1008</v>
      </c>
      <c r="IM10" s="8" t="s">
        <v>1009</v>
      </c>
      <c r="IN10" s="8" t="s">
        <v>1010</v>
      </c>
      <c r="IO10" s="8" t="s">
        <v>1011</v>
      </c>
      <c r="IP10" s="8" t="s">
        <v>1012</v>
      </c>
      <c r="IQ10" s="8" t="s">
        <v>1013</v>
      </c>
    </row>
    <row r="11" spans="1:251">
      <c r="A11" s="10">
        <v>42036</v>
      </c>
      <c r="B11" s="9">
        <v>5.2309999999999999</v>
      </c>
      <c r="C11" s="9">
        <v>3.5169999999999999</v>
      </c>
      <c r="D11" s="9">
        <v>6.9870000000000001</v>
      </c>
      <c r="E11" s="9">
        <v>8.9160000000000004</v>
      </c>
      <c r="F11" s="9">
        <v>4.7309999999999999</v>
      </c>
      <c r="G11" s="9">
        <v>1.768</v>
      </c>
      <c r="H11" s="9">
        <v>1.627</v>
      </c>
      <c r="I11" s="9">
        <v>1.9330000000000001</v>
      </c>
      <c r="J11" s="9">
        <v>4.16</v>
      </c>
      <c r="K11" s="9">
        <v>1.9370000000000001</v>
      </c>
      <c r="L11" s="9">
        <v>6.7619999999999996</v>
      </c>
      <c r="M11" s="9">
        <v>3.3759999999999999</v>
      </c>
      <c r="N11" s="9">
        <v>1.9239999999999999</v>
      </c>
      <c r="O11" s="9">
        <v>5.0750000000000002</v>
      </c>
      <c r="P11" s="9">
        <v>4.7160000000000002</v>
      </c>
      <c r="Q11" s="9">
        <v>4.9569999999999999</v>
      </c>
      <c r="R11" s="9">
        <v>4.4349999999999996</v>
      </c>
      <c r="S11" s="9">
        <v>5.9820000000000002</v>
      </c>
      <c r="T11" s="9">
        <v>6.1319999999999997</v>
      </c>
      <c r="U11" s="9">
        <v>5.806</v>
      </c>
      <c r="V11" s="9">
        <v>10.395</v>
      </c>
      <c r="W11" s="9">
        <v>10.065</v>
      </c>
      <c r="X11" s="9">
        <v>10.781000000000001</v>
      </c>
      <c r="Y11" s="9">
        <v>69.153999999999996</v>
      </c>
      <c r="Z11" s="9">
        <v>78.164000000000001</v>
      </c>
      <c r="AA11" s="9">
        <v>58.615000000000002</v>
      </c>
      <c r="AB11" s="9">
        <v>55.146000000000001</v>
      </c>
      <c r="AC11" s="9">
        <v>59.744</v>
      </c>
      <c r="AD11" s="9">
        <v>49.768000000000001</v>
      </c>
      <c r="AE11" s="9">
        <v>12.451000000000001</v>
      </c>
      <c r="AF11" s="9">
        <v>16.213999999999999</v>
      </c>
      <c r="AG11" s="9">
        <v>8.0489999999999995</v>
      </c>
      <c r="AH11" s="9">
        <v>1.5569999999999999</v>
      </c>
      <c r="AI11" s="9">
        <v>2.2050000000000001</v>
      </c>
      <c r="AJ11" s="9">
        <v>0.79800000000000004</v>
      </c>
      <c r="AK11" s="9">
        <v>30.846</v>
      </c>
      <c r="AL11" s="9">
        <v>21.835999999999999</v>
      </c>
      <c r="AM11" s="9">
        <v>41.384999999999998</v>
      </c>
      <c r="AN11" s="9">
        <v>27.318000000000001</v>
      </c>
      <c r="AO11" s="9">
        <v>18.882999999999999</v>
      </c>
      <c r="AP11" s="9">
        <v>37.183</v>
      </c>
      <c r="AQ11" s="9">
        <v>3.5289999999999999</v>
      </c>
      <c r="AR11" s="9">
        <v>2.9540000000000002</v>
      </c>
      <c r="AS11" s="9">
        <v>4.202</v>
      </c>
      <c r="AT11" s="9">
        <v>292.72899999999998</v>
      </c>
      <c r="AU11" s="9">
        <v>159.649</v>
      </c>
      <c r="AV11" s="9">
        <v>133.08000000000001</v>
      </c>
      <c r="AW11" s="9">
        <v>252.178</v>
      </c>
      <c r="AX11" s="9">
        <v>139.00399999999999</v>
      </c>
      <c r="AY11" s="9">
        <v>113.17400000000001</v>
      </c>
      <c r="AZ11" s="9">
        <v>63.061999999999998</v>
      </c>
      <c r="BA11" s="9">
        <v>33.442999999999998</v>
      </c>
      <c r="BB11" s="9">
        <v>29.619</v>
      </c>
      <c r="BC11" s="9">
        <v>24.468</v>
      </c>
      <c r="BD11" s="9">
        <v>12.303000000000001</v>
      </c>
      <c r="BE11" s="9">
        <v>12.164999999999999</v>
      </c>
      <c r="BF11" s="9">
        <v>9.7949999999999999</v>
      </c>
      <c r="BG11" s="9">
        <v>5.4580000000000002</v>
      </c>
      <c r="BH11" s="9">
        <v>4.3369999999999997</v>
      </c>
      <c r="BI11" s="9">
        <v>7.0140000000000002</v>
      </c>
      <c r="BJ11" s="9">
        <v>4.8360000000000003</v>
      </c>
      <c r="BK11" s="9">
        <v>2.1779999999999999</v>
      </c>
      <c r="BL11" s="9">
        <v>2.7810000000000001</v>
      </c>
      <c r="BM11" s="9">
        <v>0.622</v>
      </c>
      <c r="BN11" s="9">
        <v>2.1589999999999998</v>
      </c>
      <c r="BO11" s="9">
        <v>39.042000000000002</v>
      </c>
      <c r="BP11" s="9">
        <v>20.352</v>
      </c>
      <c r="BQ11" s="9">
        <v>18.690000000000001</v>
      </c>
      <c r="BR11" s="9">
        <v>25.658000000000001</v>
      </c>
      <c r="BS11" s="9">
        <v>18.585999999999999</v>
      </c>
      <c r="BT11" s="9">
        <v>7.0720000000000001</v>
      </c>
      <c r="BU11" s="9">
        <v>12.233000000000001</v>
      </c>
      <c r="BV11" s="9">
        <v>6.2809999999999997</v>
      </c>
      <c r="BW11" s="9">
        <v>5.9509999999999996</v>
      </c>
      <c r="BX11" s="9">
        <v>18.533000000000001</v>
      </c>
      <c r="BY11" s="9">
        <v>12.08</v>
      </c>
      <c r="BZ11" s="9">
        <v>6.4530000000000003</v>
      </c>
      <c r="CA11" s="9">
        <v>13.013</v>
      </c>
      <c r="CB11" s="9">
        <v>7.8639999999999999</v>
      </c>
      <c r="CC11" s="9">
        <v>5.149</v>
      </c>
      <c r="CD11" s="9">
        <v>0.26900000000000002</v>
      </c>
      <c r="CE11" s="9">
        <v>0.26900000000000002</v>
      </c>
      <c r="CF11" s="9">
        <v>0</v>
      </c>
      <c r="CG11" s="9">
        <v>12.821</v>
      </c>
      <c r="CH11" s="9">
        <v>4.4009999999999998</v>
      </c>
      <c r="CI11" s="9">
        <v>8.42</v>
      </c>
      <c r="CJ11" s="9">
        <v>1.893</v>
      </c>
      <c r="CK11" s="9">
        <v>0.72699999999999998</v>
      </c>
      <c r="CL11" s="9">
        <v>1.1659999999999999</v>
      </c>
      <c r="CM11" s="9">
        <v>16.786999999999999</v>
      </c>
      <c r="CN11" s="9">
        <v>8.6069999999999993</v>
      </c>
      <c r="CO11" s="9">
        <v>8.18</v>
      </c>
      <c r="CP11" s="9">
        <v>14.605</v>
      </c>
      <c r="CQ11" s="9">
        <v>8.6319999999999997</v>
      </c>
      <c r="CR11" s="9">
        <v>5.9720000000000004</v>
      </c>
      <c r="CS11" s="9">
        <v>40.551000000000002</v>
      </c>
      <c r="CT11" s="9">
        <v>20.645</v>
      </c>
      <c r="CU11" s="9">
        <v>19.905999999999999</v>
      </c>
      <c r="CV11" s="9">
        <v>166.03200000000001</v>
      </c>
      <c r="CW11" s="9">
        <v>98.459000000000003</v>
      </c>
      <c r="CX11" s="9">
        <v>67.572999999999993</v>
      </c>
      <c r="CY11" s="9">
        <v>134.89400000000001</v>
      </c>
      <c r="CZ11" s="9">
        <v>78.906000000000006</v>
      </c>
      <c r="DA11" s="9">
        <v>55.988</v>
      </c>
      <c r="DB11" s="9">
        <v>26.376999999999999</v>
      </c>
      <c r="DC11" s="9">
        <v>15.44</v>
      </c>
      <c r="DD11" s="9">
        <v>10.938000000000001</v>
      </c>
      <c r="DE11" s="9">
        <v>4.76</v>
      </c>
      <c r="DF11" s="9">
        <v>4.1130000000000004</v>
      </c>
      <c r="DG11" s="9">
        <v>0.64800000000000002</v>
      </c>
      <c r="DH11" s="9">
        <v>126.696</v>
      </c>
      <c r="DI11" s="9">
        <v>61.19</v>
      </c>
      <c r="DJ11" s="9">
        <v>65.506</v>
      </c>
      <c r="DK11" s="9">
        <v>114.753</v>
      </c>
      <c r="DL11" s="9">
        <v>53.883000000000003</v>
      </c>
      <c r="DM11" s="9">
        <v>60.87</v>
      </c>
      <c r="DN11" s="9">
        <v>11.944000000000001</v>
      </c>
      <c r="DO11" s="9">
        <v>7.3070000000000004</v>
      </c>
      <c r="DP11" s="9">
        <v>4.6369999999999996</v>
      </c>
      <c r="DQ11" s="9">
        <v>86.147000000000006</v>
      </c>
      <c r="DR11" s="9">
        <v>87.067999999999998</v>
      </c>
      <c r="DS11" s="9">
        <v>85.042000000000002</v>
      </c>
      <c r="DT11" s="9">
        <v>21.542999999999999</v>
      </c>
      <c r="DU11" s="9">
        <v>20.948</v>
      </c>
      <c r="DV11" s="9">
        <v>22.257000000000001</v>
      </c>
      <c r="DW11" s="9">
        <v>8.359</v>
      </c>
      <c r="DX11" s="9">
        <v>7.7060000000000004</v>
      </c>
      <c r="DY11" s="9">
        <v>9.141</v>
      </c>
      <c r="DZ11" s="9">
        <v>3.3460000000000001</v>
      </c>
      <c r="EA11" s="9">
        <v>3.419</v>
      </c>
      <c r="EB11" s="9">
        <v>3.2589999999999999</v>
      </c>
      <c r="EC11" s="9">
        <v>2.3959999999999999</v>
      </c>
      <c r="ED11" s="9">
        <v>3.0289999999999999</v>
      </c>
      <c r="EE11" s="9">
        <v>1.637</v>
      </c>
      <c r="EF11" s="9">
        <v>0.95</v>
      </c>
      <c r="EG11" s="9">
        <v>0.39</v>
      </c>
      <c r="EH11" s="9">
        <v>1.6220000000000001</v>
      </c>
      <c r="EI11" s="9">
        <v>13.337</v>
      </c>
      <c r="EJ11" s="9">
        <v>12.747999999999999</v>
      </c>
      <c r="EK11" s="9">
        <v>14.044</v>
      </c>
      <c r="EL11" s="9">
        <v>8.7650000000000006</v>
      </c>
      <c r="EM11" s="9">
        <v>11.641999999999999</v>
      </c>
      <c r="EN11" s="9">
        <v>5.3140000000000001</v>
      </c>
      <c r="EO11" s="9">
        <v>4.1790000000000003</v>
      </c>
      <c r="EP11" s="9">
        <v>3.9340000000000002</v>
      </c>
      <c r="EQ11" s="9">
        <v>4.4720000000000004</v>
      </c>
      <c r="ER11" s="9">
        <v>6.3310000000000004</v>
      </c>
      <c r="ES11" s="9">
        <v>7.5670000000000002</v>
      </c>
      <c r="ET11" s="9">
        <v>4.8490000000000002</v>
      </c>
      <c r="EU11" s="9">
        <v>4.4450000000000003</v>
      </c>
      <c r="EV11" s="9">
        <v>4.9260000000000002</v>
      </c>
      <c r="EW11" s="9">
        <v>3.8690000000000002</v>
      </c>
      <c r="EX11" s="9">
        <v>9.1999999999999998E-2</v>
      </c>
      <c r="EY11" s="9">
        <v>0.16900000000000001</v>
      </c>
      <c r="EZ11" s="9">
        <v>0</v>
      </c>
      <c r="FA11" s="9">
        <v>4.38</v>
      </c>
      <c r="FB11" s="9">
        <v>2.7570000000000001</v>
      </c>
      <c r="FC11" s="9">
        <v>6.327</v>
      </c>
      <c r="FD11" s="9">
        <v>0.64700000000000002</v>
      </c>
      <c r="FE11" s="9">
        <v>0.45500000000000002</v>
      </c>
      <c r="FF11" s="9">
        <v>0.876</v>
      </c>
      <c r="FG11" s="9">
        <v>5.7350000000000003</v>
      </c>
      <c r="FH11" s="9">
        <v>5.391</v>
      </c>
      <c r="FI11" s="9">
        <v>6.1459999999999999</v>
      </c>
      <c r="FJ11" s="9">
        <v>4.9889999999999999</v>
      </c>
      <c r="FK11" s="9">
        <v>5.407</v>
      </c>
      <c r="FL11" s="9">
        <v>4.4880000000000004</v>
      </c>
      <c r="FM11" s="9">
        <v>13.853</v>
      </c>
      <c r="FN11" s="9">
        <v>12.932</v>
      </c>
      <c r="FO11" s="9">
        <v>14.958</v>
      </c>
      <c r="FP11" s="9">
        <v>56.719000000000001</v>
      </c>
      <c r="FQ11" s="9">
        <v>61.671999999999997</v>
      </c>
      <c r="FR11" s="9">
        <v>50.777000000000001</v>
      </c>
      <c r="FS11" s="9">
        <v>46.082000000000001</v>
      </c>
      <c r="FT11" s="9">
        <v>49.424999999999997</v>
      </c>
      <c r="FU11" s="9">
        <v>42.070999999999998</v>
      </c>
      <c r="FV11" s="9">
        <v>9.0109999999999992</v>
      </c>
      <c r="FW11" s="9">
        <v>9.6709999999999994</v>
      </c>
      <c r="FX11" s="9">
        <v>8.2189999999999994</v>
      </c>
      <c r="FY11" s="9">
        <v>1.6259999999999999</v>
      </c>
      <c r="FZ11" s="9">
        <v>2.5760000000000001</v>
      </c>
      <c r="GA11" s="9">
        <v>0.48699999999999999</v>
      </c>
      <c r="GB11" s="9">
        <v>43.280999999999999</v>
      </c>
      <c r="GC11" s="9">
        <v>38.328000000000003</v>
      </c>
      <c r="GD11" s="9">
        <v>49.222999999999999</v>
      </c>
      <c r="GE11" s="9">
        <v>39.201000000000001</v>
      </c>
      <c r="GF11" s="9">
        <v>33.750999999999998</v>
      </c>
      <c r="GG11" s="9">
        <v>45.738999999999997</v>
      </c>
      <c r="GH11" s="9">
        <v>4.08</v>
      </c>
      <c r="GI11" s="9">
        <v>4.577</v>
      </c>
      <c r="GJ11" s="9">
        <v>3.484</v>
      </c>
      <c r="GK11" s="9">
        <v>292.10199999999998</v>
      </c>
      <c r="GL11" s="9">
        <v>152.19999999999999</v>
      </c>
      <c r="GM11" s="9">
        <v>139.90199999999999</v>
      </c>
      <c r="GN11" s="9">
        <v>269.548</v>
      </c>
      <c r="GO11" s="9">
        <v>138.75899999999999</v>
      </c>
      <c r="GP11" s="9">
        <v>130.78899999999999</v>
      </c>
      <c r="GQ11" s="9">
        <v>54.523000000000003</v>
      </c>
      <c r="GR11" s="9">
        <v>29.074999999999999</v>
      </c>
      <c r="GS11" s="9">
        <v>25.448</v>
      </c>
      <c r="GT11" s="9">
        <v>20.18</v>
      </c>
      <c r="GU11" s="9">
        <v>7.2270000000000003</v>
      </c>
      <c r="GV11" s="9">
        <v>12.952999999999999</v>
      </c>
      <c r="GW11" s="9">
        <v>5.0410000000000004</v>
      </c>
      <c r="GX11" s="9">
        <v>3.351</v>
      </c>
      <c r="GY11" s="9">
        <v>1.69</v>
      </c>
      <c r="GZ11" s="9">
        <v>1.631</v>
      </c>
      <c r="HA11" s="9">
        <v>1.631</v>
      </c>
      <c r="HB11" s="9">
        <v>0</v>
      </c>
      <c r="HC11" s="9">
        <v>3.411</v>
      </c>
      <c r="HD11" s="9">
        <v>1.72</v>
      </c>
      <c r="HE11" s="9">
        <v>1.69</v>
      </c>
      <c r="HF11" s="9">
        <v>27.018000000000001</v>
      </c>
      <c r="HG11" s="9">
        <v>14.069000000000001</v>
      </c>
      <c r="HH11" s="9">
        <v>12.949</v>
      </c>
      <c r="HI11" s="9">
        <v>19.962</v>
      </c>
      <c r="HJ11" s="9">
        <v>12.206</v>
      </c>
      <c r="HK11" s="9">
        <v>7.7560000000000002</v>
      </c>
      <c r="HL11" s="9">
        <v>32.621000000000002</v>
      </c>
      <c r="HM11" s="9">
        <v>16.233000000000001</v>
      </c>
      <c r="HN11" s="9">
        <v>16.388000000000002</v>
      </c>
      <c r="HO11" s="9">
        <v>10.648999999999999</v>
      </c>
      <c r="HP11" s="9">
        <v>7.2629999999999999</v>
      </c>
      <c r="HQ11" s="9">
        <v>3.3860000000000001</v>
      </c>
      <c r="HR11" s="9">
        <v>20.18</v>
      </c>
      <c r="HS11" s="9">
        <v>14.829000000000001</v>
      </c>
      <c r="HT11" s="9">
        <v>5.351</v>
      </c>
      <c r="HU11" s="9">
        <v>8.6910000000000007</v>
      </c>
      <c r="HV11" s="9">
        <v>4.0069999999999997</v>
      </c>
      <c r="HW11" s="9">
        <v>4.6840000000000002</v>
      </c>
      <c r="HX11" s="9">
        <v>14.513</v>
      </c>
      <c r="HY11" s="9">
        <v>1.712</v>
      </c>
      <c r="HZ11" s="9">
        <v>12.801</v>
      </c>
      <c r="IA11" s="9">
        <v>19.195</v>
      </c>
      <c r="IB11" s="9">
        <v>5.9509999999999996</v>
      </c>
      <c r="IC11" s="9">
        <v>13.243</v>
      </c>
      <c r="ID11" s="9">
        <v>12.045999999999999</v>
      </c>
      <c r="IE11" s="9">
        <v>8.5190000000000001</v>
      </c>
      <c r="IF11" s="9">
        <v>3.5270000000000001</v>
      </c>
      <c r="IG11" s="9">
        <v>24.928999999999998</v>
      </c>
      <c r="IH11" s="9">
        <v>14.316000000000001</v>
      </c>
      <c r="II11" s="9">
        <v>10.612</v>
      </c>
      <c r="IJ11" s="9">
        <v>22.553999999999998</v>
      </c>
      <c r="IK11" s="9">
        <v>13.442</v>
      </c>
      <c r="IL11" s="9">
        <v>9.1129999999999995</v>
      </c>
      <c r="IM11" s="9">
        <v>225.619</v>
      </c>
      <c r="IN11" s="9">
        <v>134.29400000000001</v>
      </c>
      <c r="IO11" s="9">
        <v>91.325000000000003</v>
      </c>
      <c r="IP11" s="9">
        <v>174.30199999999999</v>
      </c>
      <c r="IQ11" s="9">
        <v>96.94</v>
      </c>
    </row>
    <row r="12" spans="1:251">
      <c r="A12" s="10">
        <v>42401</v>
      </c>
      <c r="B12" s="9">
        <v>5.2619999999999996</v>
      </c>
      <c r="C12" s="9">
        <v>3.6360000000000001</v>
      </c>
      <c r="D12" s="9">
        <v>9.1180000000000003</v>
      </c>
      <c r="E12" s="9">
        <v>11.077999999999999</v>
      </c>
      <c r="F12" s="9">
        <v>6.8680000000000003</v>
      </c>
      <c r="G12" s="9">
        <v>1.948</v>
      </c>
      <c r="H12" s="9">
        <v>1.5549999999999999</v>
      </c>
      <c r="I12" s="9">
        <v>2.399</v>
      </c>
      <c r="J12" s="9">
        <v>4.9960000000000004</v>
      </c>
      <c r="K12" s="9">
        <v>2.403</v>
      </c>
      <c r="L12" s="9">
        <v>7.9710000000000001</v>
      </c>
      <c r="M12" s="9">
        <v>2.3290000000000002</v>
      </c>
      <c r="N12" s="9">
        <v>0.32800000000000001</v>
      </c>
      <c r="O12" s="9">
        <v>4.625</v>
      </c>
      <c r="P12" s="9">
        <v>1.4510000000000001</v>
      </c>
      <c r="Q12" s="9">
        <v>1.853</v>
      </c>
      <c r="R12" s="9">
        <v>0.98899999999999999</v>
      </c>
      <c r="S12" s="9">
        <v>9.4250000000000007</v>
      </c>
      <c r="T12" s="9">
        <v>10.015000000000001</v>
      </c>
      <c r="U12" s="9">
        <v>8.7469999999999999</v>
      </c>
      <c r="V12" s="9">
        <v>9.2010000000000005</v>
      </c>
      <c r="W12" s="9">
        <v>9.0060000000000002</v>
      </c>
      <c r="X12" s="9">
        <v>9.4250000000000007</v>
      </c>
      <c r="Y12" s="9">
        <v>70.497</v>
      </c>
      <c r="Z12" s="9">
        <v>78.549000000000007</v>
      </c>
      <c r="AA12" s="9">
        <v>61.258000000000003</v>
      </c>
      <c r="AB12" s="9">
        <v>56.128999999999998</v>
      </c>
      <c r="AC12" s="9">
        <v>61.712000000000003</v>
      </c>
      <c r="AD12" s="9">
        <v>49.722999999999999</v>
      </c>
      <c r="AE12" s="9">
        <v>12.163</v>
      </c>
      <c r="AF12" s="9">
        <v>14.185</v>
      </c>
      <c r="AG12" s="9">
        <v>9.843</v>
      </c>
      <c r="AH12" s="9">
        <v>2.2050000000000001</v>
      </c>
      <c r="AI12" s="9">
        <v>2.6520000000000001</v>
      </c>
      <c r="AJ12" s="9">
        <v>1.6919999999999999</v>
      </c>
      <c r="AK12" s="9">
        <v>29.503</v>
      </c>
      <c r="AL12" s="9">
        <v>21.451000000000001</v>
      </c>
      <c r="AM12" s="9">
        <v>38.741999999999997</v>
      </c>
      <c r="AN12" s="9">
        <v>27.091999999999999</v>
      </c>
      <c r="AO12" s="9">
        <v>19.545999999999999</v>
      </c>
      <c r="AP12" s="9">
        <v>35.75</v>
      </c>
      <c r="AQ12" s="9">
        <v>2.4119999999999999</v>
      </c>
      <c r="AR12" s="9">
        <v>1.905</v>
      </c>
      <c r="AS12" s="9">
        <v>2.9929999999999999</v>
      </c>
      <c r="AT12" s="9">
        <v>254.971</v>
      </c>
      <c r="AU12" s="9">
        <v>148.35300000000001</v>
      </c>
      <c r="AV12" s="9">
        <v>106.61799999999999</v>
      </c>
      <c r="AW12" s="9">
        <v>230.39500000000001</v>
      </c>
      <c r="AX12" s="9">
        <v>133.20599999999999</v>
      </c>
      <c r="AY12" s="9">
        <v>97.188999999999993</v>
      </c>
      <c r="AZ12" s="9">
        <v>45.518999999999998</v>
      </c>
      <c r="BA12" s="9">
        <v>23.564</v>
      </c>
      <c r="BB12" s="9">
        <v>21.954999999999998</v>
      </c>
      <c r="BC12" s="9">
        <v>26.856999999999999</v>
      </c>
      <c r="BD12" s="9">
        <v>20.661999999999999</v>
      </c>
      <c r="BE12" s="9">
        <v>6.1950000000000003</v>
      </c>
      <c r="BF12" s="9">
        <v>10.811</v>
      </c>
      <c r="BG12" s="9">
        <v>6.07</v>
      </c>
      <c r="BH12" s="9">
        <v>4.7409999999999997</v>
      </c>
      <c r="BI12" s="9">
        <v>7.9729999999999999</v>
      </c>
      <c r="BJ12" s="9">
        <v>4.5780000000000003</v>
      </c>
      <c r="BK12" s="9">
        <v>3.3940000000000001</v>
      </c>
      <c r="BL12" s="9">
        <v>2.839</v>
      </c>
      <c r="BM12" s="9">
        <v>1.492</v>
      </c>
      <c r="BN12" s="9">
        <v>1.347</v>
      </c>
      <c r="BO12" s="9">
        <v>47.585000000000001</v>
      </c>
      <c r="BP12" s="9">
        <v>27.210999999999999</v>
      </c>
      <c r="BQ12" s="9">
        <v>20.373999999999999</v>
      </c>
      <c r="BR12" s="9">
        <v>13.366</v>
      </c>
      <c r="BS12" s="9">
        <v>6.61</v>
      </c>
      <c r="BT12" s="9">
        <v>6.7560000000000002</v>
      </c>
      <c r="BU12" s="9">
        <v>14.747</v>
      </c>
      <c r="BV12" s="9">
        <v>10.182</v>
      </c>
      <c r="BW12" s="9">
        <v>4.5659999999999998</v>
      </c>
      <c r="BX12" s="9">
        <v>14.978999999999999</v>
      </c>
      <c r="BY12" s="9">
        <v>10.637</v>
      </c>
      <c r="BZ12" s="9">
        <v>4.3419999999999996</v>
      </c>
      <c r="CA12" s="9">
        <v>13.34</v>
      </c>
      <c r="CB12" s="9">
        <v>9.3330000000000002</v>
      </c>
      <c r="CC12" s="9">
        <v>4.008</v>
      </c>
      <c r="CD12" s="9">
        <v>4.0679999999999996</v>
      </c>
      <c r="CE12" s="9">
        <v>1.2529999999999999</v>
      </c>
      <c r="CF12" s="9">
        <v>2.8149999999999999</v>
      </c>
      <c r="CG12" s="9">
        <v>10.885999999999999</v>
      </c>
      <c r="CH12" s="9">
        <v>5.0810000000000004</v>
      </c>
      <c r="CI12" s="9">
        <v>5.806</v>
      </c>
      <c r="CJ12" s="9">
        <v>1.6910000000000001</v>
      </c>
      <c r="CK12" s="9">
        <v>0</v>
      </c>
      <c r="CL12" s="9">
        <v>1.6910000000000001</v>
      </c>
      <c r="CM12" s="9">
        <v>4.0830000000000002</v>
      </c>
      <c r="CN12" s="9">
        <v>2.681</v>
      </c>
      <c r="CO12" s="9">
        <v>1.4019999999999999</v>
      </c>
      <c r="CP12" s="9">
        <v>22.460999999999999</v>
      </c>
      <c r="CQ12" s="9">
        <v>9.923</v>
      </c>
      <c r="CR12" s="9">
        <v>12.538</v>
      </c>
      <c r="CS12" s="9">
        <v>24.574999999999999</v>
      </c>
      <c r="CT12" s="9">
        <v>15.146000000000001</v>
      </c>
      <c r="CU12" s="9">
        <v>9.4290000000000003</v>
      </c>
      <c r="CV12" s="9">
        <v>145.30099999999999</v>
      </c>
      <c r="CW12" s="9">
        <v>92.411000000000001</v>
      </c>
      <c r="CX12" s="9">
        <v>52.89</v>
      </c>
      <c r="CY12" s="9">
        <v>116.854</v>
      </c>
      <c r="CZ12" s="9">
        <v>75.503</v>
      </c>
      <c r="DA12" s="9">
        <v>41.350999999999999</v>
      </c>
      <c r="DB12" s="9">
        <v>26.166</v>
      </c>
      <c r="DC12" s="9">
        <v>14.627000000000001</v>
      </c>
      <c r="DD12" s="9">
        <v>11.539</v>
      </c>
      <c r="DE12" s="9">
        <v>2.2810000000000001</v>
      </c>
      <c r="DF12" s="9">
        <v>2.2810000000000001</v>
      </c>
      <c r="DG12" s="9">
        <v>0</v>
      </c>
      <c r="DH12" s="9">
        <v>109.67</v>
      </c>
      <c r="DI12" s="9">
        <v>55.942</v>
      </c>
      <c r="DJ12" s="9">
        <v>53.728000000000002</v>
      </c>
      <c r="DK12" s="9">
        <v>102.91200000000001</v>
      </c>
      <c r="DL12" s="9">
        <v>52.228000000000002</v>
      </c>
      <c r="DM12" s="9">
        <v>50.683999999999997</v>
      </c>
      <c r="DN12" s="9">
        <v>6.758</v>
      </c>
      <c r="DO12" s="9">
        <v>3.714</v>
      </c>
      <c r="DP12" s="9">
        <v>3.044</v>
      </c>
      <c r="DQ12" s="9">
        <v>90.361000000000004</v>
      </c>
      <c r="DR12" s="9">
        <v>89.79</v>
      </c>
      <c r="DS12" s="9">
        <v>91.156000000000006</v>
      </c>
      <c r="DT12" s="9">
        <v>17.853000000000002</v>
      </c>
      <c r="DU12" s="9">
        <v>15.884</v>
      </c>
      <c r="DV12" s="9">
        <v>20.591999999999999</v>
      </c>
      <c r="DW12" s="9">
        <v>10.532999999999999</v>
      </c>
      <c r="DX12" s="9">
        <v>13.928000000000001</v>
      </c>
      <c r="DY12" s="9">
        <v>5.8109999999999999</v>
      </c>
      <c r="DZ12" s="9">
        <v>4.24</v>
      </c>
      <c r="EA12" s="9">
        <v>4.0919999999999996</v>
      </c>
      <c r="EB12" s="9">
        <v>4.4470000000000001</v>
      </c>
      <c r="EC12" s="9">
        <v>3.1269999999999998</v>
      </c>
      <c r="ED12" s="9">
        <v>3.0859999999999999</v>
      </c>
      <c r="EE12" s="9">
        <v>3.1840000000000002</v>
      </c>
      <c r="EF12" s="9">
        <v>1.113</v>
      </c>
      <c r="EG12" s="9">
        <v>1.006</v>
      </c>
      <c r="EH12" s="9">
        <v>1.2629999999999999</v>
      </c>
      <c r="EI12" s="9">
        <v>18.663</v>
      </c>
      <c r="EJ12" s="9">
        <v>18.341999999999999</v>
      </c>
      <c r="EK12" s="9">
        <v>19.109000000000002</v>
      </c>
      <c r="EL12" s="9">
        <v>5.242</v>
      </c>
      <c r="EM12" s="9">
        <v>4.4560000000000004</v>
      </c>
      <c r="EN12" s="9">
        <v>6.3360000000000003</v>
      </c>
      <c r="EO12" s="9">
        <v>5.7839999999999998</v>
      </c>
      <c r="EP12" s="9">
        <v>6.8630000000000004</v>
      </c>
      <c r="EQ12" s="9">
        <v>4.282</v>
      </c>
      <c r="ER12" s="9">
        <v>5.875</v>
      </c>
      <c r="ES12" s="9">
        <v>7.17</v>
      </c>
      <c r="ET12" s="9">
        <v>4.0730000000000004</v>
      </c>
      <c r="EU12" s="9">
        <v>5.2320000000000002</v>
      </c>
      <c r="EV12" s="9">
        <v>6.2910000000000004</v>
      </c>
      <c r="EW12" s="9">
        <v>3.7589999999999999</v>
      </c>
      <c r="EX12" s="9">
        <v>1.595</v>
      </c>
      <c r="EY12" s="9">
        <v>0.84499999999999997</v>
      </c>
      <c r="EZ12" s="9">
        <v>2.64</v>
      </c>
      <c r="FA12" s="9">
        <v>4.2699999999999996</v>
      </c>
      <c r="FB12" s="9">
        <v>3.4249999999999998</v>
      </c>
      <c r="FC12" s="9">
        <v>5.4450000000000003</v>
      </c>
      <c r="FD12" s="9">
        <v>0.66300000000000003</v>
      </c>
      <c r="FE12" s="9">
        <v>0</v>
      </c>
      <c r="FF12" s="9">
        <v>1.5860000000000001</v>
      </c>
      <c r="FG12" s="9">
        <v>1.601</v>
      </c>
      <c r="FH12" s="9">
        <v>1.8069999999999999</v>
      </c>
      <c r="FI12" s="9">
        <v>1.3149999999999999</v>
      </c>
      <c r="FJ12" s="9">
        <v>8.8089999999999993</v>
      </c>
      <c r="FK12" s="9">
        <v>6.6890000000000001</v>
      </c>
      <c r="FL12" s="9">
        <v>11.76</v>
      </c>
      <c r="FM12" s="9">
        <v>9.6389999999999993</v>
      </c>
      <c r="FN12" s="9">
        <v>10.210000000000001</v>
      </c>
      <c r="FO12" s="9">
        <v>8.8439999999999994</v>
      </c>
      <c r="FP12" s="9">
        <v>56.987000000000002</v>
      </c>
      <c r="FQ12" s="9">
        <v>62.290999999999997</v>
      </c>
      <c r="FR12" s="9">
        <v>49.606999999999999</v>
      </c>
      <c r="FS12" s="9">
        <v>45.83</v>
      </c>
      <c r="FT12" s="9">
        <v>50.893999999999998</v>
      </c>
      <c r="FU12" s="9">
        <v>38.783999999999999</v>
      </c>
      <c r="FV12" s="9">
        <v>10.262</v>
      </c>
      <c r="FW12" s="9">
        <v>9.859</v>
      </c>
      <c r="FX12" s="9">
        <v>10.823</v>
      </c>
      <c r="FY12" s="9">
        <v>0.89500000000000002</v>
      </c>
      <c r="FZ12" s="9">
        <v>1.538</v>
      </c>
      <c r="GA12" s="9">
        <v>0</v>
      </c>
      <c r="GB12" s="9">
        <v>43.012999999999998</v>
      </c>
      <c r="GC12" s="9">
        <v>37.709000000000003</v>
      </c>
      <c r="GD12" s="9">
        <v>50.393000000000001</v>
      </c>
      <c r="GE12" s="9">
        <v>40.362000000000002</v>
      </c>
      <c r="GF12" s="9">
        <v>35.204999999999998</v>
      </c>
      <c r="GG12" s="9">
        <v>47.537999999999997</v>
      </c>
      <c r="GH12" s="9">
        <v>2.6509999999999998</v>
      </c>
      <c r="GI12" s="9">
        <v>2.5030000000000001</v>
      </c>
      <c r="GJ12" s="9">
        <v>2.855</v>
      </c>
      <c r="GK12" s="9">
        <v>280.851</v>
      </c>
      <c r="GL12" s="9">
        <v>135.38499999999999</v>
      </c>
      <c r="GM12" s="9">
        <v>145.46700000000001</v>
      </c>
      <c r="GN12" s="9">
        <v>256.38900000000001</v>
      </c>
      <c r="GO12" s="9">
        <v>123.515</v>
      </c>
      <c r="GP12" s="9">
        <v>132.874</v>
      </c>
      <c r="GQ12" s="9">
        <v>50.557000000000002</v>
      </c>
      <c r="GR12" s="9">
        <v>22.600999999999999</v>
      </c>
      <c r="GS12" s="9">
        <v>27.956</v>
      </c>
      <c r="GT12" s="9">
        <v>21.757000000000001</v>
      </c>
      <c r="GU12" s="9">
        <v>13.500999999999999</v>
      </c>
      <c r="GV12" s="9">
        <v>8.2560000000000002</v>
      </c>
      <c r="GW12" s="9">
        <v>5.5670000000000002</v>
      </c>
      <c r="GX12" s="9">
        <v>2.226</v>
      </c>
      <c r="GY12" s="9">
        <v>3.3420000000000001</v>
      </c>
      <c r="GZ12" s="9">
        <v>0.89100000000000001</v>
      </c>
      <c r="HA12" s="9">
        <v>0.89100000000000001</v>
      </c>
      <c r="HB12" s="9">
        <v>0</v>
      </c>
      <c r="HC12" s="9">
        <v>4.6760000000000002</v>
      </c>
      <c r="HD12" s="9">
        <v>1.3340000000000001</v>
      </c>
      <c r="HE12" s="9">
        <v>3.3420000000000001</v>
      </c>
      <c r="HF12" s="9">
        <v>28.308</v>
      </c>
      <c r="HG12" s="9">
        <v>12.707000000000001</v>
      </c>
      <c r="HH12" s="9">
        <v>15.601000000000001</v>
      </c>
      <c r="HI12" s="9">
        <v>15.731999999999999</v>
      </c>
      <c r="HJ12" s="9">
        <v>8.0530000000000008</v>
      </c>
      <c r="HK12" s="9">
        <v>7.6790000000000003</v>
      </c>
      <c r="HL12" s="9">
        <v>20.896000000000001</v>
      </c>
      <c r="HM12" s="9">
        <v>11.874000000000001</v>
      </c>
      <c r="HN12" s="9">
        <v>9.0220000000000002</v>
      </c>
      <c r="HO12" s="9">
        <v>12.273999999999999</v>
      </c>
      <c r="HP12" s="9">
        <v>7.391</v>
      </c>
      <c r="HQ12" s="9">
        <v>4.8819999999999997</v>
      </c>
      <c r="HR12" s="9">
        <v>28.029</v>
      </c>
      <c r="HS12" s="9">
        <v>17.856999999999999</v>
      </c>
      <c r="HT12" s="9">
        <v>10.170999999999999</v>
      </c>
      <c r="HU12" s="9">
        <v>7.1150000000000002</v>
      </c>
      <c r="HV12" s="9">
        <v>3.1930000000000001</v>
      </c>
      <c r="HW12" s="9">
        <v>3.923</v>
      </c>
      <c r="HX12" s="9">
        <v>21.872</v>
      </c>
      <c r="HY12" s="9">
        <v>3.6179999999999999</v>
      </c>
      <c r="HZ12" s="9">
        <v>18.253</v>
      </c>
      <c r="IA12" s="9">
        <v>11.169</v>
      </c>
      <c r="IB12" s="9">
        <v>0.53700000000000003</v>
      </c>
      <c r="IC12" s="9">
        <v>10.632</v>
      </c>
      <c r="ID12" s="9">
        <v>5.1719999999999997</v>
      </c>
      <c r="IE12" s="9">
        <v>3.9260000000000002</v>
      </c>
      <c r="IF12" s="9">
        <v>1.246</v>
      </c>
      <c r="IG12" s="9">
        <v>27.940999999999999</v>
      </c>
      <c r="IH12" s="9">
        <v>16.03</v>
      </c>
      <c r="II12" s="9">
        <v>11.911</v>
      </c>
      <c r="IJ12" s="9">
        <v>24.463000000000001</v>
      </c>
      <c r="IK12" s="9">
        <v>11.87</v>
      </c>
      <c r="IL12" s="9">
        <v>12.593</v>
      </c>
      <c r="IM12" s="9">
        <v>215.32499999999999</v>
      </c>
      <c r="IN12" s="9">
        <v>119.39</v>
      </c>
      <c r="IO12" s="9">
        <v>95.936000000000007</v>
      </c>
      <c r="IP12" s="9">
        <v>169.83</v>
      </c>
      <c r="IQ12" s="9">
        <v>90.850999999999999</v>
      </c>
    </row>
    <row r="13" spans="1:251">
      <c r="A13" s="10">
        <v>42767</v>
      </c>
      <c r="B13" s="9">
        <v>4.0759999999999996</v>
      </c>
      <c r="C13" s="9">
        <v>4.0910000000000002</v>
      </c>
      <c r="D13" s="9">
        <v>9.3190000000000008</v>
      </c>
      <c r="E13" s="9">
        <v>11.526999999999999</v>
      </c>
      <c r="F13" s="9">
        <v>6.9539999999999997</v>
      </c>
      <c r="G13" s="9">
        <v>1.895</v>
      </c>
      <c r="H13" s="9">
        <v>2.0110000000000001</v>
      </c>
      <c r="I13" s="9">
        <v>1.772</v>
      </c>
      <c r="J13" s="9">
        <v>4.0839999999999996</v>
      </c>
      <c r="K13" s="9">
        <v>1.5409999999999999</v>
      </c>
      <c r="L13" s="9">
        <v>6.806</v>
      </c>
      <c r="M13" s="9">
        <v>2.7650000000000001</v>
      </c>
      <c r="N13" s="9">
        <v>1.87</v>
      </c>
      <c r="O13" s="9">
        <v>3.7229999999999999</v>
      </c>
      <c r="P13" s="9">
        <v>1.167</v>
      </c>
      <c r="Q13" s="9">
        <v>1.056</v>
      </c>
      <c r="R13" s="9">
        <v>1.2849999999999999</v>
      </c>
      <c r="S13" s="9">
        <v>9</v>
      </c>
      <c r="T13" s="9">
        <v>7.9710000000000001</v>
      </c>
      <c r="U13" s="9">
        <v>10.101000000000001</v>
      </c>
      <c r="V13" s="9">
        <v>11.87</v>
      </c>
      <c r="W13" s="9">
        <v>12.271000000000001</v>
      </c>
      <c r="X13" s="9">
        <v>11.439</v>
      </c>
      <c r="Y13" s="9">
        <v>68.819999999999993</v>
      </c>
      <c r="Z13" s="9">
        <v>74.17</v>
      </c>
      <c r="AA13" s="9">
        <v>63.091999999999999</v>
      </c>
      <c r="AB13" s="9">
        <v>56.219000000000001</v>
      </c>
      <c r="AC13" s="9">
        <v>58.731999999999999</v>
      </c>
      <c r="AD13" s="9">
        <v>53.527000000000001</v>
      </c>
      <c r="AE13" s="9">
        <v>10.782999999999999</v>
      </c>
      <c r="AF13" s="9">
        <v>13.287000000000001</v>
      </c>
      <c r="AG13" s="9">
        <v>8.1020000000000003</v>
      </c>
      <c r="AH13" s="9">
        <v>1.819</v>
      </c>
      <c r="AI13" s="9">
        <v>2.1509999999999998</v>
      </c>
      <c r="AJ13" s="9">
        <v>1.4630000000000001</v>
      </c>
      <c r="AK13" s="9">
        <v>31.18</v>
      </c>
      <c r="AL13" s="9">
        <v>25.83</v>
      </c>
      <c r="AM13" s="9">
        <v>36.908000000000001</v>
      </c>
      <c r="AN13" s="9">
        <v>28.417999999999999</v>
      </c>
      <c r="AO13" s="9">
        <v>24.035</v>
      </c>
      <c r="AP13" s="9">
        <v>33.11</v>
      </c>
      <c r="AQ13" s="9">
        <v>2.762</v>
      </c>
      <c r="AR13" s="9">
        <v>1.7949999999999999</v>
      </c>
      <c r="AS13" s="9">
        <v>3.798</v>
      </c>
      <c r="AT13" s="9">
        <v>264.13</v>
      </c>
      <c r="AU13" s="9">
        <v>150.40299999999999</v>
      </c>
      <c r="AV13" s="9">
        <v>113.727</v>
      </c>
      <c r="AW13" s="9">
        <v>227.25399999999999</v>
      </c>
      <c r="AX13" s="9">
        <v>127.093</v>
      </c>
      <c r="AY13" s="9">
        <v>100.161</v>
      </c>
      <c r="AZ13" s="9">
        <v>49.99</v>
      </c>
      <c r="BA13" s="9">
        <v>30.04</v>
      </c>
      <c r="BB13" s="9">
        <v>19.95</v>
      </c>
      <c r="BC13" s="9">
        <v>16.036000000000001</v>
      </c>
      <c r="BD13" s="9">
        <v>9.6630000000000003</v>
      </c>
      <c r="BE13" s="9">
        <v>6.3739999999999997</v>
      </c>
      <c r="BF13" s="9">
        <v>13.019</v>
      </c>
      <c r="BG13" s="9">
        <v>7.641</v>
      </c>
      <c r="BH13" s="9">
        <v>5.3780000000000001</v>
      </c>
      <c r="BI13" s="9">
        <v>10.962</v>
      </c>
      <c r="BJ13" s="9">
        <v>7.1669999999999998</v>
      </c>
      <c r="BK13" s="9">
        <v>3.7949999999999999</v>
      </c>
      <c r="BL13" s="9">
        <v>2.0569999999999999</v>
      </c>
      <c r="BM13" s="9">
        <v>0.47399999999999998</v>
      </c>
      <c r="BN13" s="9">
        <v>1.583</v>
      </c>
      <c r="BO13" s="9">
        <v>51.915999999999997</v>
      </c>
      <c r="BP13" s="9">
        <v>26.129000000000001</v>
      </c>
      <c r="BQ13" s="9">
        <v>25.786000000000001</v>
      </c>
      <c r="BR13" s="9">
        <v>16.971</v>
      </c>
      <c r="BS13" s="9">
        <v>9.8369999999999997</v>
      </c>
      <c r="BT13" s="9">
        <v>7.1340000000000003</v>
      </c>
      <c r="BU13" s="9">
        <v>6.67</v>
      </c>
      <c r="BV13" s="9">
        <v>3.3540000000000001</v>
      </c>
      <c r="BW13" s="9">
        <v>3.3159999999999998</v>
      </c>
      <c r="BX13" s="9">
        <v>16.838000000000001</v>
      </c>
      <c r="BY13" s="9">
        <v>8.6180000000000003</v>
      </c>
      <c r="BZ13" s="9">
        <v>8.2200000000000006</v>
      </c>
      <c r="CA13" s="9">
        <v>16.155999999999999</v>
      </c>
      <c r="CB13" s="9">
        <v>12.862</v>
      </c>
      <c r="CC13" s="9">
        <v>3.294</v>
      </c>
      <c r="CD13" s="9">
        <v>0</v>
      </c>
      <c r="CE13" s="9">
        <v>0</v>
      </c>
      <c r="CF13" s="9">
        <v>0</v>
      </c>
      <c r="CG13" s="9">
        <v>11.208</v>
      </c>
      <c r="CH13" s="9">
        <v>3.5310000000000001</v>
      </c>
      <c r="CI13" s="9">
        <v>7.6769999999999996</v>
      </c>
      <c r="CJ13" s="9">
        <v>1.19</v>
      </c>
      <c r="CK13" s="9">
        <v>0</v>
      </c>
      <c r="CL13" s="9">
        <v>1.19</v>
      </c>
      <c r="CM13" s="9">
        <v>2.1619999999999999</v>
      </c>
      <c r="CN13" s="9">
        <v>0.88900000000000001</v>
      </c>
      <c r="CO13" s="9">
        <v>1.2729999999999999</v>
      </c>
      <c r="CP13" s="9">
        <v>25.099</v>
      </c>
      <c r="CQ13" s="9">
        <v>14.53</v>
      </c>
      <c r="CR13" s="9">
        <v>10.568</v>
      </c>
      <c r="CS13" s="9">
        <v>36.875</v>
      </c>
      <c r="CT13" s="9">
        <v>23.31</v>
      </c>
      <c r="CU13" s="9">
        <v>13.566000000000001</v>
      </c>
      <c r="CV13" s="9">
        <v>146.94200000000001</v>
      </c>
      <c r="CW13" s="9">
        <v>83.986999999999995</v>
      </c>
      <c r="CX13" s="9">
        <v>62.954999999999998</v>
      </c>
      <c r="CY13" s="9">
        <v>120.824</v>
      </c>
      <c r="CZ13" s="9">
        <v>66.216999999999999</v>
      </c>
      <c r="DA13" s="9">
        <v>54.606000000000002</v>
      </c>
      <c r="DB13" s="9">
        <v>22.661999999999999</v>
      </c>
      <c r="DC13" s="9">
        <v>15.494</v>
      </c>
      <c r="DD13" s="9">
        <v>7.1680000000000001</v>
      </c>
      <c r="DE13" s="9">
        <v>3.4569999999999999</v>
      </c>
      <c r="DF13" s="9">
        <v>2.2759999999999998</v>
      </c>
      <c r="DG13" s="9">
        <v>1.181</v>
      </c>
      <c r="DH13" s="9">
        <v>117.187</v>
      </c>
      <c r="DI13" s="9">
        <v>66.415999999999997</v>
      </c>
      <c r="DJ13" s="9">
        <v>50.771000000000001</v>
      </c>
      <c r="DK13" s="9">
        <v>110.965</v>
      </c>
      <c r="DL13" s="9">
        <v>63.670999999999999</v>
      </c>
      <c r="DM13" s="9">
        <v>47.292999999999999</v>
      </c>
      <c r="DN13" s="9">
        <v>6.2229999999999999</v>
      </c>
      <c r="DO13" s="9">
        <v>2.7450000000000001</v>
      </c>
      <c r="DP13" s="9">
        <v>3.4780000000000002</v>
      </c>
      <c r="DQ13" s="9">
        <v>86.039000000000001</v>
      </c>
      <c r="DR13" s="9">
        <v>84.501999999999995</v>
      </c>
      <c r="DS13" s="9">
        <v>88.072000000000003</v>
      </c>
      <c r="DT13" s="9">
        <v>18.925999999999998</v>
      </c>
      <c r="DU13" s="9">
        <v>19.972999999999999</v>
      </c>
      <c r="DV13" s="9">
        <v>17.542000000000002</v>
      </c>
      <c r="DW13" s="9">
        <v>6.0709999999999997</v>
      </c>
      <c r="DX13" s="9">
        <v>6.4240000000000004</v>
      </c>
      <c r="DY13" s="9">
        <v>5.6050000000000004</v>
      </c>
      <c r="DZ13" s="9">
        <v>4.9290000000000003</v>
      </c>
      <c r="EA13" s="9">
        <v>5.08</v>
      </c>
      <c r="EB13" s="9">
        <v>4.7290000000000001</v>
      </c>
      <c r="EC13" s="9">
        <v>4.1500000000000004</v>
      </c>
      <c r="ED13" s="9">
        <v>4.7649999999999997</v>
      </c>
      <c r="EE13" s="9">
        <v>3.3370000000000002</v>
      </c>
      <c r="EF13" s="9">
        <v>0.77900000000000003</v>
      </c>
      <c r="EG13" s="9">
        <v>0.315</v>
      </c>
      <c r="EH13" s="9">
        <v>1.3919999999999999</v>
      </c>
      <c r="EI13" s="9">
        <v>19.655000000000001</v>
      </c>
      <c r="EJ13" s="9">
        <v>17.373000000000001</v>
      </c>
      <c r="EK13" s="9">
        <v>22.673999999999999</v>
      </c>
      <c r="EL13" s="9">
        <v>6.4249999999999998</v>
      </c>
      <c r="EM13" s="9">
        <v>6.54</v>
      </c>
      <c r="EN13" s="9">
        <v>6.2729999999999997</v>
      </c>
      <c r="EO13" s="9">
        <v>2.5249999999999999</v>
      </c>
      <c r="EP13" s="9">
        <v>2.23</v>
      </c>
      <c r="EQ13" s="9">
        <v>2.9159999999999999</v>
      </c>
      <c r="ER13" s="9">
        <v>6.375</v>
      </c>
      <c r="ES13" s="9">
        <v>5.73</v>
      </c>
      <c r="ET13" s="9">
        <v>7.2279999999999998</v>
      </c>
      <c r="EU13" s="9">
        <v>6.117</v>
      </c>
      <c r="EV13" s="9">
        <v>8.5519999999999996</v>
      </c>
      <c r="EW13" s="9">
        <v>2.8959999999999999</v>
      </c>
      <c r="EX13" s="9">
        <v>0</v>
      </c>
      <c r="EY13" s="9">
        <v>0</v>
      </c>
      <c r="EZ13" s="9">
        <v>0</v>
      </c>
      <c r="FA13" s="9">
        <v>4.2430000000000003</v>
      </c>
      <c r="FB13" s="9">
        <v>2.3479999999999999</v>
      </c>
      <c r="FC13" s="9">
        <v>6.75</v>
      </c>
      <c r="FD13" s="9">
        <v>0.45100000000000001</v>
      </c>
      <c r="FE13" s="9">
        <v>0</v>
      </c>
      <c r="FF13" s="9">
        <v>1.0469999999999999</v>
      </c>
      <c r="FG13" s="9">
        <v>0.81899999999999995</v>
      </c>
      <c r="FH13" s="9">
        <v>0.59099999999999997</v>
      </c>
      <c r="FI13" s="9">
        <v>1.1200000000000001</v>
      </c>
      <c r="FJ13" s="9">
        <v>9.5020000000000007</v>
      </c>
      <c r="FK13" s="9">
        <v>9.6609999999999996</v>
      </c>
      <c r="FL13" s="9">
        <v>9.2929999999999993</v>
      </c>
      <c r="FM13" s="9">
        <v>13.961</v>
      </c>
      <c r="FN13" s="9">
        <v>15.497999999999999</v>
      </c>
      <c r="FO13" s="9">
        <v>11.928000000000001</v>
      </c>
      <c r="FP13" s="9">
        <v>55.633000000000003</v>
      </c>
      <c r="FQ13" s="9">
        <v>55.841000000000001</v>
      </c>
      <c r="FR13" s="9">
        <v>55.356999999999999</v>
      </c>
      <c r="FS13" s="9">
        <v>45.744</v>
      </c>
      <c r="FT13" s="9">
        <v>44.027000000000001</v>
      </c>
      <c r="FU13" s="9">
        <v>48.015000000000001</v>
      </c>
      <c r="FV13" s="9">
        <v>8.58</v>
      </c>
      <c r="FW13" s="9">
        <v>10.301</v>
      </c>
      <c r="FX13" s="9">
        <v>6.3029999999999999</v>
      </c>
      <c r="FY13" s="9">
        <v>1.3089999999999999</v>
      </c>
      <c r="FZ13" s="9">
        <v>1.5129999999999999</v>
      </c>
      <c r="GA13" s="9">
        <v>1.038</v>
      </c>
      <c r="GB13" s="9">
        <v>44.366999999999997</v>
      </c>
      <c r="GC13" s="9">
        <v>44.158999999999999</v>
      </c>
      <c r="GD13" s="9">
        <v>44.643000000000001</v>
      </c>
      <c r="GE13" s="9">
        <v>42.012</v>
      </c>
      <c r="GF13" s="9">
        <v>42.334000000000003</v>
      </c>
      <c r="GG13" s="9">
        <v>41.585000000000001</v>
      </c>
      <c r="GH13" s="9">
        <v>2.3559999999999999</v>
      </c>
      <c r="GI13" s="9">
        <v>1.825</v>
      </c>
      <c r="GJ13" s="9">
        <v>3.0579999999999998</v>
      </c>
      <c r="GK13" s="9">
        <v>269.03899999999999</v>
      </c>
      <c r="GL13" s="9">
        <v>127.504</v>
      </c>
      <c r="GM13" s="9">
        <v>141.535</v>
      </c>
      <c r="GN13" s="9">
        <v>236.50800000000001</v>
      </c>
      <c r="GO13" s="9">
        <v>110.911</v>
      </c>
      <c r="GP13" s="9">
        <v>125.598</v>
      </c>
      <c r="GQ13" s="9">
        <v>43.319000000000003</v>
      </c>
      <c r="GR13" s="9">
        <v>23.14</v>
      </c>
      <c r="GS13" s="9">
        <v>20.178999999999998</v>
      </c>
      <c r="GT13" s="9">
        <v>21.321999999999999</v>
      </c>
      <c r="GU13" s="9">
        <v>11.474</v>
      </c>
      <c r="GV13" s="9">
        <v>9.8480000000000008</v>
      </c>
      <c r="GW13" s="9">
        <v>4.8129999999999997</v>
      </c>
      <c r="GX13" s="9">
        <v>0.44700000000000001</v>
      </c>
      <c r="GY13" s="9">
        <v>4.3659999999999997</v>
      </c>
      <c r="GZ13" s="9">
        <v>0</v>
      </c>
      <c r="HA13" s="9">
        <v>0</v>
      </c>
      <c r="HB13" s="9">
        <v>0</v>
      </c>
      <c r="HC13" s="9">
        <v>4.8129999999999997</v>
      </c>
      <c r="HD13" s="9">
        <v>0.44700000000000001</v>
      </c>
      <c r="HE13" s="9">
        <v>4.3659999999999997</v>
      </c>
      <c r="HF13" s="9">
        <v>27.457999999999998</v>
      </c>
      <c r="HG13" s="9">
        <v>10.555</v>
      </c>
      <c r="HH13" s="9">
        <v>16.902999999999999</v>
      </c>
      <c r="HI13" s="9">
        <v>12.254</v>
      </c>
      <c r="HJ13" s="9">
        <v>7.3419999999999996</v>
      </c>
      <c r="HK13" s="9">
        <v>4.9130000000000003</v>
      </c>
      <c r="HL13" s="9">
        <v>27.05</v>
      </c>
      <c r="HM13" s="9">
        <v>14.420999999999999</v>
      </c>
      <c r="HN13" s="9">
        <v>12.629</v>
      </c>
      <c r="HO13" s="9">
        <v>8.375</v>
      </c>
      <c r="HP13" s="9">
        <v>5.5019999999999998</v>
      </c>
      <c r="HQ13" s="9">
        <v>2.8730000000000002</v>
      </c>
      <c r="HR13" s="9">
        <v>24.395</v>
      </c>
      <c r="HS13" s="9">
        <v>15.78</v>
      </c>
      <c r="HT13" s="9">
        <v>8.6150000000000002</v>
      </c>
      <c r="HU13" s="9">
        <v>8.8930000000000007</v>
      </c>
      <c r="HV13" s="9">
        <v>4.9160000000000004</v>
      </c>
      <c r="HW13" s="9">
        <v>3.9769999999999999</v>
      </c>
      <c r="HX13" s="9">
        <v>16.286000000000001</v>
      </c>
      <c r="HY13" s="9">
        <v>1.704</v>
      </c>
      <c r="HZ13" s="9">
        <v>14.582000000000001</v>
      </c>
      <c r="IA13" s="9">
        <v>14.756</v>
      </c>
      <c r="IB13" s="9">
        <v>5.7910000000000004</v>
      </c>
      <c r="IC13" s="9">
        <v>8.9649999999999999</v>
      </c>
      <c r="ID13" s="9">
        <v>3.04</v>
      </c>
      <c r="IE13" s="9">
        <v>1.6719999999999999</v>
      </c>
      <c r="IF13" s="9">
        <v>1.3680000000000001</v>
      </c>
      <c r="IG13" s="9">
        <v>24.545999999999999</v>
      </c>
      <c r="IH13" s="9">
        <v>8.1660000000000004</v>
      </c>
      <c r="II13" s="9">
        <v>16.38</v>
      </c>
      <c r="IJ13" s="9">
        <v>32.53</v>
      </c>
      <c r="IK13" s="9">
        <v>16.593</v>
      </c>
      <c r="IL13" s="9">
        <v>15.936999999999999</v>
      </c>
      <c r="IM13" s="9">
        <v>206.02799999999999</v>
      </c>
      <c r="IN13" s="9">
        <v>112.854</v>
      </c>
      <c r="IO13" s="9">
        <v>93.174000000000007</v>
      </c>
      <c r="IP13" s="9">
        <v>164.85400000000001</v>
      </c>
      <c r="IQ13" s="9">
        <v>89.432000000000002</v>
      </c>
    </row>
    <row r="14" spans="1:251">
      <c r="A14" s="10">
        <v>43132</v>
      </c>
      <c r="B14" s="9">
        <v>4.3209999999999997</v>
      </c>
      <c r="C14" s="9">
        <v>4.5220000000000002</v>
      </c>
      <c r="D14" s="9">
        <v>9.34</v>
      </c>
      <c r="E14" s="9">
        <v>12.196999999999999</v>
      </c>
      <c r="F14" s="9">
        <v>6.24</v>
      </c>
      <c r="G14" s="9">
        <v>3.0950000000000002</v>
      </c>
      <c r="H14" s="9">
        <v>3.056</v>
      </c>
      <c r="I14" s="9">
        <v>3.137</v>
      </c>
      <c r="J14" s="9">
        <v>4.0970000000000004</v>
      </c>
      <c r="K14" s="9">
        <v>2.2080000000000002</v>
      </c>
      <c r="L14" s="9">
        <v>6.1459999999999999</v>
      </c>
      <c r="M14" s="9">
        <v>2.359</v>
      </c>
      <c r="N14" s="9">
        <v>1.861</v>
      </c>
      <c r="O14" s="9">
        <v>2.9009999999999998</v>
      </c>
      <c r="P14" s="9">
        <v>1.1160000000000001</v>
      </c>
      <c r="Q14" s="9">
        <v>1.2909999999999999</v>
      </c>
      <c r="R14" s="9">
        <v>0.92700000000000005</v>
      </c>
      <c r="S14" s="9">
        <v>9.8260000000000005</v>
      </c>
      <c r="T14" s="9">
        <v>9.7859999999999996</v>
      </c>
      <c r="U14" s="9">
        <v>9.8689999999999998</v>
      </c>
      <c r="V14" s="9">
        <v>10.959</v>
      </c>
      <c r="W14" s="9">
        <v>8.83</v>
      </c>
      <c r="X14" s="9">
        <v>13.268000000000001</v>
      </c>
      <c r="Y14" s="9">
        <v>69.971000000000004</v>
      </c>
      <c r="Z14" s="9">
        <v>77.61</v>
      </c>
      <c r="AA14" s="9">
        <v>61.685000000000002</v>
      </c>
      <c r="AB14" s="9">
        <v>58.558</v>
      </c>
      <c r="AC14" s="9">
        <v>63.828000000000003</v>
      </c>
      <c r="AD14" s="9">
        <v>52.84</v>
      </c>
      <c r="AE14" s="9">
        <v>9.3870000000000005</v>
      </c>
      <c r="AF14" s="9">
        <v>11.401</v>
      </c>
      <c r="AG14" s="9">
        <v>7.202</v>
      </c>
      <c r="AH14" s="9">
        <v>2.0270000000000001</v>
      </c>
      <c r="AI14" s="9">
        <v>2.38</v>
      </c>
      <c r="AJ14" s="9">
        <v>1.643</v>
      </c>
      <c r="AK14" s="9">
        <v>30.029</v>
      </c>
      <c r="AL14" s="9">
        <v>22.39</v>
      </c>
      <c r="AM14" s="9">
        <v>38.314999999999998</v>
      </c>
      <c r="AN14" s="9">
        <v>27.338000000000001</v>
      </c>
      <c r="AO14" s="9">
        <v>20.805</v>
      </c>
      <c r="AP14" s="9">
        <v>34.424999999999997</v>
      </c>
      <c r="AQ14" s="9">
        <v>2.6909999999999998</v>
      </c>
      <c r="AR14" s="9">
        <v>1.585</v>
      </c>
      <c r="AS14" s="9">
        <v>3.89</v>
      </c>
      <c r="AT14" s="9">
        <v>273.75</v>
      </c>
      <c r="AU14" s="9">
        <v>147.36099999999999</v>
      </c>
      <c r="AV14" s="9">
        <v>126.389</v>
      </c>
      <c r="AW14" s="9">
        <v>236.11600000000001</v>
      </c>
      <c r="AX14" s="9">
        <v>132.09</v>
      </c>
      <c r="AY14" s="9">
        <v>104.026</v>
      </c>
      <c r="AZ14" s="9">
        <v>52.314999999999998</v>
      </c>
      <c r="BA14" s="9">
        <v>31.463999999999999</v>
      </c>
      <c r="BB14" s="9">
        <v>20.850999999999999</v>
      </c>
      <c r="BC14" s="9">
        <v>19.225999999999999</v>
      </c>
      <c r="BD14" s="9">
        <v>14.057</v>
      </c>
      <c r="BE14" s="9">
        <v>5.1689999999999996</v>
      </c>
      <c r="BF14" s="9">
        <v>11.004</v>
      </c>
      <c r="BG14" s="9">
        <v>5.2690000000000001</v>
      </c>
      <c r="BH14" s="9">
        <v>5.7350000000000003</v>
      </c>
      <c r="BI14" s="9">
        <v>8.8290000000000006</v>
      </c>
      <c r="BJ14" s="9">
        <v>4.2469999999999999</v>
      </c>
      <c r="BK14" s="9">
        <v>4.5819999999999999</v>
      </c>
      <c r="BL14" s="9">
        <v>2.1749999999999998</v>
      </c>
      <c r="BM14" s="9">
        <v>1.022</v>
      </c>
      <c r="BN14" s="9">
        <v>1.1519999999999999</v>
      </c>
      <c r="BO14" s="9">
        <v>51.045000000000002</v>
      </c>
      <c r="BP14" s="9">
        <v>28.919</v>
      </c>
      <c r="BQ14" s="9">
        <v>22.125</v>
      </c>
      <c r="BR14" s="9">
        <v>17.183</v>
      </c>
      <c r="BS14" s="9">
        <v>5.875</v>
      </c>
      <c r="BT14" s="9">
        <v>11.308</v>
      </c>
      <c r="BU14" s="9">
        <v>15.912000000000001</v>
      </c>
      <c r="BV14" s="9">
        <v>7.0359999999999996</v>
      </c>
      <c r="BW14" s="9">
        <v>8.8759999999999994</v>
      </c>
      <c r="BX14" s="9">
        <v>9.5229999999999997</v>
      </c>
      <c r="BY14" s="9">
        <v>3.64</v>
      </c>
      <c r="BZ14" s="9">
        <v>5.883</v>
      </c>
      <c r="CA14" s="9">
        <v>17.353999999999999</v>
      </c>
      <c r="CB14" s="9">
        <v>10.829000000000001</v>
      </c>
      <c r="CC14" s="9">
        <v>6.5250000000000004</v>
      </c>
      <c r="CD14" s="9">
        <v>2.2679999999999998</v>
      </c>
      <c r="CE14" s="9">
        <v>1.8080000000000001</v>
      </c>
      <c r="CF14" s="9">
        <v>0.46100000000000002</v>
      </c>
      <c r="CG14" s="9">
        <v>11.118</v>
      </c>
      <c r="CH14" s="9">
        <v>5.5519999999999996</v>
      </c>
      <c r="CI14" s="9">
        <v>5.5659999999999998</v>
      </c>
      <c r="CJ14" s="9">
        <v>1.1519999999999999</v>
      </c>
      <c r="CK14" s="9">
        <v>0.59899999999999998</v>
      </c>
      <c r="CL14" s="9">
        <v>0.55200000000000005</v>
      </c>
      <c r="CM14" s="9">
        <v>2.738</v>
      </c>
      <c r="CN14" s="9">
        <v>1.6080000000000001</v>
      </c>
      <c r="CO14" s="9">
        <v>1.1299999999999999</v>
      </c>
      <c r="CP14" s="9">
        <v>25.28</v>
      </c>
      <c r="CQ14" s="9">
        <v>15.433</v>
      </c>
      <c r="CR14" s="9">
        <v>9.8460000000000001</v>
      </c>
      <c r="CS14" s="9">
        <v>37.634999999999998</v>
      </c>
      <c r="CT14" s="9">
        <v>15.272</v>
      </c>
      <c r="CU14" s="9">
        <v>22.363</v>
      </c>
      <c r="CV14" s="9">
        <v>158.91399999999999</v>
      </c>
      <c r="CW14" s="9">
        <v>90.534999999999997</v>
      </c>
      <c r="CX14" s="9">
        <v>68.379000000000005</v>
      </c>
      <c r="CY14" s="9">
        <v>138.53200000000001</v>
      </c>
      <c r="CZ14" s="9">
        <v>80.144999999999996</v>
      </c>
      <c r="DA14" s="9">
        <v>58.387999999999998</v>
      </c>
      <c r="DB14" s="9">
        <v>15.414999999999999</v>
      </c>
      <c r="DC14" s="9">
        <v>7.38</v>
      </c>
      <c r="DD14" s="9">
        <v>8.0350000000000001</v>
      </c>
      <c r="DE14" s="9">
        <v>4.9669999999999996</v>
      </c>
      <c r="DF14" s="9">
        <v>3.01</v>
      </c>
      <c r="DG14" s="9">
        <v>1.956</v>
      </c>
      <c r="DH14" s="9">
        <v>114.836</v>
      </c>
      <c r="DI14" s="9">
        <v>56.826000000000001</v>
      </c>
      <c r="DJ14" s="9">
        <v>58.01</v>
      </c>
      <c r="DK14" s="9">
        <v>108.553</v>
      </c>
      <c r="DL14" s="9">
        <v>54.404000000000003</v>
      </c>
      <c r="DM14" s="9">
        <v>54.149000000000001</v>
      </c>
      <c r="DN14" s="9">
        <v>6.2830000000000004</v>
      </c>
      <c r="DO14" s="9">
        <v>2.4220000000000002</v>
      </c>
      <c r="DP14" s="9">
        <v>3.8610000000000002</v>
      </c>
      <c r="DQ14" s="9">
        <v>86.251999999999995</v>
      </c>
      <c r="DR14" s="9">
        <v>89.637</v>
      </c>
      <c r="DS14" s="9">
        <v>82.305999999999997</v>
      </c>
      <c r="DT14" s="9">
        <v>19.11</v>
      </c>
      <c r="DU14" s="9">
        <v>21.352</v>
      </c>
      <c r="DV14" s="9">
        <v>16.497</v>
      </c>
      <c r="DW14" s="9">
        <v>7.0229999999999997</v>
      </c>
      <c r="DX14" s="9">
        <v>9.5389999999999997</v>
      </c>
      <c r="DY14" s="9">
        <v>4.0890000000000004</v>
      </c>
      <c r="DZ14" s="9">
        <v>4.0199999999999996</v>
      </c>
      <c r="EA14" s="9">
        <v>3.5760000000000001</v>
      </c>
      <c r="EB14" s="9">
        <v>4.5369999999999999</v>
      </c>
      <c r="EC14" s="9">
        <v>3.2250000000000001</v>
      </c>
      <c r="ED14" s="9">
        <v>2.8820000000000001</v>
      </c>
      <c r="EE14" s="9">
        <v>3.6259999999999999</v>
      </c>
      <c r="EF14" s="9">
        <v>0.79400000000000004</v>
      </c>
      <c r="EG14" s="9">
        <v>0.69399999999999995</v>
      </c>
      <c r="EH14" s="9">
        <v>0.91200000000000003</v>
      </c>
      <c r="EI14" s="9">
        <v>18.646000000000001</v>
      </c>
      <c r="EJ14" s="9">
        <v>19.625</v>
      </c>
      <c r="EK14" s="9">
        <v>17.506</v>
      </c>
      <c r="EL14" s="9">
        <v>6.2770000000000001</v>
      </c>
      <c r="EM14" s="9">
        <v>3.9870000000000001</v>
      </c>
      <c r="EN14" s="9">
        <v>8.9469999999999992</v>
      </c>
      <c r="EO14" s="9">
        <v>5.8120000000000003</v>
      </c>
      <c r="EP14" s="9">
        <v>4.774</v>
      </c>
      <c r="EQ14" s="9">
        <v>7.0229999999999997</v>
      </c>
      <c r="ER14" s="9">
        <v>3.4790000000000001</v>
      </c>
      <c r="ES14" s="9">
        <v>2.4700000000000002</v>
      </c>
      <c r="ET14" s="9">
        <v>4.6539999999999999</v>
      </c>
      <c r="EU14" s="9">
        <v>6.3390000000000004</v>
      </c>
      <c r="EV14" s="9">
        <v>7.3490000000000002</v>
      </c>
      <c r="EW14" s="9">
        <v>5.1619999999999999</v>
      </c>
      <c r="EX14" s="9">
        <v>0.82899999999999996</v>
      </c>
      <c r="EY14" s="9">
        <v>1.2270000000000001</v>
      </c>
      <c r="EZ14" s="9">
        <v>0.36399999999999999</v>
      </c>
      <c r="FA14" s="9">
        <v>4.0609999999999999</v>
      </c>
      <c r="FB14" s="9">
        <v>3.7679999999999998</v>
      </c>
      <c r="FC14" s="9">
        <v>4.4039999999999999</v>
      </c>
      <c r="FD14" s="9">
        <v>0.42099999999999999</v>
      </c>
      <c r="FE14" s="9">
        <v>0.40699999999999997</v>
      </c>
      <c r="FF14" s="9">
        <v>0.437</v>
      </c>
      <c r="FG14" s="9">
        <v>1</v>
      </c>
      <c r="FH14" s="9">
        <v>1.091</v>
      </c>
      <c r="FI14" s="9">
        <v>0.89400000000000002</v>
      </c>
      <c r="FJ14" s="9">
        <v>9.2349999999999994</v>
      </c>
      <c r="FK14" s="9">
        <v>10.473000000000001</v>
      </c>
      <c r="FL14" s="9">
        <v>7.7910000000000004</v>
      </c>
      <c r="FM14" s="9">
        <v>13.747999999999999</v>
      </c>
      <c r="FN14" s="9">
        <v>10.363</v>
      </c>
      <c r="FO14" s="9">
        <v>17.693999999999999</v>
      </c>
      <c r="FP14" s="9">
        <v>58.051000000000002</v>
      </c>
      <c r="FQ14" s="9">
        <v>61.438000000000002</v>
      </c>
      <c r="FR14" s="9">
        <v>54.101999999999997</v>
      </c>
      <c r="FS14" s="9">
        <v>50.604999999999997</v>
      </c>
      <c r="FT14" s="9">
        <v>54.386000000000003</v>
      </c>
      <c r="FU14" s="9">
        <v>46.197000000000003</v>
      </c>
      <c r="FV14" s="9">
        <v>5.6310000000000002</v>
      </c>
      <c r="FW14" s="9">
        <v>5.008</v>
      </c>
      <c r="FX14" s="9">
        <v>6.3570000000000002</v>
      </c>
      <c r="FY14" s="9">
        <v>1.8140000000000001</v>
      </c>
      <c r="FZ14" s="9">
        <v>2.0430000000000001</v>
      </c>
      <c r="GA14" s="9">
        <v>1.548</v>
      </c>
      <c r="GB14" s="9">
        <v>41.948999999999998</v>
      </c>
      <c r="GC14" s="9">
        <v>38.561999999999998</v>
      </c>
      <c r="GD14" s="9">
        <v>45.898000000000003</v>
      </c>
      <c r="GE14" s="9">
        <v>39.654000000000003</v>
      </c>
      <c r="GF14" s="9">
        <v>36.918999999999997</v>
      </c>
      <c r="GG14" s="9">
        <v>42.843000000000004</v>
      </c>
      <c r="GH14" s="9">
        <v>2.2949999999999999</v>
      </c>
      <c r="GI14" s="9">
        <v>1.6439999999999999</v>
      </c>
      <c r="GJ14" s="9">
        <v>3.0550000000000002</v>
      </c>
      <c r="GK14" s="9">
        <v>249.91</v>
      </c>
      <c r="GL14" s="9">
        <v>121.149</v>
      </c>
      <c r="GM14" s="9">
        <v>128.761</v>
      </c>
      <c r="GN14" s="9">
        <v>226.98</v>
      </c>
      <c r="GO14" s="9">
        <v>112.78400000000001</v>
      </c>
      <c r="GP14" s="9">
        <v>114.19499999999999</v>
      </c>
      <c r="GQ14" s="9">
        <v>43.774000000000001</v>
      </c>
      <c r="GR14" s="9">
        <v>19.271000000000001</v>
      </c>
      <c r="GS14" s="9">
        <v>24.503</v>
      </c>
      <c r="GT14" s="9">
        <v>21.42</v>
      </c>
      <c r="GU14" s="9">
        <v>10.488</v>
      </c>
      <c r="GV14" s="9">
        <v>10.932</v>
      </c>
      <c r="GW14" s="9">
        <v>2.2349999999999999</v>
      </c>
      <c r="GX14" s="9">
        <v>1.9550000000000001</v>
      </c>
      <c r="GY14" s="9">
        <v>0.28000000000000003</v>
      </c>
      <c r="GZ14" s="9">
        <v>0.42</v>
      </c>
      <c r="HA14" s="9">
        <v>0.42</v>
      </c>
      <c r="HB14" s="9">
        <v>0</v>
      </c>
      <c r="HC14" s="9">
        <v>1.8149999999999999</v>
      </c>
      <c r="HD14" s="9">
        <v>1.5349999999999999</v>
      </c>
      <c r="HE14" s="9">
        <v>0.28000000000000003</v>
      </c>
      <c r="HF14" s="9">
        <v>25.263000000000002</v>
      </c>
      <c r="HG14" s="9">
        <v>12.566000000000001</v>
      </c>
      <c r="HH14" s="9">
        <v>12.696999999999999</v>
      </c>
      <c r="HI14" s="9">
        <v>11.576000000000001</v>
      </c>
      <c r="HJ14" s="9">
        <v>8.2420000000000009</v>
      </c>
      <c r="HK14" s="9">
        <v>3.3340000000000001</v>
      </c>
      <c r="HL14" s="9">
        <v>18.454999999999998</v>
      </c>
      <c r="HM14" s="9">
        <v>8.5299999999999994</v>
      </c>
      <c r="HN14" s="9">
        <v>9.9239999999999995</v>
      </c>
      <c r="HO14" s="9">
        <v>15.385</v>
      </c>
      <c r="HP14" s="9">
        <v>10.256</v>
      </c>
      <c r="HQ14" s="9">
        <v>5.1289999999999996</v>
      </c>
      <c r="HR14" s="9">
        <v>24.48</v>
      </c>
      <c r="HS14" s="9">
        <v>17.759</v>
      </c>
      <c r="HT14" s="9">
        <v>6.7210000000000001</v>
      </c>
      <c r="HU14" s="9">
        <v>12.132</v>
      </c>
      <c r="HV14" s="9">
        <v>5.8719999999999999</v>
      </c>
      <c r="HW14" s="9">
        <v>6.26</v>
      </c>
      <c r="HX14" s="9">
        <v>14.217000000000001</v>
      </c>
      <c r="HY14" s="9">
        <v>1.966</v>
      </c>
      <c r="HZ14" s="9">
        <v>12.250999999999999</v>
      </c>
      <c r="IA14" s="9">
        <v>10.359</v>
      </c>
      <c r="IB14" s="9">
        <v>3.254</v>
      </c>
      <c r="IC14" s="9">
        <v>7.1050000000000004</v>
      </c>
      <c r="ID14" s="9">
        <v>2.339</v>
      </c>
      <c r="IE14" s="9">
        <v>1.5449999999999999</v>
      </c>
      <c r="IF14" s="9">
        <v>0.79300000000000004</v>
      </c>
      <c r="IG14" s="9">
        <v>25.346</v>
      </c>
      <c r="IH14" s="9">
        <v>11.08</v>
      </c>
      <c r="II14" s="9">
        <v>14.266</v>
      </c>
      <c r="IJ14" s="9">
        <v>22.931000000000001</v>
      </c>
      <c r="IK14" s="9">
        <v>8.3650000000000002</v>
      </c>
      <c r="IL14" s="9">
        <v>14.566000000000001</v>
      </c>
      <c r="IM14" s="9">
        <v>193.45</v>
      </c>
      <c r="IN14" s="9">
        <v>107.49</v>
      </c>
      <c r="IO14" s="9">
        <v>85.960999999999999</v>
      </c>
      <c r="IP14" s="9">
        <v>158.72</v>
      </c>
      <c r="IQ14" s="9">
        <v>85.475999999999999</v>
      </c>
    </row>
    <row r="15" spans="1:251">
      <c r="A15" s="10">
        <v>43497</v>
      </c>
      <c r="B15" s="9">
        <v>4.7140000000000004</v>
      </c>
      <c r="C15" s="9">
        <v>4.4859999999999998</v>
      </c>
      <c r="D15" s="9">
        <v>8.7520000000000007</v>
      </c>
      <c r="E15" s="9">
        <v>9.1120000000000001</v>
      </c>
      <c r="F15" s="9">
        <v>8.3580000000000005</v>
      </c>
      <c r="G15" s="9">
        <v>1.8779999999999999</v>
      </c>
      <c r="H15" s="9">
        <v>1.36</v>
      </c>
      <c r="I15" s="9">
        <v>2.4460000000000002</v>
      </c>
      <c r="J15" s="9">
        <v>4.0469999999999997</v>
      </c>
      <c r="K15" s="9">
        <v>3.6</v>
      </c>
      <c r="L15" s="9">
        <v>4.5359999999999996</v>
      </c>
      <c r="M15" s="9">
        <v>3.57</v>
      </c>
      <c r="N15" s="9">
        <v>1.456</v>
      </c>
      <c r="O15" s="9">
        <v>5.8890000000000002</v>
      </c>
      <c r="P15" s="9">
        <v>2.0499999999999998</v>
      </c>
      <c r="Q15" s="9">
        <v>1.621</v>
      </c>
      <c r="R15" s="9">
        <v>2.5209999999999999</v>
      </c>
      <c r="S15" s="9">
        <v>11.12</v>
      </c>
      <c r="T15" s="9">
        <v>11.768000000000001</v>
      </c>
      <c r="U15" s="9">
        <v>10.41</v>
      </c>
      <c r="V15" s="9">
        <v>12.509</v>
      </c>
      <c r="W15" s="9">
        <v>12.641</v>
      </c>
      <c r="X15" s="9">
        <v>12.364000000000001</v>
      </c>
      <c r="Y15" s="9">
        <v>68.728999999999999</v>
      </c>
      <c r="Z15" s="9">
        <v>78.772000000000006</v>
      </c>
      <c r="AA15" s="9">
        <v>57.715000000000003</v>
      </c>
      <c r="AB15" s="9">
        <v>53.093000000000004</v>
      </c>
      <c r="AC15" s="9">
        <v>58.51</v>
      </c>
      <c r="AD15" s="9">
        <v>47.152999999999999</v>
      </c>
      <c r="AE15" s="9">
        <v>13.859</v>
      </c>
      <c r="AF15" s="9">
        <v>17.846</v>
      </c>
      <c r="AG15" s="9">
        <v>9.4860000000000007</v>
      </c>
      <c r="AH15" s="9">
        <v>1.7769999999999999</v>
      </c>
      <c r="AI15" s="9">
        <v>2.4159999999999999</v>
      </c>
      <c r="AJ15" s="9">
        <v>1.0760000000000001</v>
      </c>
      <c r="AK15" s="9">
        <v>31.271000000000001</v>
      </c>
      <c r="AL15" s="9">
        <v>21.228000000000002</v>
      </c>
      <c r="AM15" s="9">
        <v>42.284999999999997</v>
      </c>
      <c r="AN15" s="9">
        <v>28.029</v>
      </c>
      <c r="AO15" s="9">
        <v>20.077999999999999</v>
      </c>
      <c r="AP15" s="9">
        <v>36.747999999999998</v>
      </c>
      <c r="AQ15" s="9">
        <v>3.242</v>
      </c>
      <c r="AR15" s="9">
        <v>1.1499999999999999</v>
      </c>
      <c r="AS15" s="9">
        <v>5.5369999999999999</v>
      </c>
      <c r="AT15" s="9">
        <v>246.12799999999999</v>
      </c>
      <c r="AU15" s="9">
        <v>133.81200000000001</v>
      </c>
      <c r="AV15" s="9">
        <v>112.316</v>
      </c>
      <c r="AW15" s="9">
        <v>209.29599999999999</v>
      </c>
      <c r="AX15" s="9">
        <v>113.605</v>
      </c>
      <c r="AY15" s="9">
        <v>95.691000000000003</v>
      </c>
      <c r="AZ15" s="9">
        <v>38.018000000000001</v>
      </c>
      <c r="BA15" s="9">
        <v>21.916</v>
      </c>
      <c r="BB15" s="9">
        <v>16.102</v>
      </c>
      <c r="BC15" s="9">
        <v>16.552</v>
      </c>
      <c r="BD15" s="9">
        <v>11.712999999999999</v>
      </c>
      <c r="BE15" s="9">
        <v>4.8390000000000004</v>
      </c>
      <c r="BF15" s="9">
        <v>10.478</v>
      </c>
      <c r="BG15" s="9">
        <v>3.149</v>
      </c>
      <c r="BH15" s="9">
        <v>7.3289999999999997</v>
      </c>
      <c r="BI15" s="9">
        <v>9.0090000000000003</v>
      </c>
      <c r="BJ15" s="9">
        <v>2.1680000000000001</v>
      </c>
      <c r="BK15" s="9">
        <v>6.8410000000000002</v>
      </c>
      <c r="BL15" s="9">
        <v>1.468</v>
      </c>
      <c r="BM15" s="9">
        <v>0.98</v>
      </c>
      <c r="BN15" s="9">
        <v>0.48799999999999999</v>
      </c>
      <c r="BO15" s="9">
        <v>49.585999999999999</v>
      </c>
      <c r="BP15" s="9">
        <v>27.587</v>
      </c>
      <c r="BQ15" s="9">
        <v>21.998999999999999</v>
      </c>
      <c r="BR15" s="9">
        <v>11.071999999999999</v>
      </c>
      <c r="BS15" s="9">
        <v>6.2380000000000004</v>
      </c>
      <c r="BT15" s="9">
        <v>4.8339999999999996</v>
      </c>
      <c r="BU15" s="9">
        <v>8.9920000000000009</v>
      </c>
      <c r="BV15" s="9">
        <v>3.9790000000000001</v>
      </c>
      <c r="BW15" s="9">
        <v>5.0129999999999999</v>
      </c>
      <c r="BX15" s="9">
        <v>14.55</v>
      </c>
      <c r="BY15" s="9">
        <v>7.9710000000000001</v>
      </c>
      <c r="BZ15" s="9">
        <v>6.5789999999999997</v>
      </c>
      <c r="CA15" s="9">
        <v>16.335000000000001</v>
      </c>
      <c r="CB15" s="9">
        <v>8.7089999999999996</v>
      </c>
      <c r="CC15" s="9">
        <v>7.6260000000000003</v>
      </c>
      <c r="CD15" s="9">
        <v>2.4460000000000002</v>
      </c>
      <c r="CE15" s="9">
        <v>1.696</v>
      </c>
      <c r="CF15" s="9">
        <v>0.75</v>
      </c>
      <c r="CG15" s="9">
        <v>8.0619999999999994</v>
      </c>
      <c r="CH15" s="9">
        <v>4.8319999999999999</v>
      </c>
      <c r="CI15" s="9">
        <v>3.23</v>
      </c>
      <c r="CJ15" s="9">
        <v>2.5390000000000001</v>
      </c>
      <c r="CK15" s="9">
        <v>0.874</v>
      </c>
      <c r="CL15" s="9">
        <v>1.665</v>
      </c>
      <c r="CM15" s="9">
        <v>3.5489999999999999</v>
      </c>
      <c r="CN15" s="9">
        <v>1.4019999999999999</v>
      </c>
      <c r="CO15" s="9">
        <v>2.1469999999999998</v>
      </c>
      <c r="CP15" s="9">
        <v>27.117999999999999</v>
      </c>
      <c r="CQ15" s="9">
        <v>13.539</v>
      </c>
      <c r="CR15" s="9">
        <v>13.579000000000001</v>
      </c>
      <c r="CS15" s="9">
        <v>36.832000000000001</v>
      </c>
      <c r="CT15" s="9">
        <v>20.207999999999998</v>
      </c>
      <c r="CU15" s="9">
        <v>16.625</v>
      </c>
      <c r="CV15" s="9">
        <v>136.43700000000001</v>
      </c>
      <c r="CW15" s="9">
        <v>84.266000000000005</v>
      </c>
      <c r="CX15" s="9">
        <v>52.170999999999999</v>
      </c>
      <c r="CY15" s="9">
        <v>113.52200000000001</v>
      </c>
      <c r="CZ15" s="9">
        <v>68.924000000000007</v>
      </c>
      <c r="DA15" s="9">
        <v>44.597000000000001</v>
      </c>
      <c r="DB15" s="9">
        <v>20.010000000000002</v>
      </c>
      <c r="DC15" s="9">
        <v>13.272</v>
      </c>
      <c r="DD15" s="9">
        <v>6.7380000000000004</v>
      </c>
      <c r="DE15" s="9">
        <v>2.9049999999999998</v>
      </c>
      <c r="DF15" s="9">
        <v>2.0699999999999998</v>
      </c>
      <c r="DG15" s="9">
        <v>0.83499999999999996</v>
      </c>
      <c r="DH15" s="9">
        <v>109.691</v>
      </c>
      <c r="DI15" s="9">
        <v>49.545999999999999</v>
      </c>
      <c r="DJ15" s="9">
        <v>60.145000000000003</v>
      </c>
      <c r="DK15" s="9">
        <v>101.69199999999999</v>
      </c>
      <c r="DL15" s="9">
        <v>48</v>
      </c>
      <c r="DM15" s="9">
        <v>53.692</v>
      </c>
      <c r="DN15" s="9">
        <v>8</v>
      </c>
      <c r="DO15" s="9">
        <v>1.546</v>
      </c>
      <c r="DP15" s="9">
        <v>6.4539999999999997</v>
      </c>
      <c r="DQ15" s="9">
        <v>85.034999999999997</v>
      </c>
      <c r="DR15" s="9">
        <v>84.897999999999996</v>
      </c>
      <c r="DS15" s="9">
        <v>85.197999999999993</v>
      </c>
      <c r="DT15" s="9">
        <v>15.446999999999999</v>
      </c>
      <c r="DU15" s="9">
        <v>16.378</v>
      </c>
      <c r="DV15" s="9">
        <v>14.337</v>
      </c>
      <c r="DW15" s="9">
        <v>6.7249999999999996</v>
      </c>
      <c r="DX15" s="9">
        <v>8.7530000000000001</v>
      </c>
      <c r="DY15" s="9">
        <v>4.3079999999999998</v>
      </c>
      <c r="DZ15" s="9">
        <v>4.2569999999999997</v>
      </c>
      <c r="EA15" s="9">
        <v>2.3530000000000002</v>
      </c>
      <c r="EB15" s="9">
        <v>6.5259999999999998</v>
      </c>
      <c r="EC15" s="9">
        <v>3.66</v>
      </c>
      <c r="ED15" s="9">
        <v>1.62</v>
      </c>
      <c r="EE15" s="9">
        <v>6.0910000000000002</v>
      </c>
      <c r="EF15" s="9">
        <v>0.59699999999999998</v>
      </c>
      <c r="EG15" s="9">
        <v>0.73299999999999998</v>
      </c>
      <c r="EH15" s="9">
        <v>0.435</v>
      </c>
      <c r="EI15" s="9">
        <v>20.146000000000001</v>
      </c>
      <c r="EJ15" s="9">
        <v>20.616</v>
      </c>
      <c r="EK15" s="9">
        <v>19.585999999999999</v>
      </c>
      <c r="EL15" s="9">
        <v>4.4980000000000002</v>
      </c>
      <c r="EM15" s="9">
        <v>4.6619999999999999</v>
      </c>
      <c r="EN15" s="9">
        <v>4.3040000000000003</v>
      </c>
      <c r="EO15" s="9">
        <v>3.653</v>
      </c>
      <c r="EP15" s="9">
        <v>2.9729999999999999</v>
      </c>
      <c r="EQ15" s="9">
        <v>4.4630000000000001</v>
      </c>
      <c r="ER15" s="9">
        <v>5.9109999999999996</v>
      </c>
      <c r="ES15" s="9">
        <v>5.9569999999999999</v>
      </c>
      <c r="ET15" s="9">
        <v>5.8579999999999997</v>
      </c>
      <c r="EU15" s="9">
        <v>6.6369999999999996</v>
      </c>
      <c r="EV15" s="9">
        <v>6.508</v>
      </c>
      <c r="EW15" s="9">
        <v>6.79</v>
      </c>
      <c r="EX15" s="9">
        <v>0.99399999999999999</v>
      </c>
      <c r="EY15" s="9">
        <v>1.268</v>
      </c>
      <c r="EZ15" s="9">
        <v>0.66700000000000004</v>
      </c>
      <c r="FA15" s="9">
        <v>3.2759999999999998</v>
      </c>
      <c r="FB15" s="9">
        <v>3.6110000000000002</v>
      </c>
      <c r="FC15" s="9">
        <v>2.8759999999999999</v>
      </c>
      <c r="FD15" s="9">
        <v>1.032</v>
      </c>
      <c r="FE15" s="9">
        <v>0.65300000000000002</v>
      </c>
      <c r="FF15" s="9">
        <v>1.4830000000000001</v>
      </c>
      <c r="FG15" s="9">
        <v>1.4419999999999999</v>
      </c>
      <c r="FH15" s="9">
        <v>1.048</v>
      </c>
      <c r="FI15" s="9">
        <v>1.911</v>
      </c>
      <c r="FJ15" s="9">
        <v>11.018000000000001</v>
      </c>
      <c r="FK15" s="9">
        <v>10.118</v>
      </c>
      <c r="FL15" s="9">
        <v>12.09</v>
      </c>
      <c r="FM15" s="9">
        <v>14.965</v>
      </c>
      <c r="FN15" s="9">
        <v>15.102</v>
      </c>
      <c r="FO15" s="9">
        <v>14.802</v>
      </c>
      <c r="FP15" s="9">
        <v>55.433</v>
      </c>
      <c r="FQ15" s="9">
        <v>62.972999999999999</v>
      </c>
      <c r="FR15" s="9">
        <v>46.45</v>
      </c>
      <c r="FS15" s="9">
        <v>46.122999999999998</v>
      </c>
      <c r="FT15" s="9">
        <v>51.508000000000003</v>
      </c>
      <c r="FU15" s="9">
        <v>39.707000000000001</v>
      </c>
      <c r="FV15" s="9">
        <v>8.1300000000000008</v>
      </c>
      <c r="FW15" s="9">
        <v>9.9179999999999993</v>
      </c>
      <c r="FX15" s="9">
        <v>5.9989999999999997</v>
      </c>
      <c r="FY15" s="9">
        <v>1.18</v>
      </c>
      <c r="FZ15" s="9">
        <v>1.5469999999999999</v>
      </c>
      <c r="GA15" s="9">
        <v>0.74399999999999999</v>
      </c>
      <c r="GB15" s="9">
        <v>44.567</v>
      </c>
      <c r="GC15" s="9">
        <v>37.027000000000001</v>
      </c>
      <c r="GD15" s="9">
        <v>53.55</v>
      </c>
      <c r="GE15" s="9">
        <v>41.317</v>
      </c>
      <c r="GF15" s="9">
        <v>35.871000000000002</v>
      </c>
      <c r="GG15" s="9">
        <v>47.804000000000002</v>
      </c>
      <c r="GH15" s="9">
        <v>3.25</v>
      </c>
      <c r="GI15" s="9">
        <v>1.155</v>
      </c>
      <c r="GJ15" s="9">
        <v>5.7460000000000004</v>
      </c>
      <c r="GK15" s="9">
        <v>241.52500000000001</v>
      </c>
      <c r="GL15" s="9">
        <v>120.95</v>
      </c>
      <c r="GM15" s="9">
        <v>120.575</v>
      </c>
      <c r="GN15" s="9">
        <v>209.864</v>
      </c>
      <c r="GO15" s="9">
        <v>106.048</v>
      </c>
      <c r="GP15" s="9">
        <v>103.816</v>
      </c>
      <c r="GQ15" s="9">
        <v>40.997999999999998</v>
      </c>
      <c r="GR15" s="9">
        <v>17.699000000000002</v>
      </c>
      <c r="GS15" s="9">
        <v>23.298999999999999</v>
      </c>
      <c r="GT15" s="9">
        <v>17.334</v>
      </c>
      <c r="GU15" s="9">
        <v>10.414</v>
      </c>
      <c r="GV15" s="9">
        <v>6.9189999999999996</v>
      </c>
      <c r="GW15" s="9">
        <v>4.8019999999999996</v>
      </c>
      <c r="GX15" s="9">
        <v>2.9380000000000002</v>
      </c>
      <c r="GY15" s="9">
        <v>1.8640000000000001</v>
      </c>
      <c r="GZ15" s="9">
        <v>0.41199999999999998</v>
      </c>
      <c r="HA15" s="9">
        <v>0.41199999999999998</v>
      </c>
      <c r="HB15" s="9">
        <v>0</v>
      </c>
      <c r="HC15" s="9">
        <v>4.3899999999999997</v>
      </c>
      <c r="HD15" s="9">
        <v>2.5259999999999998</v>
      </c>
      <c r="HE15" s="9">
        <v>1.8640000000000001</v>
      </c>
      <c r="HF15" s="9">
        <v>21.513000000000002</v>
      </c>
      <c r="HG15" s="9">
        <v>11.026999999999999</v>
      </c>
      <c r="HH15" s="9">
        <v>10.486000000000001</v>
      </c>
      <c r="HI15" s="9">
        <v>11.355</v>
      </c>
      <c r="HJ15" s="9">
        <v>8.0129999999999999</v>
      </c>
      <c r="HK15" s="9">
        <v>3.3420000000000001</v>
      </c>
      <c r="HL15" s="9">
        <v>16.846</v>
      </c>
      <c r="HM15" s="9">
        <v>9.4329999999999998</v>
      </c>
      <c r="HN15" s="9">
        <v>7.4130000000000003</v>
      </c>
      <c r="HO15" s="9">
        <v>8.2469999999999999</v>
      </c>
      <c r="HP15" s="9">
        <v>4.6100000000000003</v>
      </c>
      <c r="HQ15" s="9">
        <v>3.637</v>
      </c>
      <c r="HR15" s="9">
        <v>18.838999999999999</v>
      </c>
      <c r="HS15" s="9">
        <v>12.404</v>
      </c>
      <c r="HT15" s="9">
        <v>6.4349999999999996</v>
      </c>
      <c r="HU15" s="9">
        <v>5.21</v>
      </c>
      <c r="HV15" s="9">
        <v>0.92</v>
      </c>
      <c r="HW15" s="9">
        <v>4.29</v>
      </c>
      <c r="HX15" s="9">
        <v>14.981999999999999</v>
      </c>
      <c r="HY15" s="9">
        <v>5.2670000000000003</v>
      </c>
      <c r="HZ15" s="9">
        <v>9.7159999999999993</v>
      </c>
      <c r="IA15" s="9">
        <v>13.989000000000001</v>
      </c>
      <c r="IB15" s="9">
        <v>2.3650000000000002</v>
      </c>
      <c r="IC15" s="9">
        <v>11.624000000000001</v>
      </c>
      <c r="ID15" s="9">
        <v>5.2930000000000001</v>
      </c>
      <c r="IE15" s="9">
        <v>2.7189999999999999</v>
      </c>
      <c r="IF15" s="9">
        <v>2.5739999999999998</v>
      </c>
      <c r="IG15" s="9">
        <v>30.457000000000001</v>
      </c>
      <c r="IH15" s="9">
        <v>18.239000000000001</v>
      </c>
      <c r="II15" s="9">
        <v>12.218</v>
      </c>
      <c r="IJ15" s="9">
        <v>31.661000000000001</v>
      </c>
      <c r="IK15" s="9">
        <v>14.901999999999999</v>
      </c>
      <c r="IL15" s="9">
        <v>16.759</v>
      </c>
      <c r="IM15" s="9">
        <v>183.96600000000001</v>
      </c>
      <c r="IN15" s="9">
        <v>108.59099999999999</v>
      </c>
      <c r="IO15" s="9">
        <v>75.375</v>
      </c>
      <c r="IP15" s="9">
        <v>135.06700000000001</v>
      </c>
      <c r="IQ15" s="9">
        <v>77.311999999999998</v>
      </c>
    </row>
    <row r="16" spans="1:251">
      <c r="A16" s="10">
        <v>43862</v>
      </c>
      <c r="B16" s="9">
        <v>6.069</v>
      </c>
      <c r="C16" s="9">
        <v>1.6479999999999999</v>
      </c>
      <c r="D16" s="9">
        <v>8.4350000000000005</v>
      </c>
      <c r="E16" s="9">
        <v>9.141</v>
      </c>
      <c r="F16" s="9">
        <v>7.6360000000000001</v>
      </c>
      <c r="G16" s="9">
        <v>2.069</v>
      </c>
      <c r="H16" s="9">
        <v>1.2150000000000001</v>
      </c>
      <c r="I16" s="9">
        <v>3.036</v>
      </c>
      <c r="J16" s="9">
        <v>4.7549999999999999</v>
      </c>
      <c r="K16" s="9">
        <v>3.46</v>
      </c>
      <c r="L16" s="9">
        <v>6.2210000000000001</v>
      </c>
      <c r="M16" s="9">
        <v>2.6850000000000001</v>
      </c>
      <c r="N16" s="9">
        <v>1.48</v>
      </c>
      <c r="O16" s="9">
        <v>4.05</v>
      </c>
      <c r="P16" s="9">
        <v>1.4630000000000001</v>
      </c>
      <c r="Q16" s="9">
        <v>1.411</v>
      </c>
      <c r="R16" s="9">
        <v>1.522</v>
      </c>
      <c r="S16" s="9">
        <v>11.565</v>
      </c>
      <c r="T16" s="9">
        <v>11.343999999999999</v>
      </c>
      <c r="U16" s="9">
        <v>11.815</v>
      </c>
      <c r="V16" s="9">
        <v>13.653</v>
      </c>
      <c r="W16" s="9">
        <v>13.756</v>
      </c>
      <c r="X16" s="9">
        <v>13.538</v>
      </c>
      <c r="Y16" s="9">
        <v>66.453999999999994</v>
      </c>
      <c r="Z16" s="9">
        <v>73.662999999999997</v>
      </c>
      <c r="AA16" s="9">
        <v>58.292000000000002</v>
      </c>
      <c r="AB16" s="9">
        <v>52.697000000000003</v>
      </c>
      <c r="AC16" s="9">
        <v>55.415999999999997</v>
      </c>
      <c r="AD16" s="9">
        <v>49.616999999999997</v>
      </c>
      <c r="AE16" s="9">
        <v>11.260999999999999</v>
      </c>
      <c r="AF16" s="9">
        <v>14.954000000000001</v>
      </c>
      <c r="AG16" s="9">
        <v>7.08</v>
      </c>
      <c r="AH16" s="9">
        <v>2.496</v>
      </c>
      <c r="AI16" s="9">
        <v>3.2919999999999998</v>
      </c>
      <c r="AJ16" s="9">
        <v>1.5940000000000001</v>
      </c>
      <c r="AK16" s="9">
        <v>33.545999999999999</v>
      </c>
      <c r="AL16" s="9">
        <v>26.337</v>
      </c>
      <c r="AM16" s="9">
        <v>41.707999999999998</v>
      </c>
      <c r="AN16" s="9">
        <v>29.847000000000001</v>
      </c>
      <c r="AO16" s="9">
        <v>23.805</v>
      </c>
      <c r="AP16" s="9">
        <v>36.688000000000002</v>
      </c>
      <c r="AQ16" s="9">
        <v>3.6989999999999998</v>
      </c>
      <c r="AR16" s="9">
        <v>2.532</v>
      </c>
      <c r="AS16" s="9">
        <v>5.0199999999999996</v>
      </c>
      <c r="AT16" s="9">
        <v>265.322</v>
      </c>
      <c r="AU16" s="9">
        <v>149.73400000000001</v>
      </c>
      <c r="AV16" s="9">
        <v>115.589</v>
      </c>
      <c r="AW16" s="9">
        <v>226.90299999999999</v>
      </c>
      <c r="AX16" s="9">
        <v>127.523</v>
      </c>
      <c r="AY16" s="9">
        <v>99.38</v>
      </c>
      <c r="AZ16" s="9">
        <v>44.805999999999997</v>
      </c>
      <c r="BA16" s="9">
        <v>26.414000000000001</v>
      </c>
      <c r="BB16" s="9">
        <v>18.391999999999999</v>
      </c>
      <c r="BC16" s="9">
        <v>19.463999999999999</v>
      </c>
      <c r="BD16" s="9">
        <v>9.3610000000000007</v>
      </c>
      <c r="BE16" s="9">
        <v>10.103</v>
      </c>
      <c r="BF16" s="9">
        <v>9.2270000000000003</v>
      </c>
      <c r="BG16" s="9">
        <v>2.9689999999999999</v>
      </c>
      <c r="BH16" s="9">
        <v>6.2590000000000003</v>
      </c>
      <c r="BI16" s="9">
        <v>5.72</v>
      </c>
      <c r="BJ16" s="9">
        <v>2.2669999999999999</v>
      </c>
      <c r="BK16" s="9">
        <v>3.4529999999999998</v>
      </c>
      <c r="BL16" s="9">
        <v>3.5070000000000001</v>
      </c>
      <c r="BM16" s="9">
        <v>0.70199999999999996</v>
      </c>
      <c r="BN16" s="9">
        <v>2.806</v>
      </c>
      <c r="BO16" s="9">
        <v>55.185000000000002</v>
      </c>
      <c r="BP16" s="9">
        <v>30.777999999999999</v>
      </c>
      <c r="BQ16" s="9">
        <v>24.405999999999999</v>
      </c>
      <c r="BR16" s="9">
        <v>15.388999999999999</v>
      </c>
      <c r="BS16" s="9">
        <v>9.4239999999999995</v>
      </c>
      <c r="BT16" s="9">
        <v>5.9649999999999999</v>
      </c>
      <c r="BU16" s="9">
        <v>8.1590000000000007</v>
      </c>
      <c r="BV16" s="9">
        <v>3.8239999999999998</v>
      </c>
      <c r="BW16" s="9">
        <v>4.335</v>
      </c>
      <c r="BX16" s="9">
        <v>12.366</v>
      </c>
      <c r="BY16" s="9">
        <v>9.625</v>
      </c>
      <c r="BZ16" s="9">
        <v>2.7410000000000001</v>
      </c>
      <c r="CA16" s="9">
        <v>13.786</v>
      </c>
      <c r="CB16" s="9">
        <v>9.2289999999999992</v>
      </c>
      <c r="CC16" s="9">
        <v>4.5579999999999998</v>
      </c>
      <c r="CD16" s="9">
        <v>1.2290000000000001</v>
      </c>
      <c r="CE16" s="9">
        <v>0.76400000000000001</v>
      </c>
      <c r="CF16" s="9">
        <v>0.46500000000000002</v>
      </c>
      <c r="CG16" s="9">
        <v>11.077</v>
      </c>
      <c r="CH16" s="9">
        <v>6.45</v>
      </c>
      <c r="CI16" s="9">
        <v>4.6269999999999998</v>
      </c>
      <c r="CJ16" s="9">
        <v>1.7929999999999999</v>
      </c>
      <c r="CK16" s="9">
        <v>1.4159999999999999</v>
      </c>
      <c r="CL16" s="9">
        <v>0.377</v>
      </c>
      <c r="CM16" s="9">
        <v>3.7269999999999999</v>
      </c>
      <c r="CN16" s="9">
        <v>1.516</v>
      </c>
      <c r="CO16" s="9">
        <v>2.2109999999999999</v>
      </c>
      <c r="CP16" s="9">
        <v>30.696000000000002</v>
      </c>
      <c r="CQ16" s="9">
        <v>15.754</v>
      </c>
      <c r="CR16" s="9">
        <v>14.943</v>
      </c>
      <c r="CS16" s="9">
        <v>38.418999999999997</v>
      </c>
      <c r="CT16" s="9">
        <v>22.210999999999999</v>
      </c>
      <c r="CU16" s="9">
        <v>16.209</v>
      </c>
      <c r="CV16" s="9">
        <v>137.53800000000001</v>
      </c>
      <c r="CW16" s="9">
        <v>82.558999999999997</v>
      </c>
      <c r="CX16" s="9">
        <v>54.978999999999999</v>
      </c>
      <c r="CY16" s="9">
        <v>113.569</v>
      </c>
      <c r="CZ16" s="9">
        <v>63.02</v>
      </c>
      <c r="DA16" s="9">
        <v>50.548999999999999</v>
      </c>
      <c r="DB16" s="9">
        <v>20.666</v>
      </c>
      <c r="DC16" s="9">
        <v>16.391999999999999</v>
      </c>
      <c r="DD16" s="9">
        <v>4.274</v>
      </c>
      <c r="DE16" s="9">
        <v>3.3029999999999999</v>
      </c>
      <c r="DF16" s="9">
        <v>3.1469999999999998</v>
      </c>
      <c r="DG16" s="9">
        <v>0.155</v>
      </c>
      <c r="DH16" s="9">
        <v>127.785</v>
      </c>
      <c r="DI16" s="9">
        <v>67.174999999999997</v>
      </c>
      <c r="DJ16" s="9">
        <v>60.61</v>
      </c>
      <c r="DK16" s="9">
        <v>121.35299999999999</v>
      </c>
      <c r="DL16" s="9">
        <v>63.933999999999997</v>
      </c>
      <c r="DM16" s="9">
        <v>57.418999999999997</v>
      </c>
      <c r="DN16" s="9">
        <v>6.431</v>
      </c>
      <c r="DO16" s="9">
        <v>3.2410000000000001</v>
      </c>
      <c r="DP16" s="9">
        <v>3.19</v>
      </c>
      <c r="DQ16" s="9">
        <v>85.52</v>
      </c>
      <c r="DR16" s="9">
        <v>85.167000000000002</v>
      </c>
      <c r="DS16" s="9">
        <v>85.977000000000004</v>
      </c>
      <c r="DT16" s="9">
        <v>16.887</v>
      </c>
      <c r="DU16" s="9">
        <v>17.640999999999998</v>
      </c>
      <c r="DV16" s="9">
        <v>15.912000000000001</v>
      </c>
      <c r="DW16" s="9">
        <v>7.3360000000000003</v>
      </c>
      <c r="DX16" s="9">
        <v>6.2510000000000003</v>
      </c>
      <c r="DY16" s="9">
        <v>8.7409999999999997</v>
      </c>
      <c r="DZ16" s="9">
        <v>3.4780000000000002</v>
      </c>
      <c r="EA16" s="9">
        <v>1.9830000000000001</v>
      </c>
      <c r="EB16" s="9">
        <v>5.415</v>
      </c>
      <c r="EC16" s="9">
        <v>2.1560000000000001</v>
      </c>
      <c r="ED16" s="9">
        <v>1.514</v>
      </c>
      <c r="EE16" s="9">
        <v>2.988</v>
      </c>
      <c r="EF16" s="9">
        <v>1.3220000000000001</v>
      </c>
      <c r="EG16" s="9">
        <v>0.46899999999999997</v>
      </c>
      <c r="EH16" s="9">
        <v>2.427</v>
      </c>
      <c r="EI16" s="9">
        <v>20.798999999999999</v>
      </c>
      <c r="EJ16" s="9">
        <v>20.556000000000001</v>
      </c>
      <c r="EK16" s="9">
        <v>21.114999999999998</v>
      </c>
      <c r="EL16" s="9">
        <v>5.8</v>
      </c>
      <c r="EM16" s="9">
        <v>6.2939999999999996</v>
      </c>
      <c r="EN16" s="9">
        <v>5.16</v>
      </c>
      <c r="EO16" s="9">
        <v>3.0750000000000002</v>
      </c>
      <c r="EP16" s="9">
        <v>2.5539999999999998</v>
      </c>
      <c r="EQ16" s="9">
        <v>3.75</v>
      </c>
      <c r="ER16" s="9">
        <v>4.6609999999999996</v>
      </c>
      <c r="ES16" s="9">
        <v>6.4279999999999999</v>
      </c>
      <c r="ET16" s="9">
        <v>2.3719999999999999</v>
      </c>
      <c r="EU16" s="9">
        <v>5.1959999999999997</v>
      </c>
      <c r="EV16" s="9">
        <v>6.1630000000000003</v>
      </c>
      <c r="EW16" s="9">
        <v>3.9430000000000001</v>
      </c>
      <c r="EX16" s="9">
        <v>0.46300000000000002</v>
      </c>
      <c r="EY16" s="9">
        <v>0.51</v>
      </c>
      <c r="EZ16" s="9">
        <v>0.40200000000000002</v>
      </c>
      <c r="FA16" s="9">
        <v>4.1749999999999998</v>
      </c>
      <c r="FB16" s="9">
        <v>4.3079999999999998</v>
      </c>
      <c r="FC16" s="9">
        <v>4.0030000000000001</v>
      </c>
      <c r="FD16" s="9">
        <v>0.67600000000000005</v>
      </c>
      <c r="FE16" s="9">
        <v>0.94599999999999995</v>
      </c>
      <c r="FF16" s="9">
        <v>0.32600000000000001</v>
      </c>
      <c r="FG16" s="9">
        <v>1.405</v>
      </c>
      <c r="FH16" s="9">
        <v>1.0129999999999999</v>
      </c>
      <c r="FI16" s="9">
        <v>1.9119999999999999</v>
      </c>
      <c r="FJ16" s="9">
        <v>11.569000000000001</v>
      </c>
      <c r="FK16" s="9">
        <v>10.521000000000001</v>
      </c>
      <c r="FL16" s="9">
        <v>12.927</v>
      </c>
      <c r="FM16" s="9">
        <v>14.48</v>
      </c>
      <c r="FN16" s="9">
        <v>14.833</v>
      </c>
      <c r="FO16" s="9">
        <v>14.023</v>
      </c>
      <c r="FP16" s="9">
        <v>51.838000000000001</v>
      </c>
      <c r="FQ16" s="9">
        <v>55.137</v>
      </c>
      <c r="FR16" s="9">
        <v>47.564</v>
      </c>
      <c r="FS16" s="9">
        <v>42.804000000000002</v>
      </c>
      <c r="FT16" s="9">
        <v>42.088000000000001</v>
      </c>
      <c r="FU16" s="9">
        <v>43.731999999999999</v>
      </c>
      <c r="FV16" s="9">
        <v>7.7889999999999997</v>
      </c>
      <c r="FW16" s="9">
        <v>10.946999999999999</v>
      </c>
      <c r="FX16" s="9">
        <v>3.698</v>
      </c>
      <c r="FY16" s="9">
        <v>1.2450000000000001</v>
      </c>
      <c r="FZ16" s="9">
        <v>2.1019999999999999</v>
      </c>
      <c r="GA16" s="9">
        <v>0.13400000000000001</v>
      </c>
      <c r="GB16" s="9">
        <v>48.161999999999999</v>
      </c>
      <c r="GC16" s="9">
        <v>44.863</v>
      </c>
      <c r="GD16" s="9">
        <v>52.436</v>
      </c>
      <c r="GE16" s="9">
        <v>45.738</v>
      </c>
      <c r="GF16" s="9">
        <v>42.698</v>
      </c>
      <c r="GG16" s="9">
        <v>49.676000000000002</v>
      </c>
      <c r="GH16" s="9">
        <v>2.4239999999999999</v>
      </c>
      <c r="GI16" s="9">
        <v>2.165</v>
      </c>
      <c r="GJ16" s="9">
        <v>2.76</v>
      </c>
      <c r="GK16" s="9">
        <v>234.24299999999999</v>
      </c>
      <c r="GL16" s="9">
        <v>120.91</v>
      </c>
      <c r="GM16" s="9">
        <v>113.333</v>
      </c>
      <c r="GN16" s="9">
        <v>199.70099999999999</v>
      </c>
      <c r="GO16" s="9">
        <v>102.504</v>
      </c>
      <c r="GP16" s="9">
        <v>97.197999999999993</v>
      </c>
      <c r="GQ16" s="9">
        <v>40.442</v>
      </c>
      <c r="GR16" s="9">
        <v>21.663</v>
      </c>
      <c r="GS16" s="9">
        <v>18.78</v>
      </c>
      <c r="GT16" s="9">
        <v>17.347999999999999</v>
      </c>
      <c r="GU16" s="9">
        <v>8.8510000000000009</v>
      </c>
      <c r="GV16" s="9">
        <v>8.4969999999999999</v>
      </c>
      <c r="GW16" s="9">
        <v>3.29</v>
      </c>
      <c r="GX16" s="9">
        <v>1.23</v>
      </c>
      <c r="GY16" s="9">
        <v>2.06</v>
      </c>
      <c r="GZ16" s="9">
        <v>0.68100000000000005</v>
      </c>
      <c r="HA16" s="9">
        <v>0.68100000000000005</v>
      </c>
      <c r="HB16" s="9">
        <v>0</v>
      </c>
      <c r="HC16" s="9">
        <v>2.609</v>
      </c>
      <c r="HD16" s="9">
        <v>0.54900000000000004</v>
      </c>
      <c r="HE16" s="9">
        <v>2.06</v>
      </c>
      <c r="HF16" s="9">
        <v>21.620999999999999</v>
      </c>
      <c r="HG16" s="9">
        <v>9.1010000000000009</v>
      </c>
      <c r="HH16" s="9">
        <v>12.519</v>
      </c>
      <c r="HI16" s="9">
        <v>9.5709999999999997</v>
      </c>
      <c r="HJ16" s="9">
        <v>6.0720000000000001</v>
      </c>
      <c r="HK16" s="9">
        <v>3.4990000000000001</v>
      </c>
      <c r="HL16" s="9">
        <v>11.351000000000001</v>
      </c>
      <c r="HM16" s="9">
        <v>7.0949999999999998</v>
      </c>
      <c r="HN16" s="9">
        <v>4.2560000000000002</v>
      </c>
      <c r="HO16" s="9">
        <v>8.2460000000000004</v>
      </c>
      <c r="HP16" s="9">
        <v>7.5460000000000003</v>
      </c>
      <c r="HQ16" s="9">
        <v>0.7</v>
      </c>
      <c r="HR16" s="9">
        <v>21.116</v>
      </c>
      <c r="HS16" s="9">
        <v>14.092000000000001</v>
      </c>
      <c r="HT16" s="9">
        <v>7.024</v>
      </c>
      <c r="HU16" s="9">
        <v>6.6890000000000001</v>
      </c>
      <c r="HV16" s="9">
        <v>1.925</v>
      </c>
      <c r="HW16" s="9">
        <v>4.7649999999999997</v>
      </c>
      <c r="HX16" s="9">
        <v>14.901999999999999</v>
      </c>
      <c r="HY16" s="9">
        <v>4.6829999999999998</v>
      </c>
      <c r="HZ16" s="9">
        <v>10.220000000000001</v>
      </c>
      <c r="IA16" s="9">
        <v>9.6289999999999996</v>
      </c>
      <c r="IB16" s="9">
        <v>2.0339999999999998</v>
      </c>
      <c r="IC16" s="9">
        <v>7.5949999999999998</v>
      </c>
      <c r="ID16" s="9">
        <v>3.1629999999999998</v>
      </c>
      <c r="IE16" s="9">
        <v>1.1890000000000001</v>
      </c>
      <c r="IF16" s="9">
        <v>1.974</v>
      </c>
      <c r="IG16" s="9">
        <v>32.332999999999998</v>
      </c>
      <c r="IH16" s="9">
        <v>17.023</v>
      </c>
      <c r="II16" s="9">
        <v>15.31</v>
      </c>
      <c r="IJ16" s="9">
        <v>34.542000000000002</v>
      </c>
      <c r="IK16" s="9">
        <v>18.405999999999999</v>
      </c>
      <c r="IL16" s="9">
        <v>16.135000000000002</v>
      </c>
      <c r="IM16" s="9">
        <v>186.61600000000001</v>
      </c>
      <c r="IN16" s="9">
        <v>108.95</v>
      </c>
      <c r="IO16" s="9">
        <v>77.665999999999997</v>
      </c>
      <c r="IP16" s="9">
        <v>141.43899999999999</v>
      </c>
      <c r="IQ16" s="9">
        <v>81.84</v>
      </c>
    </row>
    <row r="17" spans="1:251">
      <c r="A17" s="10">
        <v>44228</v>
      </c>
      <c r="B17" s="9">
        <v>4.9809999999999999</v>
      </c>
      <c r="C17" s="9">
        <v>3.2109999999999999</v>
      </c>
      <c r="D17" s="9">
        <v>9.5559999999999992</v>
      </c>
      <c r="E17" s="9">
        <v>11.05</v>
      </c>
      <c r="F17" s="9">
        <v>7.68</v>
      </c>
      <c r="G17" s="9">
        <v>2.3010000000000002</v>
      </c>
      <c r="H17" s="9">
        <v>1.8939999999999999</v>
      </c>
      <c r="I17" s="9">
        <v>2.8119999999999998</v>
      </c>
      <c r="J17" s="9">
        <v>3.3319999999999999</v>
      </c>
      <c r="K17" s="9">
        <v>1.514</v>
      </c>
      <c r="L17" s="9">
        <v>5.6159999999999997</v>
      </c>
      <c r="M17" s="9">
        <v>2.8330000000000002</v>
      </c>
      <c r="N17" s="9">
        <v>1.0449999999999999</v>
      </c>
      <c r="O17" s="9">
        <v>5.0780000000000003</v>
      </c>
      <c r="P17" s="9">
        <v>1.393</v>
      </c>
      <c r="Q17" s="9">
        <v>1.6539999999999999</v>
      </c>
      <c r="R17" s="9">
        <v>1.0649999999999999</v>
      </c>
      <c r="S17" s="9">
        <v>8.6869999999999994</v>
      </c>
      <c r="T17" s="9">
        <v>8.5250000000000004</v>
      </c>
      <c r="U17" s="9">
        <v>8.89</v>
      </c>
      <c r="V17" s="9">
        <v>11.554</v>
      </c>
      <c r="W17" s="9">
        <v>10.946999999999999</v>
      </c>
      <c r="X17" s="9">
        <v>12.317</v>
      </c>
      <c r="Y17" s="9">
        <v>71.727999999999994</v>
      </c>
      <c r="Z17" s="9">
        <v>77.075000000000003</v>
      </c>
      <c r="AA17" s="9">
        <v>65.013000000000005</v>
      </c>
      <c r="AB17" s="9">
        <v>56.177999999999997</v>
      </c>
      <c r="AC17" s="9">
        <v>57.131999999999998</v>
      </c>
      <c r="AD17" s="9">
        <v>54.98</v>
      </c>
      <c r="AE17" s="9">
        <v>13.045</v>
      </c>
      <c r="AF17" s="9">
        <v>17.297000000000001</v>
      </c>
      <c r="AG17" s="9">
        <v>7.7060000000000004</v>
      </c>
      <c r="AH17" s="9">
        <v>2.5049999999999999</v>
      </c>
      <c r="AI17" s="9">
        <v>2.6459999999999999</v>
      </c>
      <c r="AJ17" s="9">
        <v>2.3279999999999998</v>
      </c>
      <c r="AK17" s="9">
        <v>28.271999999999998</v>
      </c>
      <c r="AL17" s="9">
        <v>22.925000000000001</v>
      </c>
      <c r="AM17" s="9">
        <v>34.987000000000002</v>
      </c>
      <c r="AN17" s="9">
        <v>24.901</v>
      </c>
      <c r="AO17" s="9">
        <v>19.617000000000001</v>
      </c>
      <c r="AP17" s="9">
        <v>31.536000000000001</v>
      </c>
      <c r="AQ17" s="9">
        <v>3.371</v>
      </c>
      <c r="AR17" s="9">
        <v>3.3079999999999998</v>
      </c>
      <c r="AS17" s="9">
        <v>3.4510000000000001</v>
      </c>
      <c r="AT17" s="9">
        <v>273.31799999999998</v>
      </c>
      <c r="AU17" s="9">
        <v>159.01900000000001</v>
      </c>
      <c r="AV17" s="9">
        <v>114.29900000000001</v>
      </c>
      <c r="AW17" s="9">
        <v>226.22399999999999</v>
      </c>
      <c r="AX17" s="9">
        <v>135.93899999999999</v>
      </c>
      <c r="AY17" s="9">
        <v>90.284999999999997</v>
      </c>
      <c r="AZ17" s="9">
        <v>54.186999999999998</v>
      </c>
      <c r="BA17" s="9">
        <v>30.481000000000002</v>
      </c>
      <c r="BB17" s="9">
        <v>23.707000000000001</v>
      </c>
      <c r="BC17" s="9">
        <v>20.751999999999999</v>
      </c>
      <c r="BD17" s="9">
        <v>12.973000000000001</v>
      </c>
      <c r="BE17" s="9">
        <v>7.78</v>
      </c>
      <c r="BF17" s="9">
        <v>7.6980000000000004</v>
      </c>
      <c r="BG17" s="9">
        <v>2.7240000000000002</v>
      </c>
      <c r="BH17" s="9">
        <v>4.9740000000000002</v>
      </c>
      <c r="BI17" s="9">
        <v>7.194</v>
      </c>
      <c r="BJ17" s="9">
        <v>2.7240000000000002</v>
      </c>
      <c r="BK17" s="9">
        <v>4.47</v>
      </c>
      <c r="BL17" s="9">
        <v>0.504</v>
      </c>
      <c r="BM17" s="9">
        <v>0</v>
      </c>
      <c r="BN17" s="9">
        <v>0.504</v>
      </c>
      <c r="BO17" s="9">
        <v>51.396999999999998</v>
      </c>
      <c r="BP17" s="9">
        <v>31.468</v>
      </c>
      <c r="BQ17" s="9">
        <v>19.93</v>
      </c>
      <c r="BR17" s="9">
        <v>11.935</v>
      </c>
      <c r="BS17" s="9">
        <v>8.6280000000000001</v>
      </c>
      <c r="BT17" s="9">
        <v>3.3079999999999998</v>
      </c>
      <c r="BU17" s="9">
        <v>15.116</v>
      </c>
      <c r="BV17" s="9">
        <v>7.0330000000000004</v>
      </c>
      <c r="BW17" s="9">
        <v>8.0830000000000002</v>
      </c>
      <c r="BX17" s="9">
        <v>14.266999999999999</v>
      </c>
      <c r="BY17" s="9">
        <v>9.5830000000000002</v>
      </c>
      <c r="BZ17" s="9">
        <v>4.6840000000000002</v>
      </c>
      <c r="CA17" s="9">
        <v>15.58</v>
      </c>
      <c r="CB17" s="9">
        <v>10.351000000000001</v>
      </c>
      <c r="CC17" s="9">
        <v>5.2290000000000001</v>
      </c>
      <c r="CD17" s="9">
        <v>1.62</v>
      </c>
      <c r="CE17" s="9">
        <v>1.62</v>
      </c>
      <c r="CF17" s="9">
        <v>0</v>
      </c>
      <c r="CG17" s="9">
        <v>8.7289999999999992</v>
      </c>
      <c r="CH17" s="9">
        <v>3.7650000000000001</v>
      </c>
      <c r="CI17" s="9">
        <v>4.9649999999999999</v>
      </c>
      <c r="CJ17" s="9">
        <v>1.921</v>
      </c>
      <c r="CK17" s="9">
        <v>0.60499999999999998</v>
      </c>
      <c r="CL17" s="9">
        <v>1.3169999999999999</v>
      </c>
      <c r="CM17" s="9">
        <v>3.9</v>
      </c>
      <c r="CN17" s="9">
        <v>3.2130000000000001</v>
      </c>
      <c r="CO17" s="9">
        <v>0.68700000000000006</v>
      </c>
      <c r="CP17" s="9">
        <v>19.12</v>
      </c>
      <c r="CQ17" s="9">
        <v>13.496</v>
      </c>
      <c r="CR17" s="9">
        <v>5.6239999999999997</v>
      </c>
      <c r="CS17" s="9">
        <v>47.094000000000001</v>
      </c>
      <c r="CT17" s="9">
        <v>23.08</v>
      </c>
      <c r="CU17" s="9">
        <v>24.013999999999999</v>
      </c>
      <c r="CV17" s="9">
        <v>156.30000000000001</v>
      </c>
      <c r="CW17" s="9">
        <v>96.308999999999997</v>
      </c>
      <c r="CX17" s="9">
        <v>59.991</v>
      </c>
      <c r="CY17" s="9">
        <v>124.81699999999999</v>
      </c>
      <c r="CZ17" s="9">
        <v>77.007000000000005</v>
      </c>
      <c r="DA17" s="9">
        <v>47.81</v>
      </c>
      <c r="DB17" s="9">
        <v>22.962</v>
      </c>
      <c r="DC17" s="9">
        <v>14.84</v>
      </c>
      <c r="DD17" s="9">
        <v>8.1219999999999999</v>
      </c>
      <c r="DE17" s="9">
        <v>8.5220000000000002</v>
      </c>
      <c r="DF17" s="9">
        <v>4.4619999999999997</v>
      </c>
      <c r="DG17" s="9">
        <v>4.0599999999999996</v>
      </c>
      <c r="DH17" s="9">
        <v>117.017</v>
      </c>
      <c r="DI17" s="9">
        <v>62.709000000000003</v>
      </c>
      <c r="DJ17" s="9">
        <v>54.308</v>
      </c>
      <c r="DK17" s="9">
        <v>103.742</v>
      </c>
      <c r="DL17" s="9">
        <v>54.581000000000003</v>
      </c>
      <c r="DM17" s="9">
        <v>49.161000000000001</v>
      </c>
      <c r="DN17" s="9">
        <v>13.276</v>
      </c>
      <c r="DO17" s="9">
        <v>8.1280000000000001</v>
      </c>
      <c r="DP17" s="9">
        <v>5.1470000000000002</v>
      </c>
      <c r="DQ17" s="9">
        <v>82.77</v>
      </c>
      <c r="DR17" s="9">
        <v>85.486000000000004</v>
      </c>
      <c r="DS17" s="9">
        <v>78.989999999999995</v>
      </c>
      <c r="DT17" s="9">
        <v>19.826000000000001</v>
      </c>
      <c r="DU17" s="9">
        <v>19.167999999999999</v>
      </c>
      <c r="DV17" s="9">
        <v>20.741</v>
      </c>
      <c r="DW17" s="9">
        <v>7.593</v>
      </c>
      <c r="DX17" s="9">
        <v>8.1579999999999995</v>
      </c>
      <c r="DY17" s="9">
        <v>6.806</v>
      </c>
      <c r="DZ17" s="9">
        <v>2.8170000000000002</v>
      </c>
      <c r="EA17" s="9">
        <v>1.7130000000000001</v>
      </c>
      <c r="EB17" s="9">
        <v>4.3520000000000003</v>
      </c>
      <c r="EC17" s="9">
        <v>2.6320000000000001</v>
      </c>
      <c r="ED17" s="9">
        <v>1.7130000000000001</v>
      </c>
      <c r="EE17" s="9">
        <v>3.91</v>
      </c>
      <c r="EF17" s="9">
        <v>0.185</v>
      </c>
      <c r="EG17" s="9">
        <v>0</v>
      </c>
      <c r="EH17" s="9">
        <v>0.441</v>
      </c>
      <c r="EI17" s="9">
        <v>18.805</v>
      </c>
      <c r="EJ17" s="9">
        <v>19.789000000000001</v>
      </c>
      <c r="EK17" s="9">
        <v>17.437000000000001</v>
      </c>
      <c r="EL17" s="9">
        <v>4.367</v>
      </c>
      <c r="EM17" s="9">
        <v>5.4260000000000002</v>
      </c>
      <c r="EN17" s="9">
        <v>2.8940000000000001</v>
      </c>
      <c r="EO17" s="9">
        <v>5.53</v>
      </c>
      <c r="EP17" s="9">
        <v>4.423</v>
      </c>
      <c r="EQ17" s="9">
        <v>7.0720000000000001</v>
      </c>
      <c r="ER17" s="9">
        <v>5.22</v>
      </c>
      <c r="ES17" s="9">
        <v>6.0270000000000001</v>
      </c>
      <c r="ET17" s="9">
        <v>4.0979999999999999</v>
      </c>
      <c r="EU17" s="9">
        <v>5.7</v>
      </c>
      <c r="EV17" s="9">
        <v>6.5090000000000003</v>
      </c>
      <c r="EW17" s="9">
        <v>4.5750000000000002</v>
      </c>
      <c r="EX17" s="9">
        <v>0.59299999999999997</v>
      </c>
      <c r="EY17" s="9">
        <v>1.0189999999999999</v>
      </c>
      <c r="EZ17" s="9">
        <v>0</v>
      </c>
      <c r="FA17" s="9">
        <v>3.194</v>
      </c>
      <c r="FB17" s="9">
        <v>2.3679999999999999</v>
      </c>
      <c r="FC17" s="9">
        <v>4.343</v>
      </c>
      <c r="FD17" s="9">
        <v>0.70299999999999996</v>
      </c>
      <c r="FE17" s="9">
        <v>0.38</v>
      </c>
      <c r="FF17" s="9">
        <v>1.1519999999999999</v>
      </c>
      <c r="FG17" s="9">
        <v>1.427</v>
      </c>
      <c r="FH17" s="9">
        <v>2.0209999999999999</v>
      </c>
      <c r="FI17" s="9">
        <v>0.60099999999999998</v>
      </c>
      <c r="FJ17" s="9">
        <v>6.9950000000000001</v>
      </c>
      <c r="FK17" s="9">
        <v>8.4870000000000001</v>
      </c>
      <c r="FL17" s="9">
        <v>4.9210000000000003</v>
      </c>
      <c r="FM17" s="9">
        <v>17.23</v>
      </c>
      <c r="FN17" s="9">
        <v>14.513999999999999</v>
      </c>
      <c r="FO17" s="9">
        <v>21.01</v>
      </c>
      <c r="FP17" s="9">
        <v>57.186</v>
      </c>
      <c r="FQ17" s="9">
        <v>60.564999999999998</v>
      </c>
      <c r="FR17" s="9">
        <v>52.485999999999997</v>
      </c>
      <c r="FS17" s="9">
        <v>45.667000000000002</v>
      </c>
      <c r="FT17" s="9">
        <v>48.426000000000002</v>
      </c>
      <c r="FU17" s="9">
        <v>41.829000000000001</v>
      </c>
      <c r="FV17" s="9">
        <v>8.4009999999999998</v>
      </c>
      <c r="FW17" s="9">
        <v>9.3320000000000007</v>
      </c>
      <c r="FX17" s="9">
        <v>7.1059999999999999</v>
      </c>
      <c r="FY17" s="9">
        <v>3.1179999999999999</v>
      </c>
      <c r="FZ17" s="9">
        <v>2.806</v>
      </c>
      <c r="GA17" s="9">
        <v>3.552</v>
      </c>
      <c r="GB17" s="9">
        <v>42.814</v>
      </c>
      <c r="GC17" s="9">
        <v>39.435000000000002</v>
      </c>
      <c r="GD17" s="9">
        <v>47.514000000000003</v>
      </c>
      <c r="GE17" s="9">
        <v>37.956000000000003</v>
      </c>
      <c r="GF17" s="9">
        <v>34.323999999999998</v>
      </c>
      <c r="GG17" s="9">
        <v>43.011000000000003</v>
      </c>
      <c r="GH17" s="9">
        <v>4.8570000000000002</v>
      </c>
      <c r="GI17" s="9">
        <v>5.1120000000000001</v>
      </c>
      <c r="GJ17" s="9">
        <v>4.5030000000000001</v>
      </c>
      <c r="GK17" s="9">
        <v>291.62400000000002</v>
      </c>
      <c r="GL17" s="9">
        <v>158.845</v>
      </c>
      <c r="GM17" s="9">
        <v>132.779</v>
      </c>
      <c r="GN17" s="9">
        <v>264.74</v>
      </c>
      <c r="GO17" s="9">
        <v>143.10499999999999</v>
      </c>
      <c r="GP17" s="9">
        <v>121.63500000000001</v>
      </c>
      <c r="GQ17" s="9">
        <v>56.237000000000002</v>
      </c>
      <c r="GR17" s="9">
        <v>28.852</v>
      </c>
      <c r="GS17" s="9">
        <v>27.384</v>
      </c>
      <c r="GT17" s="9">
        <v>17.18</v>
      </c>
      <c r="GU17" s="9">
        <v>11.206</v>
      </c>
      <c r="GV17" s="9">
        <v>5.9740000000000002</v>
      </c>
      <c r="GW17" s="9">
        <v>3.2759999999999998</v>
      </c>
      <c r="GX17" s="9">
        <v>2.1080000000000001</v>
      </c>
      <c r="GY17" s="9">
        <v>1.169</v>
      </c>
      <c r="GZ17" s="9">
        <v>0</v>
      </c>
      <c r="HA17" s="9">
        <v>0</v>
      </c>
      <c r="HB17" s="9">
        <v>0</v>
      </c>
      <c r="HC17" s="9">
        <v>3.2759999999999998</v>
      </c>
      <c r="HD17" s="9">
        <v>2.1080000000000001</v>
      </c>
      <c r="HE17" s="9">
        <v>1.169</v>
      </c>
      <c r="HF17" s="9">
        <v>38.555</v>
      </c>
      <c r="HG17" s="9">
        <v>20.597999999999999</v>
      </c>
      <c r="HH17" s="9">
        <v>17.957000000000001</v>
      </c>
      <c r="HI17" s="9">
        <v>13.244999999999999</v>
      </c>
      <c r="HJ17" s="9">
        <v>7.9119999999999999</v>
      </c>
      <c r="HK17" s="9">
        <v>5.3339999999999996</v>
      </c>
      <c r="HL17" s="9">
        <v>24.606000000000002</v>
      </c>
      <c r="HM17" s="9">
        <v>19.111000000000001</v>
      </c>
      <c r="HN17" s="9">
        <v>5.4950000000000001</v>
      </c>
      <c r="HO17" s="9">
        <v>13.912000000000001</v>
      </c>
      <c r="HP17" s="9">
        <v>10.269</v>
      </c>
      <c r="HQ17" s="9">
        <v>3.6429999999999998</v>
      </c>
      <c r="HR17" s="9">
        <v>28.308</v>
      </c>
      <c r="HS17" s="9">
        <v>18.853000000000002</v>
      </c>
      <c r="HT17" s="9">
        <v>9.4550000000000001</v>
      </c>
      <c r="HU17" s="9">
        <v>9.1690000000000005</v>
      </c>
      <c r="HV17" s="9">
        <v>4.7539999999999996</v>
      </c>
      <c r="HW17" s="9">
        <v>4.415</v>
      </c>
      <c r="HX17" s="9">
        <v>13.621</v>
      </c>
      <c r="HY17" s="9">
        <v>1.679</v>
      </c>
      <c r="HZ17" s="9">
        <v>11.942</v>
      </c>
      <c r="IA17" s="9">
        <v>14.747999999999999</v>
      </c>
      <c r="IB17" s="9">
        <v>2.2010000000000001</v>
      </c>
      <c r="IC17" s="9">
        <v>12.547000000000001</v>
      </c>
      <c r="ID17" s="9">
        <v>4.9450000000000003</v>
      </c>
      <c r="IE17" s="9">
        <v>3.33</v>
      </c>
      <c r="IF17" s="9">
        <v>1.6140000000000001</v>
      </c>
      <c r="IG17" s="9">
        <v>26.937000000000001</v>
      </c>
      <c r="IH17" s="9">
        <v>12.231999999999999</v>
      </c>
      <c r="II17" s="9">
        <v>14.706</v>
      </c>
      <c r="IJ17" s="9">
        <v>26.884</v>
      </c>
      <c r="IK17" s="9">
        <v>15.74</v>
      </c>
      <c r="IL17" s="9">
        <v>11.144</v>
      </c>
      <c r="IM17" s="9">
        <v>235.40199999999999</v>
      </c>
      <c r="IN17" s="9">
        <v>138.994</v>
      </c>
      <c r="IO17" s="9">
        <v>96.408000000000001</v>
      </c>
      <c r="IP17" s="9">
        <v>184.584</v>
      </c>
      <c r="IQ17" s="9">
        <v>100.127</v>
      </c>
    </row>
    <row r="18" spans="1:251">
      <c r="A18" s="10">
        <v>44593</v>
      </c>
      <c r="B18" s="9">
        <v>6.202</v>
      </c>
      <c r="C18" s="9">
        <v>4.306</v>
      </c>
      <c r="D18" s="9">
        <v>9.9920000000000009</v>
      </c>
      <c r="E18" s="9">
        <v>11.318</v>
      </c>
      <c r="F18" s="9">
        <v>8.4779999999999998</v>
      </c>
      <c r="G18" s="9">
        <v>2.2839999999999998</v>
      </c>
      <c r="H18" s="9">
        <v>2.198</v>
      </c>
      <c r="I18" s="9">
        <v>2.383</v>
      </c>
      <c r="J18" s="9">
        <v>4.8979999999999997</v>
      </c>
      <c r="K18" s="9">
        <v>3.5739999999999998</v>
      </c>
      <c r="L18" s="9">
        <v>6.41</v>
      </c>
      <c r="M18" s="9">
        <v>2.3210000000000002</v>
      </c>
      <c r="N18" s="9">
        <v>0.46300000000000002</v>
      </c>
      <c r="O18" s="9">
        <v>4.4420000000000002</v>
      </c>
      <c r="P18" s="9">
        <v>1.6479999999999999</v>
      </c>
      <c r="Q18" s="9">
        <v>2.2509999999999999</v>
      </c>
      <c r="R18" s="9">
        <v>0.95899999999999996</v>
      </c>
      <c r="S18" s="9">
        <v>14.818</v>
      </c>
      <c r="T18" s="9">
        <v>15.648999999999999</v>
      </c>
      <c r="U18" s="9">
        <v>13.869</v>
      </c>
      <c r="V18" s="9">
        <v>15.253</v>
      </c>
      <c r="W18" s="9">
        <v>15.54</v>
      </c>
      <c r="X18" s="9">
        <v>14.925000000000001</v>
      </c>
      <c r="Y18" s="9">
        <v>66.352000000000004</v>
      </c>
      <c r="Z18" s="9">
        <v>71.409000000000006</v>
      </c>
      <c r="AA18" s="9">
        <v>60.58</v>
      </c>
      <c r="AB18" s="9">
        <v>51.170999999999999</v>
      </c>
      <c r="AC18" s="9">
        <v>50.457000000000001</v>
      </c>
      <c r="AD18" s="9">
        <v>51.985999999999997</v>
      </c>
      <c r="AE18" s="9">
        <v>11.641</v>
      </c>
      <c r="AF18" s="9">
        <v>16.158000000000001</v>
      </c>
      <c r="AG18" s="9">
        <v>6.4870000000000001</v>
      </c>
      <c r="AH18" s="9">
        <v>3.54</v>
      </c>
      <c r="AI18" s="9">
        <v>4.7949999999999999</v>
      </c>
      <c r="AJ18" s="9">
        <v>2.1070000000000002</v>
      </c>
      <c r="AK18" s="9">
        <v>33.648000000000003</v>
      </c>
      <c r="AL18" s="9">
        <v>28.591000000000001</v>
      </c>
      <c r="AM18" s="9">
        <v>39.42</v>
      </c>
      <c r="AN18" s="9">
        <v>29.792000000000002</v>
      </c>
      <c r="AO18" s="9">
        <v>26.321999999999999</v>
      </c>
      <c r="AP18" s="9">
        <v>33.753</v>
      </c>
      <c r="AQ18" s="9">
        <v>3.8559999999999999</v>
      </c>
      <c r="AR18" s="9">
        <v>2.2690000000000001</v>
      </c>
      <c r="AS18" s="9">
        <v>5.6680000000000001</v>
      </c>
      <c r="AT18" s="9">
        <v>195.23699999999999</v>
      </c>
      <c r="AU18" s="9">
        <v>115.19799999999999</v>
      </c>
      <c r="AV18" s="9">
        <v>80.039000000000001</v>
      </c>
      <c r="AW18" s="9">
        <v>160.768</v>
      </c>
      <c r="AX18" s="9">
        <v>96.049000000000007</v>
      </c>
      <c r="AY18" s="9">
        <v>64.718999999999994</v>
      </c>
      <c r="AZ18" s="9">
        <v>28.57</v>
      </c>
      <c r="BA18" s="9">
        <v>15.256</v>
      </c>
      <c r="BB18" s="9">
        <v>13.314</v>
      </c>
      <c r="BC18" s="9">
        <v>3.5640000000000001</v>
      </c>
      <c r="BD18" s="9">
        <v>2.206</v>
      </c>
      <c r="BE18" s="9">
        <v>1.3580000000000001</v>
      </c>
      <c r="BF18" s="9">
        <v>6.6879999999999997</v>
      </c>
      <c r="BG18" s="9">
        <v>5.26</v>
      </c>
      <c r="BH18" s="9">
        <v>1.4279999999999999</v>
      </c>
      <c r="BI18" s="9">
        <v>5.4480000000000004</v>
      </c>
      <c r="BJ18" s="9">
        <v>4.0199999999999996</v>
      </c>
      <c r="BK18" s="9">
        <v>1.4279999999999999</v>
      </c>
      <c r="BL18" s="9">
        <v>1.24</v>
      </c>
      <c r="BM18" s="9">
        <v>1.24</v>
      </c>
      <c r="BN18" s="9">
        <v>0</v>
      </c>
      <c r="BO18" s="9">
        <v>40.070999999999998</v>
      </c>
      <c r="BP18" s="9">
        <v>22.641999999999999</v>
      </c>
      <c r="BQ18" s="9">
        <v>17.428999999999998</v>
      </c>
      <c r="BR18" s="9">
        <v>6.5380000000000003</v>
      </c>
      <c r="BS18" s="9">
        <v>4.0069999999999997</v>
      </c>
      <c r="BT18" s="9">
        <v>2.5310000000000001</v>
      </c>
      <c r="BU18" s="9">
        <v>5.4020000000000001</v>
      </c>
      <c r="BV18" s="9">
        <v>3.83</v>
      </c>
      <c r="BW18" s="9">
        <v>1.573</v>
      </c>
      <c r="BX18" s="9">
        <v>11.544</v>
      </c>
      <c r="BY18" s="9">
        <v>8.3879999999999999</v>
      </c>
      <c r="BZ18" s="9">
        <v>3.157</v>
      </c>
      <c r="CA18" s="9">
        <v>12.116</v>
      </c>
      <c r="CB18" s="9">
        <v>7.8140000000000001</v>
      </c>
      <c r="CC18" s="9">
        <v>4.3019999999999996</v>
      </c>
      <c r="CD18" s="9">
        <v>1.115</v>
      </c>
      <c r="CE18" s="9">
        <v>1.115</v>
      </c>
      <c r="CF18" s="9">
        <v>0</v>
      </c>
      <c r="CG18" s="9">
        <v>9.6720000000000006</v>
      </c>
      <c r="CH18" s="9">
        <v>4.3259999999999996</v>
      </c>
      <c r="CI18" s="9">
        <v>5.3460000000000001</v>
      </c>
      <c r="CJ18" s="9">
        <v>0</v>
      </c>
      <c r="CK18" s="9">
        <v>0</v>
      </c>
      <c r="CL18" s="9">
        <v>0</v>
      </c>
      <c r="CM18" s="9">
        <v>5.9089999999999998</v>
      </c>
      <c r="CN18" s="9">
        <v>4.4420000000000002</v>
      </c>
      <c r="CO18" s="9">
        <v>1.4670000000000001</v>
      </c>
      <c r="CP18" s="9">
        <v>29.579000000000001</v>
      </c>
      <c r="CQ18" s="9">
        <v>16.763999999999999</v>
      </c>
      <c r="CR18" s="9">
        <v>12.816000000000001</v>
      </c>
      <c r="CS18" s="9">
        <v>34.469000000000001</v>
      </c>
      <c r="CT18" s="9">
        <v>19.149000000000001</v>
      </c>
      <c r="CU18" s="9">
        <v>15.32</v>
      </c>
      <c r="CV18" s="9">
        <v>99.528000000000006</v>
      </c>
      <c r="CW18" s="9">
        <v>59.816000000000003</v>
      </c>
      <c r="CX18" s="9">
        <v>39.712000000000003</v>
      </c>
      <c r="CY18" s="9">
        <v>81.77</v>
      </c>
      <c r="CZ18" s="9">
        <v>43.771999999999998</v>
      </c>
      <c r="DA18" s="9">
        <v>37.997999999999998</v>
      </c>
      <c r="DB18" s="9">
        <v>13.987</v>
      </c>
      <c r="DC18" s="9">
        <v>12.835000000000001</v>
      </c>
      <c r="DD18" s="9">
        <v>1.1519999999999999</v>
      </c>
      <c r="DE18" s="9">
        <v>3.7709999999999999</v>
      </c>
      <c r="DF18" s="9">
        <v>3.2090000000000001</v>
      </c>
      <c r="DG18" s="9">
        <v>0.56200000000000006</v>
      </c>
      <c r="DH18" s="9">
        <v>95.709000000000003</v>
      </c>
      <c r="DI18" s="9">
        <v>55.381999999999998</v>
      </c>
      <c r="DJ18" s="9">
        <v>40.326999999999998</v>
      </c>
      <c r="DK18" s="9">
        <v>89.278999999999996</v>
      </c>
      <c r="DL18" s="9">
        <v>51.36</v>
      </c>
      <c r="DM18" s="9">
        <v>37.918999999999997</v>
      </c>
      <c r="DN18" s="9">
        <v>6.43</v>
      </c>
      <c r="DO18" s="9">
        <v>4.0220000000000002</v>
      </c>
      <c r="DP18" s="9">
        <v>2.4079999999999999</v>
      </c>
      <c r="DQ18" s="9">
        <v>82.344999999999999</v>
      </c>
      <c r="DR18" s="9">
        <v>83.376999999999995</v>
      </c>
      <c r="DS18" s="9">
        <v>80.86</v>
      </c>
      <c r="DT18" s="9">
        <v>14.634</v>
      </c>
      <c r="DU18" s="9">
        <v>13.243</v>
      </c>
      <c r="DV18" s="9">
        <v>16.634</v>
      </c>
      <c r="DW18" s="9">
        <v>1.8260000000000001</v>
      </c>
      <c r="DX18" s="9">
        <v>1.915</v>
      </c>
      <c r="DY18" s="9">
        <v>1.6970000000000001</v>
      </c>
      <c r="DZ18" s="9">
        <v>3.4260000000000002</v>
      </c>
      <c r="EA18" s="9">
        <v>4.5659999999999998</v>
      </c>
      <c r="EB18" s="9">
        <v>1.784</v>
      </c>
      <c r="EC18" s="9">
        <v>2.79</v>
      </c>
      <c r="ED18" s="9">
        <v>3.49</v>
      </c>
      <c r="EE18" s="9">
        <v>1.784</v>
      </c>
      <c r="EF18" s="9">
        <v>0.63500000000000001</v>
      </c>
      <c r="EG18" s="9">
        <v>1.077</v>
      </c>
      <c r="EH18" s="9">
        <v>0</v>
      </c>
      <c r="EI18" s="9">
        <v>20.524000000000001</v>
      </c>
      <c r="EJ18" s="9">
        <v>19.655000000000001</v>
      </c>
      <c r="EK18" s="9">
        <v>21.774999999999999</v>
      </c>
      <c r="EL18" s="9">
        <v>3.3490000000000002</v>
      </c>
      <c r="EM18" s="9">
        <v>3.4780000000000002</v>
      </c>
      <c r="EN18" s="9">
        <v>3.1619999999999999</v>
      </c>
      <c r="EO18" s="9">
        <v>2.7669999999999999</v>
      </c>
      <c r="EP18" s="9">
        <v>3.3239999999999998</v>
      </c>
      <c r="EQ18" s="9">
        <v>1.9650000000000001</v>
      </c>
      <c r="ER18" s="9">
        <v>5.9130000000000003</v>
      </c>
      <c r="ES18" s="9">
        <v>7.2809999999999997</v>
      </c>
      <c r="ET18" s="9">
        <v>3.944</v>
      </c>
      <c r="EU18" s="9">
        <v>6.2060000000000004</v>
      </c>
      <c r="EV18" s="9">
        <v>6.7830000000000004</v>
      </c>
      <c r="EW18" s="9">
        <v>5.3739999999999997</v>
      </c>
      <c r="EX18" s="9">
        <v>0.57099999999999995</v>
      </c>
      <c r="EY18" s="9">
        <v>0.96799999999999997</v>
      </c>
      <c r="EZ18" s="9">
        <v>0</v>
      </c>
      <c r="FA18" s="9">
        <v>4.9539999999999997</v>
      </c>
      <c r="FB18" s="9">
        <v>3.7559999999999998</v>
      </c>
      <c r="FC18" s="9">
        <v>6.6790000000000003</v>
      </c>
      <c r="FD18" s="9">
        <v>0</v>
      </c>
      <c r="FE18" s="9">
        <v>0</v>
      </c>
      <c r="FF18" s="9">
        <v>0</v>
      </c>
      <c r="FG18" s="9">
        <v>3.0259999999999998</v>
      </c>
      <c r="FH18" s="9">
        <v>3.8559999999999999</v>
      </c>
      <c r="FI18" s="9">
        <v>1.833</v>
      </c>
      <c r="FJ18" s="9">
        <v>15.15</v>
      </c>
      <c r="FK18" s="9">
        <v>14.552</v>
      </c>
      <c r="FL18" s="9">
        <v>16.012</v>
      </c>
      <c r="FM18" s="9">
        <v>17.655000000000001</v>
      </c>
      <c r="FN18" s="9">
        <v>16.623000000000001</v>
      </c>
      <c r="FO18" s="9">
        <v>19.14</v>
      </c>
      <c r="FP18" s="9">
        <v>50.978000000000002</v>
      </c>
      <c r="FQ18" s="9">
        <v>51.924999999999997</v>
      </c>
      <c r="FR18" s="9">
        <v>49.616</v>
      </c>
      <c r="FS18" s="9">
        <v>41.881999999999998</v>
      </c>
      <c r="FT18" s="9">
        <v>37.997</v>
      </c>
      <c r="FU18" s="9">
        <v>47.473999999999997</v>
      </c>
      <c r="FV18" s="9">
        <v>7.1639999999999997</v>
      </c>
      <c r="FW18" s="9">
        <v>11.141999999999999</v>
      </c>
      <c r="FX18" s="9">
        <v>1.4390000000000001</v>
      </c>
      <c r="FY18" s="9">
        <v>1.9319999999999999</v>
      </c>
      <c r="FZ18" s="9">
        <v>2.786</v>
      </c>
      <c r="GA18" s="9">
        <v>0.70199999999999996</v>
      </c>
      <c r="GB18" s="9">
        <v>49.021999999999998</v>
      </c>
      <c r="GC18" s="9">
        <v>48.075000000000003</v>
      </c>
      <c r="GD18" s="9">
        <v>50.384</v>
      </c>
      <c r="GE18" s="9">
        <v>45.728999999999999</v>
      </c>
      <c r="GF18" s="9">
        <v>44.584000000000003</v>
      </c>
      <c r="GG18" s="9">
        <v>47.375999999999998</v>
      </c>
      <c r="GH18" s="9">
        <v>3.2930000000000001</v>
      </c>
      <c r="GI18" s="9">
        <v>3.492</v>
      </c>
      <c r="GJ18" s="9">
        <v>3.008</v>
      </c>
      <c r="GK18" s="9">
        <v>203.10499999999999</v>
      </c>
      <c r="GL18" s="9">
        <v>100.66</v>
      </c>
      <c r="GM18" s="9">
        <v>102.44499999999999</v>
      </c>
      <c r="GN18" s="9">
        <v>173.066</v>
      </c>
      <c r="GO18" s="9">
        <v>83.397999999999996</v>
      </c>
      <c r="GP18" s="9">
        <v>89.668000000000006</v>
      </c>
      <c r="GQ18" s="9">
        <v>25.629000000000001</v>
      </c>
      <c r="GR18" s="9">
        <v>13.195</v>
      </c>
      <c r="GS18" s="9">
        <v>12.433999999999999</v>
      </c>
      <c r="GT18" s="9">
        <v>14.438000000000001</v>
      </c>
      <c r="GU18" s="9">
        <v>7.016</v>
      </c>
      <c r="GV18" s="9">
        <v>7.4219999999999997</v>
      </c>
      <c r="GW18" s="9">
        <v>2.4260000000000002</v>
      </c>
      <c r="GX18" s="9">
        <v>0.60599999999999998</v>
      </c>
      <c r="GY18" s="9">
        <v>1.82</v>
      </c>
      <c r="GZ18" s="9">
        <v>0.66400000000000003</v>
      </c>
      <c r="HA18" s="9">
        <v>0</v>
      </c>
      <c r="HB18" s="9">
        <v>0.66400000000000003</v>
      </c>
      <c r="HC18" s="9">
        <v>1.762</v>
      </c>
      <c r="HD18" s="9">
        <v>0.60599999999999998</v>
      </c>
      <c r="HE18" s="9">
        <v>1.1559999999999999</v>
      </c>
      <c r="HF18" s="9">
        <v>18.716000000000001</v>
      </c>
      <c r="HG18" s="9">
        <v>7.4039999999999999</v>
      </c>
      <c r="HH18" s="9">
        <v>11.311999999999999</v>
      </c>
      <c r="HI18" s="9">
        <v>9.5359999999999996</v>
      </c>
      <c r="HJ18" s="9">
        <v>4.1929999999999996</v>
      </c>
      <c r="HK18" s="9">
        <v>5.343</v>
      </c>
      <c r="HL18" s="9">
        <v>10.597</v>
      </c>
      <c r="HM18" s="9">
        <v>6.2960000000000003</v>
      </c>
      <c r="HN18" s="9">
        <v>4.3010000000000002</v>
      </c>
      <c r="HO18" s="9">
        <v>13.843999999999999</v>
      </c>
      <c r="HP18" s="9">
        <v>7.2759999999999998</v>
      </c>
      <c r="HQ18" s="9">
        <v>6.5679999999999996</v>
      </c>
      <c r="HR18" s="9">
        <v>22.771999999999998</v>
      </c>
      <c r="HS18" s="9">
        <v>13.090999999999999</v>
      </c>
      <c r="HT18" s="9">
        <v>9.68</v>
      </c>
      <c r="HU18" s="9">
        <v>6.1550000000000002</v>
      </c>
      <c r="HV18" s="9">
        <v>3.1749999999999998</v>
      </c>
      <c r="HW18" s="9">
        <v>2.98</v>
      </c>
      <c r="HX18" s="9">
        <v>9.5329999999999995</v>
      </c>
      <c r="HY18" s="9">
        <v>2.4289999999999998</v>
      </c>
      <c r="HZ18" s="9">
        <v>7.1040000000000001</v>
      </c>
      <c r="IA18" s="9">
        <v>7.7220000000000004</v>
      </c>
      <c r="IB18" s="9">
        <v>0.58499999999999996</v>
      </c>
      <c r="IC18" s="9">
        <v>7.1369999999999996</v>
      </c>
      <c r="ID18" s="9">
        <v>1.76</v>
      </c>
      <c r="IE18" s="9">
        <v>1.288</v>
      </c>
      <c r="IF18" s="9">
        <v>0.47199999999999998</v>
      </c>
      <c r="IG18" s="9">
        <v>29.939</v>
      </c>
      <c r="IH18" s="9">
        <v>16.843</v>
      </c>
      <c r="II18" s="9">
        <v>13.096</v>
      </c>
      <c r="IJ18" s="9">
        <v>30.039000000000001</v>
      </c>
      <c r="IK18" s="9">
        <v>17.262</v>
      </c>
      <c r="IL18" s="9">
        <v>12.776999999999999</v>
      </c>
      <c r="IM18" s="9">
        <v>153.167</v>
      </c>
      <c r="IN18" s="9">
        <v>86.957999999999998</v>
      </c>
      <c r="IO18" s="9">
        <v>66.209999999999994</v>
      </c>
      <c r="IP18" s="9">
        <v>112.461</v>
      </c>
      <c r="IQ18" s="9">
        <v>59.268999999999998</v>
      </c>
    </row>
    <row r="19" spans="1:251">
      <c r="A19" s="10">
        <v>44958</v>
      </c>
      <c r="B19" s="9">
        <v>7.157</v>
      </c>
      <c r="C19" s="9">
        <v>6.2130000000000001</v>
      </c>
      <c r="D19" s="9">
        <v>11.657</v>
      </c>
      <c r="E19" s="9">
        <v>14.819000000000001</v>
      </c>
      <c r="F19" s="9">
        <v>7.9580000000000002</v>
      </c>
      <c r="G19" s="9">
        <v>2.1779999999999999</v>
      </c>
      <c r="H19" s="9">
        <v>1.738</v>
      </c>
      <c r="I19" s="9">
        <v>2.6930000000000001</v>
      </c>
      <c r="J19" s="9">
        <v>4.6580000000000004</v>
      </c>
      <c r="K19" s="9">
        <v>2.806</v>
      </c>
      <c r="L19" s="9">
        <v>6.8239999999999998</v>
      </c>
      <c r="M19" s="9">
        <v>3.008</v>
      </c>
      <c r="N19" s="9">
        <v>1.37</v>
      </c>
      <c r="O19" s="9">
        <v>4.9249999999999998</v>
      </c>
      <c r="P19" s="9">
        <v>2.65</v>
      </c>
      <c r="Q19" s="9">
        <v>1.921</v>
      </c>
      <c r="R19" s="9">
        <v>3.5030000000000001</v>
      </c>
      <c r="S19" s="9">
        <v>13.824</v>
      </c>
      <c r="T19" s="9">
        <v>14.459</v>
      </c>
      <c r="U19" s="9">
        <v>13.08</v>
      </c>
      <c r="V19" s="9">
        <v>18.454000000000001</v>
      </c>
      <c r="W19" s="9">
        <v>17.061</v>
      </c>
      <c r="X19" s="9">
        <v>20.084</v>
      </c>
      <c r="Y19" s="9">
        <v>65.471000000000004</v>
      </c>
      <c r="Z19" s="9">
        <v>70.289000000000001</v>
      </c>
      <c r="AA19" s="9">
        <v>59.835000000000001</v>
      </c>
      <c r="AB19" s="9">
        <v>47.531999999999996</v>
      </c>
      <c r="AC19" s="9">
        <v>49.182000000000002</v>
      </c>
      <c r="AD19" s="9">
        <v>45.600999999999999</v>
      </c>
      <c r="AE19" s="9">
        <v>12.907999999999999</v>
      </c>
      <c r="AF19" s="9">
        <v>15.516</v>
      </c>
      <c r="AG19" s="9">
        <v>9.8580000000000005</v>
      </c>
      <c r="AH19" s="9">
        <v>5.0309999999999997</v>
      </c>
      <c r="AI19" s="9">
        <v>5.5910000000000002</v>
      </c>
      <c r="AJ19" s="9">
        <v>4.3760000000000003</v>
      </c>
      <c r="AK19" s="9">
        <v>34.529000000000003</v>
      </c>
      <c r="AL19" s="9">
        <v>29.710999999999999</v>
      </c>
      <c r="AM19" s="9">
        <v>40.164999999999999</v>
      </c>
      <c r="AN19" s="9">
        <v>29.515999999999998</v>
      </c>
      <c r="AO19" s="9">
        <v>26.667000000000002</v>
      </c>
      <c r="AP19" s="9">
        <v>32.848999999999997</v>
      </c>
      <c r="AQ19" s="9">
        <v>5.0129999999999999</v>
      </c>
      <c r="AR19" s="9">
        <v>3.044</v>
      </c>
      <c r="AS19" s="9">
        <v>7.3170000000000002</v>
      </c>
      <c r="AT19" s="9">
        <v>187.47800000000001</v>
      </c>
      <c r="AU19" s="9">
        <v>107.922</v>
      </c>
      <c r="AV19" s="9">
        <v>79.555000000000007</v>
      </c>
      <c r="AW19" s="9">
        <v>152.58000000000001</v>
      </c>
      <c r="AX19" s="9">
        <v>92.301000000000002</v>
      </c>
      <c r="AY19" s="9">
        <v>60.279000000000003</v>
      </c>
      <c r="AZ19" s="9">
        <v>25.030999999999999</v>
      </c>
      <c r="BA19" s="9">
        <v>16.285</v>
      </c>
      <c r="BB19" s="9">
        <v>8.7469999999999999</v>
      </c>
      <c r="BC19" s="9">
        <v>10.409000000000001</v>
      </c>
      <c r="BD19" s="9">
        <v>7.5970000000000004</v>
      </c>
      <c r="BE19" s="9">
        <v>2.8130000000000002</v>
      </c>
      <c r="BF19" s="9">
        <v>5.6</v>
      </c>
      <c r="BG19" s="9">
        <v>3.72</v>
      </c>
      <c r="BH19" s="9">
        <v>1.88</v>
      </c>
      <c r="BI19" s="9">
        <v>5.069</v>
      </c>
      <c r="BJ19" s="9">
        <v>3.72</v>
      </c>
      <c r="BK19" s="9">
        <v>1.349</v>
      </c>
      <c r="BL19" s="9">
        <v>0.53100000000000003</v>
      </c>
      <c r="BM19" s="9">
        <v>0</v>
      </c>
      <c r="BN19" s="9">
        <v>0.53100000000000003</v>
      </c>
      <c r="BO19" s="9">
        <v>26.49</v>
      </c>
      <c r="BP19" s="9">
        <v>13.193</v>
      </c>
      <c r="BQ19" s="9">
        <v>13.297000000000001</v>
      </c>
      <c r="BR19" s="9">
        <v>5.4809999999999999</v>
      </c>
      <c r="BS19" s="9">
        <v>1.883</v>
      </c>
      <c r="BT19" s="9">
        <v>3.5979999999999999</v>
      </c>
      <c r="BU19" s="9">
        <v>3.363</v>
      </c>
      <c r="BV19" s="9">
        <v>2.621</v>
      </c>
      <c r="BW19" s="9">
        <v>0.74199999999999999</v>
      </c>
      <c r="BX19" s="9">
        <v>16.869</v>
      </c>
      <c r="BY19" s="9">
        <v>10.454000000000001</v>
      </c>
      <c r="BZ19" s="9">
        <v>6.4139999999999997</v>
      </c>
      <c r="CA19" s="9">
        <v>19.312000000000001</v>
      </c>
      <c r="CB19" s="9">
        <v>15.605</v>
      </c>
      <c r="CC19" s="9">
        <v>3.7069999999999999</v>
      </c>
      <c r="CD19" s="9">
        <v>1.151</v>
      </c>
      <c r="CE19" s="9">
        <v>0</v>
      </c>
      <c r="CF19" s="9">
        <v>1.151</v>
      </c>
      <c r="CG19" s="9">
        <v>11.257</v>
      </c>
      <c r="CH19" s="9">
        <v>7.0510000000000002</v>
      </c>
      <c r="CI19" s="9">
        <v>4.2060000000000004</v>
      </c>
      <c r="CJ19" s="9">
        <v>0.29499999999999998</v>
      </c>
      <c r="CK19" s="9">
        <v>0.29499999999999998</v>
      </c>
      <c r="CL19" s="9">
        <v>0</v>
      </c>
      <c r="CM19" s="9">
        <v>7.6159999999999997</v>
      </c>
      <c r="CN19" s="9">
        <v>2.57</v>
      </c>
      <c r="CO19" s="9">
        <v>5.0460000000000003</v>
      </c>
      <c r="CP19" s="9">
        <v>19.706</v>
      </c>
      <c r="CQ19" s="9">
        <v>11.028</v>
      </c>
      <c r="CR19" s="9">
        <v>8.6780000000000008</v>
      </c>
      <c r="CS19" s="9">
        <v>34.896999999999998</v>
      </c>
      <c r="CT19" s="9">
        <v>15.621</v>
      </c>
      <c r="CU19" s="9">
        <v>19.277000000000001</v>
      </c>
      <c r="CV19" s="9">
        <v>92.825999999999993</v>
      </c>
      <c r="CW19" s="9">
        <v>53.454000000000001</v>
      </c>
      <c r="CX19" s="9">
        <v>39.372</v>
      </c>
      <c r="CY19" s="9">
        <v>71.945999999999998</v>
      </c>
      <c r="CZ19" s="9">
        <v>43.05</v>
      </c>
      <c r="DA19" s="9">
        <v>28.895</v>
      </c>
      <c r="DB19" s="9">
        <v>17.001000000000001</v>
      </c>
      <c r="DC19" s="9">
        <v>8.843</v>
      </c>
      <c r="DD19" s="9">
        <v>8.1579999999999995</v>
      </c>
      <c r="DE19" s="9">
        <v>3.879</v>
      </c>
      <c r="DF19" s="9">
        <v>1.5609999999999999</v>
      </c>
      <c r="DG19" s="9">
        <v>2.3180000000000001</v>
      </c>
      <c r="DH19" s="9">
        <v>94.652000000000001</v>
      </c>
      <c r="DI19" s="9">
        <v>54.468000000000004</v>
      </c>
      <c r="DJ19" s="9">
        <v>40.183999999999997</v>
      </c>
      <c r="DK19" s="9">
        <v>81.805000000000007</v>
      </c>
      <c r="DL19" s="9">
        <v>48.322000000000003</v>
      </c>
      <c r="DM19" s="9">
        <v>33.482999999999997</v>
      </c>
      <c r="DN19" s="9">
        <v>12.847</v>
      </c>
      <c r="DO19" s="9">
        <v>6.1459999999999999</v>
      </c>
      <c r="DP19" s="9">
        <v>6.7009999999999996</v>
      </c>
      <c r="DQ19" s="9">
        <v>81.385999999999996</v>
      </c>
      <c r="DR19" s="9">
        <v>85.525999999999996</v>
      </c>
      <c r="DS19" s="9">
        <v>75.77</v>
      </c>
      <c r="DT19" s="9">
        <v>13.352</v>
      </c>
      <c r="DU19" s="9">
        <v>15.089</v>
      </c>
      <c r="DV19" s="9">
        <v>10.994</v>
      </c>
      <c r="DW19" s="9">
        <v>5.5519999999999996</v>
      </c>
      <c r="DX19" s="9">
        <v>7.0389999999999997</v>
      </c>
      <c r="DY19" s="9">
        <v>3.536</v>
      </c>
      <c r="DZ19" s="9">
        <v>2.9870000000000001</v>
      </c>
      <c r="EA19" s="9">
        <v>3.4470000000000001</v>
      </c>
      <c r="EB19" s="9">
        <v>2.363</v>
      </c>
      <c r="EC19" s="9">
        <v>2.7040000000000002</v>
      </c>
      <c r="ED19" s="9">
        <v>3.4470000000000001</v>
      </c>
      <c r="EE19" s="9">
        <v>1.696</v>
      </c>
      <c r="EF19" s="9">
        <v>0.28299999999999997</v>
      </c>
      <c r="EG19" s="9">
        <v>0</v>
      </c>
      <c r="EH19" s="9">
        <v>0.66700000000000004</v>
      </c>
      <c r="EI19" s="9">
        <v>14.13</v>
      </c>
      <c r="EJ19" s="9">
        <v>12.225</v>
      </c>
      <c r="EK19" s="9">
        <v>16.713999999999999</v>
      </c>
      <c r="EL19" s="9">
        <v>2.9239999999999999</v>
      </c>
      <c r="EM19" s="9">
        <v>1.7450000000000001</v>
      </c>
      <c r="EN19" s="9">
        <v>4.5229999999999997</v>
      </c>
      <c r="EO19" s="9">
        <v>1.794</v>
      </c>
      <c r="EP19" s="9">
        <v>2.4279999999999999</v>
      </c>
      <c r="EQ19" s="9">
        <v>0.93200000000000005</v>
      </c>
      <c r="ER19" s="9">
        <v>8.9979999999999993</v>
      </c>
      <c r="ES19" s="9">
        <v>9.6869999999999994</v>
      </c>
      <c r="ET19" s="9">
        <v>8.0630000000000006</v>
      </c>
      <c r="EU19" s="9">
        <v>10.301</v>
      </c>
      <c r="EV19" s="9">
        <v>14.459</v>
      </c>
      <c r="EW19" s="9">
        <v>4.66</v>
      </c>
      <c r="EX19" s="9">
        <v>0.61399999999999999</v>
      </c>
      <c r="EY19" s="9">
        <v>0</v>
      </c>
      <c r="EZ19" s="9">
        <v>1.4470000000000001</v>
      </c>
      <c r="FA19" s="9">
        <v>6.0049999999999999</v>
      </c>
      <c r="FB19" s="9">
        <v>6.5330000000000004</v>
      </c>
      <c r="FC19" s="9">
        <v>5.2869999999999999</v>
      </c>
      <c r="FD19" s="9">
        <v>0.157</v>
      </c>
      <c r="FE19" s="9">
        <v>0.27300000000000002</v>
      </c>
      <c r="FF19" s="9">
        <v>0</v>
      </c>
      <c r="FG19" s="9">
        <v>4.0620000000000003</v>
      </c>
      <c r="FH19" s="9">
        <v>2.3820000000000001</v>
      </c>
      <c r="FI19" s="9">
        <v>6.343</v>
      </c>
      <c r="FJ19" s="9">
        <v>10.510999999999999</v>
      </c>
      <c r="FK19" s="9">
        <v>10.218</v>
      </c>
      <c r="FL19" s="9">
        <v>10.907999999999999</v>
      </c>
      <c r="FM19" s="9">
        <v>18.614000000000001</v>
      </c>
      <c r="FN19" s="9">
        <v>14.474</v>
      </c>
      <c r="FO19" s="9">
        <v>24.23</v>
      </c>
      <c r="FP19" s="9">
        <v>49.512999999999998</v>
      </c>
      <c r="FQ19" s="9">
        <v>49.53</v>
      </c>
      <c r="FR19" s="9">
        <v>49.488999999999997</v>
      </c>
      <c r="FS19" s="9">
        <v>38.375999999999998</v>
      </c>
      <c r="FT19" s="9">
        <v>39.89</v>
      </c>
      <c r="FU19" s="9">
        <v>36.320999999999998</v>
      </c>
      <c r="FV19" s="9">
        <v>9.0679999999999996</v>
      </c>
      <c r="FW19" s="9">
        <v>8.1940000000000008</v>
      </c>
      <c r="FX19" s="9">
        <v>10.255000000000001</v>
      </c>
      <c r="FY19" s="9">
        <v>2.069</v>
      </c>
      <c r="FZ19" s="9">
        <v>1.4470000000000001</v>
      </c>
      <c r="GA19" s="9">
        <v>2.9140000000000001</v>
      </c>
      <c r="GB19" s="9">
        <v>50.487000000000002</v>
      </c>
      <c r="GC19" s="9">
        <v>50.47</v>
      </c>
      <c r="GD19" s="9">
        <v>50.511000000000003</v>
      </c>
      <c r="GE19" s="9">
        <v>43.634999999999998</v>
      </c>
      <c r="GF19" s="9">
        <v>44.774000000000001</v>
      </c>
      <c r="GG19" s="9">
        <v>42.088000000000001</v>
      </c>
      <c r="GH19" s="9">
        <v>6.8520000000000003</v>
      </c>
      <c r="GI19" s="9">
        <v>5.6950000000000003</v>
      </c>
      <c r="GJ19" s="9">
        <v>8.4220000000000006</v>
      </c>
      <c r="GK19" s="9">
        <v>174.09399999999999</v>
      </c>
      <c r="GL19" s="9">
        <v>88.897000000000006</v>
      </c>
      <c r="GM19" s="9">
        <v>85.197000000000003</v>
      </c>
      <c r="GN19" s="9">
        <v>142.708</v>
      </c>
      <c r="GO19" s="9">
        <v>72.066000000000003</v>
      </c>
      <c r="GP19" s="9">
        <v>70.641999999999996</v>
      </c>
      <c r="GQ19" s="9">
        <v>17.501999999999999</v>
      </c>
      <c r="GR19" s="9">
        <v>9.0350000000000001</v>
      </c>
      <c r="GS19" s="9">
        <v>8.468</v>
      </c>
      <c r="GT19" s="9">
        <v>10.292</v>
      </c>
      <c r="GU19" s="9">
        <v>6.2309999999999999</v>
      </c>
      <c r="GV19" s="9">
        <v>4.0620000000000003</v>
      </c>
      <c r="GW19" s="9">
        <v>2.0699999999999998</v>
      </c>
      <c r="GX19" s="9">
        <v>1.4039999999999999</v>
      </c>
      <c r="GY19" s="9">
        <v>0.66600000000000004</v>
      </c>
      <c r="GZ19" s="9">
        <v>0</v>
      </c>
      <c r="HA19" s="9">
        <v>0</v>
      </c>
      <c r="HB19" s="9">
        <v>0</v>
      </c>
      <c r="HC19" s="9">
        <v>2.0699999999999998</v>
      </c>
      <c r="HD19" s="9">
        <v>1.4039999999999999</v>
      </c>
      <c r="HE19" s="9">
        <v>0.66600000000000004</v>
      </c>
      <c r="HF19" s="9">
        <v>13.801</v>
      </c>
      <c r="HG19" s="9">
        <v>5.758</v>
      </c>
      <c r="HH19" s="9">
        <v>8.0429999999999993</v>
      </c>
      <c r="HI19" s="9">
        <v>1.421</v>
      </c>
      <c r="HJ19" s="9">
        <v>1.0429999999999999</v>
      </c>
      <c r="HK19" s="9">
        <v>0.378</v>
      </c>
      <c r="HL19" s="9">
        <v>7.2869999999999999</v>
      </c>
      <c r="HM19" s="9">
        <v>5.0270000000000001</v>
      </c>
      <c r="HN19" s="9">
        <v>2.2610000000000001</v>
      </c>
      <c r="HO19" s="9">
        <v>12.352</v>
      </c>
      <c r="HP19" s="9">
        <v>4.6369999999999996</v>
      </c>
      <c r="HQ19" s="9">
        <v>7.7149999999999999</v>
      </c>
      <c r="HR19" s="9">
        <v>19.446000000000002</v>
      </c>
      <c r="HS19" s="9">
        <v>15.695</v>
      </c>
      <c r="HT19" s="9">
        <v>3.7509999999999999</v>
      </c>
      <c r="HU19" s="9">
        <v>5.5129999999999999</v>
      </c>
      <c r="HV19" s="9">
        <v>2.6459999999999999</v>
      </c>
      <c r="HW19" s="9">
        <v>2.867</v>
      </c>
      <c r="HX19" s="9">
        <v>9.0730000000000004</v>
      </c>
      <c r="HY19" s="9">
        <v>0.29299999999999998</v>
      </c>
      <c r="HZ19" s="9">
        <v>8.7799999999999994</v>
      </c>
      <c r="IA19" s="9">
        <v>11.851000000000001</v>
      </c>
      <c r="IB19" s="9">
        <v>2.2050000000000001</v>
      </c>
      <c r="IC19" s="9">
        <v>9.6460000000000008</v>
      </c>
      <c r="ID19" s="9">
        <v>3.0720000000000001</v>
      </c>
      <c r="IE19" s="9">
        <v>1.603</v>
      </c>
      <c r="IF19" s="9">
        <v>1.4690000000000001</v>
      </c>
      <c r="IG19" s="9">
        <v>29.027000000000001</v>
      </c>
      <c r="IH19" s="9">
        <v>16.489999999999998</v>
      </c>
      <c r="II19" s="9">
        <v>12.537000000000001</v>
      </c>
      <c r="IJ19" s="9">
        <v>31.385999999999999</v>
      </c>
      <c r="IK19" s="9">
        <v>16.831</v>
      </c>
      <c r="IL19" s="9">
        <v>14.554</v>
      </c>
      <c r="IM19" s="9">
        <v>136.054</v>
      </c>
      <c r="IN19" s="9">
        <v>75.984999999999999</v>
      </c>
      <c r="IO19" s="9">
        <v>60.069000000000003</v>
      </c>
      <c r="IP19" s="9">
        <v>94.248000000000005</v>
      </c>
      <c r="IQ19" s="9">
        <v>47.689</v>
      </c>
    </row>
    <row r="20" spans="1:251">
      <c r="A20" s="10">
        <v>45323</v>
      </c>
      <c r="B20" s="9">
        <v>5.13</v>
      </c>
      <c r="C20" s="9">
        <v>4.6500000000000004</v>
      </c>
      <c r="D20" s="9">
        <v>10.81</v>
      </c>
      <c r="E20" s="9">
        <v>11.808</v>
      </c>
      <c r="F20" s="9">
        <v>9.6829999999999998</v>
      </c>
      <c r="G20" s="9">
        <v>1.978</v>
      </c>
      <c r="H20" s="9">
        <v>1.994</v>
      </c>
      <c r="I20" s="9">
        <v>1.96</v>
      </c>
      <c r="J20" s="9">
        <v>4.6769999999999996</v>
      </c>
      <c r="K20" s="9">
        <v>2.1739999999999999</v>
      </c>
      <c r="L20" s="9">
        <v>7.5010000000000003</v>
      </c>
      <c r="M20" s="9">
        <v>3.028</v>
      </c>
      <c r="N20" s="9">
        <v>2.399</v>
      </c>
      <c r="O20" s="9">
        <v>3.7370000000000001</v>
      </c>
      <c r="P20" s="9">
        <v>1.337</v>
      </c>
      <c r="Q20" s="9">
        <v>1.323</v>
      </c>
      <c r="R20" s="9">
        <v>1.3520000000000001</v>
      </c>
      <c r="S20" s="9">
        <v>13.452</v>
      </c>
      <c r="T20" s="9">
        <v>14.417999999999999</v>
      </c>
      <c r="U20" s="9">
        <v>12.363</v>
      </c>
      <c r="V20" s="9">
        <v>18.193000000000001</v>
      </c>
      <c r="W20" s="9">
        <v>18.853000000000002</v>
      </c>
      <c r="X20" s="9">
        <v>17.449000000000002</v>
      </c>
      <c r="Y20" s="9">
        <v>63.481000000000002</v>
      </c>
      <c r="Z20" s="9">
        <v>68.796999999999997</v>
      </c>
      <c r="AA20" s="9">
        <v>57.482999999999997</v>
      </c>
      <c r="AB20" s="9">
        <v>47.351999999999997</v>
      </c>
      <c r="AC20" s="9">
        <v>47.901000000000003</v>
      </c>
      <c r="AD20" s="9">
        <v>46.731999999999999</v>
      </c>
      <c r="AE20" s="9">
        <v>13.36</v>
      </c>
      <c r="AF20" s="9">
        <v>17.733000000000001</v>
      </c>
      <c r="AG20" s="9">
        <v>8.4260000000000002</v>
      </c>
      <c r="AH20" s="9">
        <v>2.7690000000000001</v>
      </c>
      <c r="AI20" s="9">
        <v>3.1629999999999998</v>
      </c>
      <c r="AJ20" s="9">
        <v>2.3250000000000002</v>
      </c>
      <c r="AK20" s="9">
        <v>36.518999999999998</v>
      </c>
      <c r="AL20" s="9">
        <v>31.202999999999999</v>
      </c>
      <c r="AM20" s="9">
        <v>42.517000000000003</v>
      </c>
      <c r="AN20" s="9">
        <v>32.341999999999999</v>
      </c>
      <c r="AO20" s="9">
        <v>27.113</v>
      </c>
      <c r="AP20" s="9">
        <v>38.241999999999997</v>
      </c>
      <c r="AQ20" s="9">
        <v>4.1769999999999996</v>
      </c>
      <c r="AR20" s="9">
        <v>4.09</v>
      </c>
      <c r="AS20" s="9">
        <v>4.2750000000000004</v>
      </c>
      <c r="AT20" s="9">
        <v>223.958</v>
      </c>
      <c r="AU20" s="9">
        <v>125.434</v>
      </c>
      <c r="AV20" s="9">
        <v>98.524000000000001</v>
      </c>
      <c r="AW20" s="9">
        <v>178.30600000000001</v>
      </c>
      <c r="AX20" s="9">
        <v>97.76</v>
      </c>
      <c r="AY20" s="9">
        <v>80.546000000000006</v>
      </c>
      <c r="AZ20" s="9">
        <v>28.7</v>
      </c>
      <c r="BA20" s="9">
        <v>14.282999999999999</v>
      </c>
      <c r="BB20" s="9">
        <v>14.416</v>
      </c>
      <c r="BC20" s="9">
        <v>17.181000000000001</v>
      </c>
      <c r="BD20" s="9">
        <v>11.334</v>
      </c>
      <c r="BE20" s="9">
        <v>5.8470000000000004</v>
      </c>
      <c r="BF20" s="9">
        <v>3.8119999999999998</v>
      </c>
      <c r="BG20" s="9">
        <v>1.302</v>
      </c>
      <c r="BH20" s="9">
        <v>2.5099999999999998</v>
      </c>
      <c r="BI20" s="9">
        <v>3.8119999999999998</v>
      </c>
      <c r="BJ20" s="9">
        <v>1.302</v>
      </c>
      <c r="BK20" s="9">
        <v>2.5099999999999998</v>
      </c>
      <c r="BL20" s="9">
        <v>0</v>
      </c>
      <c r="BM20" s="9">
        <v>0</v>
      </c>
      <c r="BN20" s="9">
        <v>0</v>
      </c>
      <c r="BO20" s="9">
        <v>38.404000000000003</v>
      </c>
      <c r="BP20" s="9">
        <v>20.335000000000001</v>
      </c>
      <c r="BQ20" s="9">
        <v>18.07</v>
      </c>
      <c r="BR20" s="9">
        <v>10.35</v>
      </c>
      <c r="BS20" s="9">
        <v>4.9530000000000003</v>
      </c>
      <c r="BT20" s="9">
        <v>5.3970000000000002</v>
      </c>
      <c r="BU20" s="9">
        <v>4.9859999999999998</v>
      </c>
      <c r="BV20" s="9">
        <v>2.569</v>
      </c>
      <c r="BW20" s="9">
        <v>2.4169999999999998</v>
      </c>
      <c r="BX20" s="9">
        <v>12.521000000000001</v>
      </c>
      <c r="BY20" s="9">
        <v>6.883</v>
      </c>
      <c r="BZ20" s="9">
        <v>5.6379999999999999</v>
      </c>
      <c r="CA20" s="9">
        <v>16.742000000000001</v>
      </c>
      <c r="CB20" s="9">
        <v>8.173</v>
      </c>
      <c r="CC20" s="9">
        <v>8.5690000000000008</v>
      </c>
      <c r="CD20" s="9">
        <v>1.2589999999999999</v>
      </c>
      <c r="CE20" s="9">
        <v>0.81</v>
      </c>
      <c r="CF20" s="9">
        <v>0.44900000000000001</v>
      </c>
      <c r="CG20" s="9">
        <v>13.632999999999999</v>
      </c>
      <c r="CH20" s="9">
        <v>4.79</v>
      </c>
      <c r="CI20" s="9">
        <v>8.843</v>
      </c>
      <c r="CJ20" s="9">
        <v>1.1850000000000001</v>
      </c>
      <c r="CK20" s="9">
        <v>0.63800000000000001</v>
      </c>
      <c r="CL20" s="9">
        <v>0.54700000000000004</v>
      </c>
      <c r="CM20" s="9">
        <v>3.3620000000000001</v>
      </c>
      <c r="CN20" s="9">
        <v>2.6659999999999999</v>
      </c>
      <c r="CO20" s="9">
        <v>0.69599999999999995</v>
      </c>
      <c r="CP20" s="9">
        <v>26.172000000000001</v>
      </c>
      <c r="CQ20" s="9">
        <v>19.024000000000001</v>
      </c>
      <c r="CR20" s="9">
        <v>7.1470000000000002</v>
      </c>
      <c r="CS20" s="9">
        <v>45.652000000000001</v>
      </c>
      <c r="CT20" s="9">
        <v>27.675000000000001</v>
      </c>
      <c r="CU20" s="9">
        <v>17.977</v>
      </c>
      <c r="CV20" s="9">
        <v>111.20399999999999</v>
      </c>
      <c r="CW20" s="9">
        <v>66.965999999999994</v>
      </c>
      <c r="CX20" s="9">
        <v>44.238</v>
      </c>
      <c r="CY20" s="9">
        <v>87.558000000000007</v>
      </c>
      <c r="CZ20" s="9">
        <v>49.761000000000003</v>
      </c>
      <c r="DA20" s="9">
        <v>37.796999999999997</v>
      </c>
      <c r="DB20" s="9">
        <v>18.106000000000002</v>
      </c>
      <c r="DC20" s="9">
        <v>13.874000000000001</v>
      </c>
      <c r="DD20" s="9">
        <v>4.2320000000000002</v>
      </c>
      <c r="DE20" s="9">
        <v>5.54</v>
      </c>
      <c r="DF20" s="9">
        <v>3.331</v>
      </c>
      <c r="DG20" s="9">
        <v>2.2090000000000001</v>
      </c>
      <c r="DH20" s="9">
        <v>112.755</v>
      </c>
      <c r="DI20" s="9">
        <v>58.469000000000001</v>
      </c>
      <c r="DJ20" s="9">
        <v>54.286000000000001</v>
      </c>
      <c r="DK20" s="9">
        <v>104.393</v>
      </c>
      <c r="DL20" s="9">
        <v>53.040999999999997</v>
      </c>
      <c r="DM20" s="9">
        <v>51.353000000000002</v>
      </c>
      <c r="DN20" s="9">
        <v>8.3610000000000007</v>
      </c>
      <c r="DO20" s="9">
        <v>5.4279999999999999</v>
      </c>
      <c r="DP20" s="9">
        <v>2.9329999999999998</v>
      </c>
      <c r="DQ20" s="9">
        <v>79.616</v>
      </c>
      <c r="DR20" s="9">
        <v>77.936999999999998</v>
      </c>
      <c r="DS20" s="9">
        <v>81.753</v>
      </c>
      <c r="DT20" s="9">
        <v>12.815</v>
      </c>
      <c r="DU20" s="9">
        <v>11.387</v>
      </c>
      <c r="DV20" s="9">
        <v>14.632</v>
      </c>
      <c r="DW20" s="9">
        <v>7.6710000000000003</v>
      </c>
      <c r="DX20" s="9">
        <v>9.0359999999999996</v>
      </c>
      <c r="DY20" s="9">
        <v>5.9340000000000002</v>
      </c>
      <c r="DZ20" s="9">
        <v>1.702</v>
      </c>
      <c r="EA20" s="9">
        <v>1.038</v>
      </c>
      <c r="EB20" s="9">
        <v>2.548</v>
      </c>
      <c r="EC20" s="9">
        <v>1.702</v>
      </c>
      <c r="ED20" s="9">
        <v>1.038</v>
      </c>
      <c r="EE20" s="9">
        <v>2.548</v>
      </c>
      <c r="EF20" s="9">
        <v>0</v>
      </c>
      <c r="EG20" s="9">
        <v>0</v>
      </c>
      <c r="EH20" s="9">
        <v>0</v>
      </c>
      <c r="EI20" s="9">
        <v>17.148</v>
      </c>
      <c r="EJ20" s="9">
        <v>16.210999999999999</v>
      </c>
      <c r="EK20" s="9">
        <v>18.341000000000001</v>
      </c>
      <c r="EL20" s="9">
        <v>4.6210000000000004</v>
      </c>
      <c r="EM20" s="9">
        <v>3.948</v>
      </c>
      <c r="EN20" s="9">
        <v>5.4779999999999998</v>
      </c>
      <c r="EO20" s="9">
        <v>2.226</v>
      </c>
      <c r="EP20" s="9">
        <v>2.048</v>
      </c>
      <c r="EQ20" s="9">
        <v>2.4529999999999998</v>
      </c>
      <c r="ER20" s="9">
        <v>5.5910000000000002</v>
      </c>
      <c r="ES20" s="9">
        <v>5.4880000000000004</v>
      </c>
      <c r="ET20" s="9">
        <v>5.7220000000000004</v>
      </c>
      <c r="EU20" s="9">
        <v>7.476</v>
      </c>
      <c r="EV20" s="9">
        <v>6.516</v>
      </c>
      <c r="EW20" s="9">
        <v>8.6980000000000004</v>
      </c>
      <c r="EX20" s="9">
        <v>0.56200000000000006</v>
      </c>
      <c r="EY20" s="9">
        <v>0.64600000000000002</v>
      </c>
      <c r="EZ20" s="9">
        <v>0.45600000000000002</v>
      </c>
      <c r="FA20" s="9">
        <v>6.0869999999999997</v>
      </c>
      <c r="FB20" s="9">
        <v>3.819</v>
      </c>
      <c r="FC20" s="9">
        <v>8.9749999999999996</v>
      </c>
      <c r="FD20" s="9">
        <v>0.52900000000000003</v>
      </c>
      <c r="FE20" s="9">
        <v>0.50800000000000001</v>
      </c>
      <c r="FF20" s="9">
        <v>0.55500000000000005</v>
      </c>
      <c r="FG20" s="9">
        <v>1.5009999999999999</v>
      </c>
      <c r="FH20" s="9">
        <v>2.125</v>
      </c>
      <c r="FI20" s="9">
        <v>0.70599999999999996</v>
      </c>
      <c r="FJ20" s="9">
        <v>11.686</v>
      </c>
      <c r="FK20" s="9">
        <v>15.167</v>
      </c>
      <c r="FL20" s="9">
        <v>7.2549999999999999</v>
      </c>
      <c r="FM20" s="9">
        <v>20.384</v>
      </c>
      <c r="FN20" s="9">
        <v>22.062999999999999</v>
      </c>
      <c r="FO20" s="9">
        <v>18.247</v>
      </c>
      <c r="FP20" s="9">
        <v>49.654000000000003</v>
      </c>
      <c r="FQ20" s="9">
        <v>53.387</v>
      </c>
      <c r="FR20" s="9">
        <v>44.901000000000003</v>
      </c>
      <c r="FS20" s="9">
        <v>39.095999999999997</v>
      </c>
      <c r="FT20" s="9">
        <v>39.670999999999999</v>
      </c>
      <c r="FU20" s="9">
        <v>38.363</v>
      </c>
      <c r="FV20" s="9">
        <v>8.0839999999999996</v>
      </c>
      <c r="FW20" s="9">
        <v>11.061</v>
      </c>
      <c r="FX20" s="9">
        <v>4.2949999999999999</v>
      </c>
      <c r="FY20" s="9">
        <v>2.4740000000000002</v>
      </c>
      <c r="FZ20" s="9">
        <v>2.6549999999999998</v>
      </c>
      <c r="GA20" s="9">
        <v>2.242</v>
      </c>
      <c r="GB20" s="9">
        <v>50.345999999999997</v>
      </c>
      <c r="GC20" s="9">
        <v>46.613</v>
      </c>
      <c r="GD20" s="9">
        <v>55.098999999999997</v>
      </c>
      <c r="GE20" s="9">
        <v>46.613</v>
      </c>
      <c r="GF20" s="9">
        <v>42.284999999999997</v>
      </c>
      <c r="GG20" s="9">
        <v>52.122</v>
      </c>
      <c r="GH20" s="9">
        <v>3.7330000000000001</v>
      </c>
      <c r="GI20" s="9">
        <v>4.3280000000000003</v>
      </c>
      <c r="GJ20" s="9">
        <v>2.9769999999999999</v>
      </c>
      <c r="GK20" s="9">
        <v>190.072</v>
      </c>
      <c r="GL20" s="9">
        <v>95.08</v>
      </c>
      <c r="GM20" s="9">
        <v>94.992999999999995</v>
      </c>
      <c r="GN20" s="9">
        <v>156.596</v>
      </c>
      <c r="GO20" s="9">
        <v>79.578999999999994</v>
      </c>
      <c r="GP20" s="9">
        <v>77.016999999999996</v>
      </c>
      <c r="GQ20" s="9">
        <v>28.259</v>
      </c>
      <c r="GR20" s="9">
        <v>15.97</v>
      </c>
      <c r="GS20" s="9">
        <v>12.288</v>
      </c>
      <c r="GT20" s="9">
        <v>10.611000000000001</v>
      </c>
      <c r="GU20" s="9">
        <v>6.5650000000000004</v>
      </c>
      <c r="GV20" s="9">
        <v>4.0460000000000003</v>
      </c>
      <c r="GW20" s="9">
        <v>0.65800000000000003</v>
      </c>
      <c r="GX20" s="9">
        <v>0</v>
      </c>
      <c r="GY20" s="9">
        <v>0.65800000000000003</v>
      </c>
      <c r="GZ20" s="9">
        <v>0.47899999999999998</v>
      </c>
      <c r="HA20" s="9">
        <v>0</v>
      </c>
      <c r="HB20" s="9">
        <v>0.47899999999999998</v>
      </c>
      <c r="HC20" s="9">
        <v>0.18</v>
      </c>
      <c r="HD20" s="9">
        <v>0</v>
      </c>
      <c r="HE20" s="9">
        <v>0.18</v>
      </c>
      <c r="HF20" s="9">
        <v>18.129000000000001</v>
      </c>
      <c r="HG20" s="9">
        <v>9.3989999999999991</v>
      </c>
      <c r="HH20" s="9">
        <v>8.73</v>
      </c>
      <c r="HI20" s="9">
        <v>4.0640000000000001</v>
      </c>
      <c r="HJ20" s="9">
        <v>1.32</v>
      </c>
      <c r="HK20" s="9">
        <v>2.7440000000000002</v>
      </c>
      <c r="HL20" s="9">
        <v>10.292999999999999</v>
      </c>
      <c r="HM20" s="9">
        <v>6.42</v>
      </c>
      <c r="HN20" s="9">
        <v>3.8719999999999999</v>
      </c>
      <c r="HO20" s="9">
        <v>9.8510000000000009</v>
      </c>
      <c r="HP20" s="9">
        <v>5.5640000000000001</v>
      </c>
      <c r="HQ20" s="9">
        <v>4.2869999999999999</v>
      </c>
      <c r="HR20" s="9">
        <v>23.623999999999999</v>
      </c>
      <c r="HS20" s="9">
        <v>14.262</v>
      </c>
      <c r="HT20" s="9">
        <v>9.3610000000000007</v>
      </c>
      <c r="HU20" s="9">
        <v>4.7910000000000004</v>
      </c>
      <c r="HV20" s="9">
        <v>1.9690000000000001</v>
      </c>
      <c r="HW20" s="9">
        <v>2.8210000000000002</v>
      </c>
      <c r="HX20" s="9">
        <v>7.7489999999999997</v>
      </c>
      <c r="HY20" s="9">
        <v>0.92900000000000005</v>
      </c>
      <c r="HZ20" s="9">
        <v>6.82</v>
      </c>
      <c r="IA20" s="9">
        <v>7.37</v>
      </c>
      <c r="IB20" s="9">
        <v>3.2730000000000001</v>
      </c>
      <c r="IC20" s="9">
        <v>4.0960000000000001</v>
      </c>
      <c r="ID20" s="9">
        <v>1.74</v>
      </c>
      <c r="IE20" s="9">
        <v>0</v>
      </c>
      <c r="IF20" s="9">
        <v>1.74</v>
      </c>
      <c r="IG20" s="9">
        <v>29.459</v>
      </c>
      <c r="IH20" s="9">
        <v>13.907</v>
      </c>
      <c r="II20" s="9">
        <v>15.553000000000001</v>
      </c>
      <c r="IJ20" s="9">
        <v>33.476999999999997</v>
      </c>
      <c r="IK20" s="9">
        <v>15.500999999999999</v>
      </c>
      <c r="IL20" s="9">
        <v>17.975999999999999</v>
      </c>
      <c r="IM20" s="9">
        <v>142.51499999999999</v>
      </c>
      <c r="IN20" s="9">
        <v>78.599999999999994</v>
      </c>
      <c r="IO20" s="9">
        <v>63.914000000000001</v>
      </c>
      <c r="IP20" s="9">
        <v>103.956</v>
      </c>
      <c r="IQ20" s="9">
        <v>53.887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1014</v>
      </c>
      <c r="C1" s="3" t="s">
        <v>1015</v>
      </c>
      <c r="D1" s="3" t="s">
        <v>1016</v>
      </c>
      <c r="E1" s="3" t="s">
        <v>1017</v>
      </c>
      <c r="F1" s="3" t="s">
        <v>1018</v>
      </c>
      <c r="G1" s="3" t="s">
        <v>1019</v>
      </c>
      <c r="H1" s="3" t="s">
        <v>1020</v>
      </c>
      <c r="I1" s="3" t="s">
        <v>1021</v>
      </c>
      <c r="J1" s="3" t="s">
        <v>1022</v>
      </c>
      <c r="K1" s="3" t="s">
        <v>1023</v>
      </c>
      <c r="L1" s="3" t="s">
        <v>1024</v>
      </c>
      <c r="M1" s="3" t="s">
        <v>1025</v>
      </c>
      <c r="N1" s="3" t="s">
        <v>1026</v>
      </c>
      <c r="O1" s="3" t="s">
        <v>1027</v>
      </c>
      <c r="P1" s="3" t="s">
        <v>1028</v>
      </c>
      <c r="Q1" s="3" t="s">
        <v>1029</v>
      </c>
      <c r="R1" s="3" t="s">
        <v>1030</v>
      </c>
      <c r="S1" s="3" t="s">
        <v>1031</v>
      </c>
      <c r="T1" s="3" t="s">
        <v>1032</v>
      </c>
      <c r="U1" s="3" t="s">
        <v>1033</v>
      </c>
      <c r="V1" s="3" t="s">
        <v>1034</v>
      </c>
      <c r="W1" s="3" t="s">
        <v>1035</v>
      </c>
      <c r="X1" s="3" t="s">
        <v>1036</v>
      </c>
      <c r="Y1" s="3" t="s">
        <v>1037</v>
      </c>
      <c r="Z1" s="3" t="s">
        <v>1038</v>
      </c>
      <c r="AA1" s="3" t="s">
        <v>1039</v>
      </c>
      <c r="AB1" s="3" t="s">
        <v>1040</v>
      </c>
      <c r="AC1" s="3" t="s">
        <v>1041</v>
      </c>
      <c r="AD1" s="3" t="s">
        <v>1042</v>
      </c>
      <c r="AE1" s="3" t="s">
        <v>1043</v>
      </c>
      <c r="AF1" s="3" t="s">
        <v>1044</v>
      </c>
      <c r="AG1" s="3" t="s">
        <v>1045</v>
      </c>
      <c r="AH1" s="3" t="s">
        <v>1046</v>
      </c>
      <c r="AI1" s="3" t="s">
        <v>1047</v>
      </c>
      <c r="AJ1" s="3" t="s">
        <v>1048</v>
      </c>
      <c r="AK1" s="3" t="s">
        <v>1049</v>
      </c>
      <c r="AL1" s="3" t="s">
        <v>1050</v>
      </c>
      <c r="AM1" s="3" t="s">
        <v>1051</v>
      </c>
      <c r="AN1" s="3" t="s">
        <v>1052</v>
      </c>
      <c r="AO1" s="3" t="s">
        <v>1053</v>
      </c>
      <c r="AP1" s="3" t="s">
        <v>1054</v>
      </c>
      <c r="AQ1" s="3" t="s">
        <v>1055</v>
      </c>
      <c r="AR1" s="3" t="s">
        <v>1056</v>
      </c>
      <c r="AS1" s="3" t="s">
        <v>1057</v>
      </c>
      <c r="AT1" s="3" t="s">
        <v>1058</v>
      </c>
      <c r="AU1" s="3" t="s">
        <v>1059</v>
      </c>
      <c r="AV1" s="3" t="s">
        <v>1060</v>
      </c>
      <c r="AW1" s="3" t="s">
        <v>1061</v>
      </c>
      <c r="AX1" s="3" t="s">
        <v>1062</v>
      </c>
      <c r="AY1" s="3" t="s">
        <v>1063</v>
      </c>
      <c r="AZ1" s="3" t="s">
        <v>1064</v>
      </c>
      <c r="BA1" s="3" t="s">
        <v>1065</v>
      </c>
      <c r="BB1" s="3" t="s">
        <v>1066</v>
      </c>
      <c r="BC1" s="3" t="s">
        <v>1067</v>
      </c>
      <c r="BD1" s="3" t="s">
        <v>1068</v>
      </c>
      <c r="BE1" s="3" t="s">
        <v>1069</v>
      </c>
      <c r="BF1" s="3" t="s">
        <v>1070</v>
      </c>
      <c r="BG1" s="3" t="s">
        <v>1071</v>
      </c>
      <c r="BH1" s="3" t="s">
        <v>1072</v>
      </c>
      <c r="BI1" s="3" t="s">
        <v>1073</v>
      </c>
      <c r="BJ1" s="3" t="s">
        <v>1074</v>
      </c>
      <c r="BK1" s="3" t="s">
        <v>1075</v>
      </c>
      <c r="BL1" s="3" t="s">
        <v>1076</v>
      </c>
      <c r="BM1" s="3" t="s">
        <v>1077</v>
      </c>
      <c r="BN1" s="3" t="s">
        <v>1078</v>
      </c>
      <c r="BO1" s="3" t="s">
        <v>1079</v>
      </c>
      <c r="BP1" s="3" t="s">
        <v>1080</v>
      </c>
      <c r="BQ1" s="3" t="s">
        <v>1081</v>
      </c>
      <c r="BR1" s="3" t="s">
        <v>1082</v>
      </c>
      <c r="BS1" s="3" t="s">
        <v>1083</v>
      </c>
      <c r="BT1" s="3" t="s">
        <v>1084</v>
      </c>
      <c r="BU1" s="3" t="s">
        <v>1085</v>
      </c>
      <c r="BV1" s="3" t="s">
        <v>1086</v>
      </c>
      <c r="BW1" s="3" t="s">
        <v>1087</v>
      </c>
      <c r="BX1" s="3" t="s">
        <v>1088</v>
      </c>
      <c r="BY1" s="3" t="s">
        <v>1089</v>
      </c>
      <c r="BZ1" s="3" t="s">
        <v>1090</v>
      </c>
      <c r="CA1" s="3" t="s">
        <v>1091</v>
      </c>
      <c r="CB1" s="3" t="s">
        <v>1092</v>
      </c>
      <c r="CC1" s="3" t="s">
        <v>1093</v>
      </c>
      <c r="CD1" s="3" t="s">
        <v>1094</v>
      </c>
      <c r="CE1" s="3" t="s">
        <v>1095</v>
      </c>
      <c r="CF1" s="3" t="s">
        <v>1096</v>
      </c>
      <c r="CG1" s="3" t="s">
        <v>1097</v>
      </c>
      <c r="CH1" s="3" t="s">
        <v>1098</v>
      </c>
      <c r="CI1" s="3" t="s">
        <v>1099</v>
      </c>
      <c r="CJ1" s="3" t="s">
        <v>1100</v>
      </c>
      <c r="CK1" s="3" t="s">
        <v>1101</v>
      </c>
      <c r="CL1" s="3" t="s">
        <v>1102</v>
      </c>
      <c r="CM1" s="3" t="s">
        <v>1103</v>
      </c>
      <c r="CN1" s="3" t="s">
        <v>1104</v>
      </c>
      <c r="CO1" s="3" t="s">
        <v>1105</v>
      </c>
      <c r="CP1" s="3" t="s">
        <v>1106</v>
      </c>
      <c r="CQ1" s="3" t="s">
        <v>1107</v>
      </c>
      <c r="CR1" s="3" t="s">
        <v>1108</v>
      </c>
      <c r="CS1" s="3" t="s">
        <v>1109</v>
      </c>
      <c r="CT1" s="3" t="s">
        <v>1110</v>
      </c>
      <c r="CU1" s="3" t="s">
        <v>1111</v>
      </c>
      <c r="CV1" s="3" t="s">
        <v>1112</v>
      </c>
      <c r="CW1" s="3" t="s">
        <v>1113</v>
      </c>
      <c r="CX1" s="3" t="s">
        <v>1114</v>
      </c>
      <c r="CY1" s="3" t="s">
        <v>1115</v>
      </c>
      <c r="CZ1" s="3" t="s">
        <v>1116</v>
      </c>
      <c r="DA1" s="3" t="s">
        <v>1117</v>
      </c>
      <c r="DB1" s="3" t="s">
        <v>1118</v>
      </c>
      <c r="DC1" s="3" t="s">
        <v>1119</v>
      </c>
      <c r="DD1" s="3" t="s">
        <v>1120</v>
      </c>
      <c r="DE1" s="3" t="s">
        <v>1121</v>
      </c>
      <c r="DF1" s="3" t="s">
        <v>1122</v>
      </c>
      <c r="DG1" s="3" t="s">
        <v>1123</v>
      </c>
      <c r="DH1" s="3" t="s">
        <v>1124</v>
      </c>
      <c r="DI1" s="3" t="s">
        <v>1125</v>
      </c>
      <c r="DJ1" s="3" t="s">
        <v>1126</v>
      </c>
      <c r="DK1" s="3" t="s">
        <v>1127</v>
      </c>
      <c r="DL1" s="3" t="s">
        <v>1128</v>
      </c>
      <c r="DM1" s="3" t="s">
        <v>1129</v>
      </c>
      <c r="DN1" s="3" t="s">
        <v>1130</v>
      </c>
      <c r="DO1" s="3" t="s">
        <v>1131</v>
      </c>
      <c r="DP1" s="3" t="s">
        <v>1132</v>
      </c>
      <c r="DQ1" s="3" t="s">
        <v>1133</v>
      </c>
      <c r="DR1" s="3" t="s">
        <v>1134</v>
      </c>
      <c r="DS1" s="3" t="s">
        <v>1135</v>
      </c>
      <c r="DT1" s="3" t="s">
        <v>1136</v>
      </c>
      <c r="DU1" s="3" t="s">
        <v>1137</v>
      </c>
      <c r="DV1" s="3" t="s">
        <v>1138</v>
      </c>
      <c r="DW1" s="3" t="s">
        <v>1139</v>
      </c>
      <c r="DX1" s="3" t="s">
        <v>1140</v>
      </c>
      <c r="DY1" s="3" t="s">
        <v>1141</v>
      </c>
      <c r="DZ1" s="3" t="s">
        <v>1142</v>
      </c>
      <c r="EA1" s="3" t="s">
        <v>1143</v>
      </c>
      <c r="EB1" s="3" t="s">
        <v>1144</v>
      </c>
      <c r="EC1" s="3" t="s">
        <v>1145</v>
      </c>
      <c r="ED1" s="3" t="s">
        <v>1146</v>
      </c>
      <c r="EE1" s="3" t="s">
        <v>1147</v>
      </c>
      <c r="EF1" s="3" t="s">
        <v>1148</v>
      </c>
      <c r="EG1" s="3" t="s">
        <v>1149</v>
      </c>
      <c r="EH1" s="3" t="s">
        <v>1150</v>
      </c>
      <c r="EI1" s="3" t="s">
        <v>1151</v>
      </c>
      <c r="EJ1" s="3" t="s">
        <v>1152</v>
      </c>
      <c r="EK1" s="3" t="s">
        <v>1153</v>
      </c>
      <c r="EL1" s="3" t="s">
        <v>1154</v>
      </c>
      <c r="EM1" s="3" t="s">
        <v>1155</v>
      </c>
      <c r="EN1" s="3" t="s">
        <v>1156</v>
      </c>
      <c r="EO1" s="3" t="s">
        <v>1157</v>
      </c>
      <c r="EP1" s="3" t="s">
        <v>1158</v>
      </c>
      <c r="EQ1" s="3" t="s">
        <v>1159</v>
      </c>
      <c r="ER1" s="3" t="s">
        <v>1160</v>
      </c>
      <c r="ES1" s="3" t="s">
        <v>1161</v>
      </c>
      <c r="ET1" s="3" t="s">
        <v>1162</v>
      </c>
      <c r="EU1" s="3" t="s">
        <v>1163</v>
      </c>
      <c r="EV1" s="3" t="s">
        <v>1164</v>
      </c>
      <c r="EW1" s="3" t="s">
        <v>1165</v>
      </c>
      <c r="EX1" s="3" t="s">
        <v>1166</v>
      </c>
      <c r="EY1" s="3" t="s">
        <v>1167</v>
      </c>
      <c r="EZ1" s="3" t="s">
        <v>1168</v>
      </c>
      <c r="FA1" s="3" t="s">
        <v>1169</v>
      </c>
      <c r="FB1" s="3" t="s">
        <v>1170</v>
      </c>
      <c r="FC1" s="3" t="s">
        <v>1171</v>
      </c>
      <c r="FD1" s="3" t="s">
        <v>1172</v>
      </c>
      <c r="FE1" s="3" t="s">
        <v>1173</v>
      </c>
      <c r="FF1" s="3" t="s">
        <v>1174</v>
      </c>
      <c r="FG1" s="3" t="s">
        <v>1175</v>
      </c>
      <c r="FH1" s="3" t="s">
        <v>1176</v>
      </c>
      <c r="FI1" s="3" t="s">
        <v>1177</v>
      </c>
      <c r="FJ1" s="3" t="s">
        <v>1178</v>
      </c>
      <c r="FK1" s="3" t="s">
        <v>1179</v>
      </c>
      <c r="FL1" s="3" t="s">
        <v>1180</v>
      </c>
      <c r="FM1" s="3" t="s">
        <v>1181</v>
      </c>
      <c r="FN1" s="3" t="s">
        <v>1182</v>
      </c>
      <c r="FO1" s="3" t="s">
        <v>1183</v>
      </c>
      <c r="FP1" s="3" t="s">
        <v>1184</v>
      </c>
      <c r="FQ1" s="3" t="s">
        <v>1185</v>
      </c>
      <c r="FR1" s="3" t="s">
        <v>1186</v>
      </c>
      <c r="FS1" s="3" t="s">
        <v>1187</v>
      </c>
      <c r="FT1" s="3" t="s">
        <v>1188</v>
      </c>
      <c r="FU1" s="3" t="s">
        <v>1189</v>
      </c>
      <c r="FV1" s="3" t="s">
        <v>1190</v>
      </c>
      <c r="FW1" s="3" t="s">
        <v>1191</v>
      </c>
      <c r="FX1" s="3" t="s">
        <v>1192</v>
      </c>
      <c r="FY1" s="3" t="s">
        <v>1193</v>
      </c>
      <c r="FZ1" s="3" t="s">
        <v>1194</v>
      </c>
      <c r="GA1" s="3" t="s">
        <v>1195</v>
      </c>
      <c r="GB1" s="3" t="s">
        <v>1196</v>
      </c>
      <c r="GC1" s="3" t="s">
        <v>1197</v>
      </c>
      <c r="GD1" s="3" t="s">
        <v>1198</v>
      </c>
      <c r="GE1" s="3" t="s">
        <v>1199</v>
      </c>
      <c r="GF1" s="3" t="s">
        <v>1200</v>
      </c>
      <c r="GG1" s="3" t="s">
        <v>1201</v>
      </c>
      <c r="GH1" s="3" t="s">
        <v>1202</v>
      </c>
      <c r="GI1" s="3" t="s">
        <v>1203</v>
      </c>
      <c r="GJ1" s="3" t="s">
        <v>1204</v>
      </c>
      <c r="GK1" s="3" t="s">
        <v>1205</v>
      </c>
      <c r="GL1" s="3" t="s">
        <v>1206</v>
      </c>
      <c r="GM1" s="3" t="s">
        <v>1207</v>
      </c>
      <c r="GN1" s="3" t="s">
        <v>1208</v>
      </c>
      <c r="GO1" s="3" t="s">
        <v>1209</v>
      </c>
      <c r="GP1" s="3" t="s">
        <v>1210</v>
      </c>
      <c r="GQ1" s="3" t="s">
        <v>1211</v>
      </c>
      <c r="GR1" s="3" t="s">
        <v>1212</v>
      </c>
      <c r="GS1" s="3" t="s">
        <v>1213</v>
      </c>
      <c r="GT1" s="3" t="s">
        <v>1214</v>
      </c>
      <c r="GU1" s="3" t="s">
        <v>1215</v>
      </c>
      <c r="GV1" s="3" t="s">
        <v>1216</v>
      </c>
      <c r="GW1" s="3" t="s">
        <v>1217</v>
      </c>
      <c r="GX1" s="3" t="s">
        <v>1218</v>
      </c>
      <c r="GY1" s="3" t="s">
        <v>1219</v>
      </c>
      <c r="GZ1" s="3" t="s">
        <v>1220</v>
      </c>
      <c r="HA1" s="3" t="s">
        <v>1221</v>
      </c>
      <c r="HB1" s="3" t="s">
        <v>1222</v>
      </c>
      <c r="HC1" s="3" t="s">
        <v>1223</v>
      </c>
      <c r="HD1" s="3" t="s">
        <v>1224</v>
      </c>
      <c r="HE1" s="3" t="s">
        <v>1225</v>
      </c>
      <c r="HF1" s="3" t="s">
        <v>1226</v>
      </c>
      <c r="HG1" s="3" t="s">
        <v>1227</v>
      </c>
      <c r="HH1" s="3" t="s">
        <v>1228</v>
      </c>
      <c r="HI1" s="3" t="s">
        <v>1229</v>
      </c>
      <c r="HJ1" s="3" t="s">
        <v>1230</v>
      </c>
      <c r="HK1" s="3" t="s">
        <v>1231</v>
      </c>
      <c r="HL1" s="3" t="s">
        <v>1232</v>
      </c>
      <c r="HM1" s="3" t="s">
        <v>1233</v>
      </c>
      <c r="HN1" s="3" t="s">
        <v>1234</v>
      </c>
      <c r="HO1" s="3" t="s">
        <v>1235</v>
      </c>
      <c r="HP1" s="3" t="s">
        <v>1236</v>
      </c>
      <c r="HQ1" s="3" t="s">
        <v>1237</v>
      </c>
      <c r="HR1" s="3" t="s">
        <v>1238</v>
      </c>
      <c r="HS1" s="3" t="s">
        <v>1239</v>
      </c>
      <c r="HT1" s="3" t="s">
        <v>1240</v>
      </c>
      <c r="HU1" s="3" t="s">
        <v>1241</v>
      </c>
      <c r="HV1" s="3" t="s">
        <v>1242</v>
      </c>
      <c r="HW1" s="3" t="s">
        <v>1243</v>
      </c>
      <c r="HX1" s="3" t="s">
        <v>1244</v>
      </c>
      <c r="HY1" s="3" t="s">
        <v>1245</v>
      </c>
      <c r="HZ1" s="3" t="s">
        <v>1246</v>
      </c>
      <c r="IA1" s="3" t="s">
        <v>1247</v>
      </c>
      <c r="IB1" s="3" t="s">
        <v>1248</v>
      </c>
      <c r="IC1" s="3" t="s">
        <v>1249</v>
      </c>
      <c r="ID1" s="3" t="s">
        <v>1250</v>
      </c>
      <c r="IE1" s="3" t="s">
        <v>1251</v>
      </c>
      <c r="IF1" s="3" t="s">
        <v>1252</v>
      </c>
      <c r="IG1" s="3" t="s">
        <v>1253</v>
      </c>
      <c r="IH1" s="3" t="s">
        <v>1254</v>
      </c>
      <c r="II1" s="3" t="s">
        <v>1255</v>
      </c>
      <c r="IJ1" s="3" t="s">
        <v>1256</v>
      </c>
      <c r="IK1" s="3" t="s">
        <v>1257</v>
      </c>
      <c r="IL1" s="3" t="s">
        <v>1258</v>
      </c>
      <c r="IM1" s="3" t="s">
        <v>1259</v>
      </c>
      <c r="IN1" s="3" t="s">
        <v>1260</v>
      </c>
      <c r="IO1" s="3" t="s">
        <v>1261</v>
      </c>
      <c r="IP1" s="3" t="s">
        <v>1262</v>
      </c>
      <c r="IQ1" s="3" t="s">
        <v>1263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8" t="s">
        <v>337</v>
      </c>
      <c r="AF2" s="8" t="s">
        <v>337</v>
      </c>
      <c r="AG2" s="8" t="s">
        <v>337</v>
      </c>
      <c r="AH2" s="8" t="s">
        <v>337</v>
      </c>
      <c r="AI2" s="8" t="s">
        <v>337</v>
      </c>
      <c r="AJ2" s="8" t="s">
        <v>337</v>
      </c>
      <c r="AK2" s="8" t="s">
        <v>337</v>
      </c>
      <c r="AL2" s="8" t="s">
        <v>337</v>
      </c>
      <c r="AM2" s="8" t="s">
        <v>337</v>
      </c>
      <c r="AN2" s="8" t="s">
        <v>337</v>
      </c>
      <c r="AO2" s="8" t="s">
        <v>337</v>
      </c>
      <c r="AP2" s="8" t="s">
        <v>337</v>
      </c>
      <c r="AQ2" s="8" t="s">
        <v>337</v>
      </c>
      <c r="AR2" s="8" t="s">
        <v>337</v>
      </c>
      <c r="AS2" s="8" t="s">
        <v>337</v>
      </c>
      <c r="AT2" s="8" t="s">
        <v>337</v>
      </c>
      <c r="AU2" s="8" t="s">
        <v>337</v>
      </c>
      <c r="AV2" s="8" t="s">
        <v>337</v>
      </c>
      <c r="AW2" s="8" t="s">
        <v>337</v>
      </c>
      <c r="AX2" s="8" t="s">
        <v>337</v>
      </c>
      <c r="AY2" s="8" t="s">
        <v>337</v>
      </c>
      <c r="AZ2" s="8" t="s">
        <v>337</v>
      </c>
      <c r="BA2" s="8" t="s">
        <v>337</v>
      </c>
      <c r="BB2" s="8" t="s">
        <v>337</v>
      </c>
      <c r="BC2" s="8" t="s">
        <v>337</v>
      </c>
      <c r="BD2" s="8" t="s">
        <v>337</v>
      </c>
      <c r="BE2" s="8" t="s">
        <v>337</v>
      </c>
      <c r="BF2" s="8" t="s">
        <v>337</v>
      </c>
      <c r="BG2" s="8" t="s">
        <v>337</v>
      </c>
      <c r="BH2" s="8" t="s">
        <v>337</v>
      </c>
      <c r="BI2" s="8" t="s">
        <v>337</v>
      </c>
      <c r="BJ2" s="8" t="s">
        <v>337</v>
      </c>
      <c r="BK2" s="8" t="s">
        <v>337</v>
      </c>
      <c r="BL2" s="8" t="s">
        <v>337</v>
      </c>
      <c r="BM2" s="8" t="s">
        <v>337</v>
      </c>
      <c r="BN2" s="8" t="s">
        <v>337</v>
      </c>
      <c r="BO2" s="8" t="s">
        <v>337</v>
      </c>
      <c r="BP2" s="8" t="s">
        <v>337</v>
      </c>
      <c r="BQ2" s="8" t="s">
        <v>337</v>
      </c>
      <c r="BR2" s="8" t="s">
        <v>337</v>
      </c>
      <c r="BS2" s="8" t="s">
        <v>337</v>
      </c>
      <c r="BT2" s="8" t="s">
        <v>337</v>
      </c>
      <c r="BU2" s="8" t="s">
        <v>337</v>
      </c>
      <c r="BV2" s="8" t="s">
        <v>337</v>
      </c>
      <c r="BW2" s="8" t="s">
        <v>337</v>
      </c>
      <c r="BX2" s="8" t="s">
        <v>337</v>
      </c>
      <c r="BY2" s="8" t="s">
        <v>337</v>
      </c>
      <c r="BZ2" s="8" t="s">
        <v>337</v>
      </c>
      <c r="CA2" s="8" t="s">
        <v>337</v>
      </c>
      <c r="CB2" s="8" t="s">
        <v>337</v>
      </c>
      <c r="CC2" s="8" t="s">
        <v>337</v>
      </c>
      <c r="CD2" s="8" t="s">
        <v>337</v>
      </c>
      <c r="CE2" s="8" t="s">
        <v>337</v>
      </c>
      <c r="CF2" s="8" t="s">
        <v>337</v>
      </c>
      <c r="CG2" s="8" t="s">
        <v>337</v>
      </c>
      <c r="CH2" s="8" t="s">
        <v>337</v>
      </c>
      <c r="CI2" s="8" t="s">
        <v>337</v>
      </c>
      <c r="CJ2" s="8" t="s">
        <v>337</v>
      </c>
      <c r="CK2" s="8" t="s">
        <v>337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337</v>
      </c>
      <c r="FJ2" s="8" t="s">
        <v>337</v>
      </c>
      <c r="FK2" s="8" t="s">
        <v>337</v>
      </c>
      <c r="FL2" s="8" t="s">
        <v>337</v>
      </c>
      <c r="FM2" s="8" t="s">
        <v>337</v>
      </c>
      <c r="FN2" s="8" t="s">
        <v>337</v>
      </c>
      <c r="FO2" s="8" t="s">
        <v>337</v>
      </c>
      <c r="FP2" s="8" t="s">
        <v>337</v>
      </c>
      <c r="FQ2" s="8" t="s">
        <v>337</v>
      </c>
      <c r="FR2" s="8" t="s">
        <v>337</v>
      </c>
      <c r="FS2" s="8" t="s">
        <v>337</v>
      </c>
      <c r="FT2" s="8" t="s">
        <v>337</v>
      </c>
      <c r="FU2" s="8" t="s">
        <v>337</v>
      </c>
      <c r="FV2" s="8" t="s">
        <v>337</v>
      </c>
      <c r="FW2" s="8" t="s">
        <v>337</v>
      </c>
      <c r="FX2" s="8" t="s">
        <v>337</v>
      </c>
      <c r="FY2" s="8" t="s">
        <v>337</v>
      </c>
      <c r="FZ2" s="8" t="s">
        <v>337</v>
      </c>
      <c r="GA2" s="8" t="s">
        <v>337</v>
      </c>
      <c r="GB2" s="8" t="s">
        <v>337</v>
      </c>
      <c r="GC2" s="8" t="s">
        <v>337</v>
      </c>
      <c r="GD2" s="8" t="s">
        <v>337</v>
      </c>
      <c r="GE2" s="8" t="s">
        <v>337</v>
      </c>
      <c r="GF2" s="8" t="s">
        <v>337</v>
      </c>
      <c r="GG2" s="8" t="s">
        <v>337</v>
      </c>
      <c r="GH2" s="8" t="s">
        <v>337</v>
      </c>
      <c r="GI2" s="8" t="s">
        <v>337</v>
      </c>
      <c r="GJ2" s="8" t="s">
        <v>337</v>
      </c>
      <c r="GK2" s="8" t="s">
        <v>337</v>
      </c>
      <c r="GL2" s="8" t="s">
        <v>337</v>
      </c>
      <c r="GM2" s="8" t="s">
        <v>337</v>
      </c>
      <c r="GN2" s="8" t="s">
        <v>337</v>
      </c>
      <c r="GO2" s="8" t="s">
        <v>337</v>
      </c>
      <c r="GP2" s="8" t="s">
        <v>337</v>
      </c>
      <c r="GQ2" s="8" t="s">
        <v>337</v>
      </c>
      <c r="GR2" s="8" t="s">
        <v>337</v>
      </c>
      <c r="GS2" s="8" t="s">
        <v>337</v>
      </c>
      <c r="GT2" s="8" t="s">
        <v>337</v>
      </c>
      <c r="GU2" s="8" t="s">
        <v>337</v>
      </c>
      <c r="GV2" s="8" t="s">
        <v>337</v>
      </c>
      <c r="GW2" s="8" t="s">
        <v>337</v>
      </c>
      <c r="GX2" s="8" t="s">
        <v>337</v>
      </c>
      <c r="GY2" s="8" t="s">
        <v>337</v>
      </c>
      <c r="GZ2" s="8" t="s">
        <v>337</v>
      </c>
      <c r="HA2" s="8" t="s">
        <v>337</v>
      </c>
      <c r="HB2" s="8" t="s">
        <v>337</v>
      </c>
      <c r="HC2" s="8" t="s">
        <v>337</v>
      </c>
      <c r="HD2" s="8" t="s">
        <v>337</v>
      </c>
      <c r="HE2" s="8" t="s">
        <v>337</v>
      </c>
      <c r="HF2" s="8" t="s">
        <v>337</v>
      </c>
      <c r="HG2" s="8" t="s">
        <v>337</v>
      </c>
      <c r="HH2" s="8" t="s">
        <v>337</v>
      </c>
      <c r="HI2" s="8" t="s">
        <v>337</v>
      </c>
      <c r="HJ2" s="8" t="s">
        <v>337</v>
      </c>
      <c r="HK2" s="8" t="s">
        <v>337</v>
      </c>
      <c r="HL2" s="8" t="s">
        <v>337</v>
      </c>
      <c r="HM2" s="8" t="s">
        <v>337</v>
      </c>
      <c r="HN2" s="8" t="s">
        <v>337</v>
      </c>
      <c r="HO2" s="8" t="s">
        <v>337</v>
      </c>
      <c r="HP2" s="8" t="s">
        <v>337</v>
      </c>
      <c r="HQ2" s="8" t="s">
        <v>337</v>
      </c>
      <c r="HR2" s="8" t="s">
        <v>337</v>
      </c>
      <c r="HS2" s="8" t="s">
        <v>337</v>
      </c>
      <c r="HT2" s="8" t="s">
        <v>337</v>
      </c>
      <c r="HU2" s="8" t="s">
        <v>337</v>
      </c>
      <c r="HV2" s="8" t="s">
        <v>337</v>
      </c>
      <c r="HW2" s="8" t="s">
        <v>337</v>
      </c>
      <c r="HX2" s="8" t="s">
        <v>337</v>
      </c>
      <c r="HY2" s="8" t="s">
        <v>337</v>
      </c>
      <c r="HZ2" s="8" t="s">
        <v>337</v>
      </c>
      <c r="IA2" s="8" t="s">
        <v>337</v>
      </c>
      <c r="IB2" s="8" t="s">
        <v>337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338</v>
      </c>
      <c r="AF4" s="8" t="s">
        <v>338</v>
      </c>
      <c r="AG4" s="8" t="s">
        <v>338</v>
      </c>
      <c r="AH4" s="8" t="s">
        <v>338</v>
      </c>
      <c r="AI4" s="8" t="s">
        <v>338</v>
      </c>
      <c r="AJ4" s="8" t="s">
        <v>338</v>
      </c>
      <c r="AK4" s="8" t="s">
        <v>338</v>
      </c>
      <c r="AL4" s="8" t="s">
        <v>338</v>
      </c>
      <c r="AM4" s="8" t="s">
        <v>338</v>
      </c>
      <c r="AN4" s="8" t="s">
        <v>338</v>
      </c>
      <c r="AO4" s="8" t="s">
        <v>338</v>
      </c>
      <c r="AP4" s="8" t="s">
        <v>338</v>
      </c>
      <c r="AQ4" s="8" t="s">
        <v>338</v>
      </c>
      <c r="AR4" s="8" t="s">
        <v>338</v>
      </c>
      <c r="AS4" s="8" t="s">
        <v>338</v>
      </c>
      <c r="AT4" s="8" t="s">
        <v>338</v>
      </c>
      <c r="AU4" s="8" t="s">
        <v>338</v>
      </c>
      <c r="AV4" s="8" t="s">
        <v>338</v>
      </c>
      <c r="AW4" s="8" t="s">
        <v>338</v>
      </c>
      <c r="AX4" s="8" t="s">
        <v>338</v>
      </c>
      <c r="AY4" s="8" t="s">
        <v>338</v>
      </c>
      <c r="AZ4" s="8" t="s">
        <v>338</v>
      </c>
      <c r="BA4" s="8" t="s">
        <v>338</v>
      </c>
      <c r="BB4" s="8" t="s">
        <v>338</v>
      </c>
      <c r="BC4" s="8" t="s">
        <v>338</v>
      </c>
      <c r="BD4" s="8" t="s">
        <v>338</v>
      </c>
      <c r="BE4" s="8" t="s">
        <v>338</v>
      </c>
      <c r="BF4" s="8" t="s">
        <v>338</v>
      </c>
      <c r="BG4" s="8" t="s">
        <v>338</v>
      </c>
      <c r="BH4" s="8" t="s">
        <v>338</v>
      </c>
      <c r="BI4" s="8" t="s">
        <v>338</v>
      </c>
      <c r="BJ4" s="8" t="s">
        <v>338</v>
      </c>
      <c r="BK4" s="8" t="s">
        <v>338</v>
      </c>
      <c r="BL4" s="8" t="s">
        <v>338</v>
      </c>
      <c r="BM4" s="8" t="s">
        <v>338</v>
      </c>
      <c r="BN4" s="8" t="s">
        <v>338</v>
      </c>
      <c r="BO4" s="8" t="s">
        <v>338</v>
      </c>
      <c r="BP4" s="8" t="s">
        <v>338</v>
      </c>
      <c r="BQ4" s="8" t="s">
        <v>338</v>
      </c>
      <c r="BR4" s="8" t="s">
        <v>338</v>
      </c>
      <c r="BS4" s="8" t="s">
        <v>338</v>
      </c>
      <c r="BT4" s="8" t="s">
        <v>338</v>
      </c>
      <c r="BU4" s="8" t="s">
        <v>338</v>
      </c>
      <c r="BV4" s="8" t="s">
        <v>338</v>
      </c>
      <c r="BW4" s="8" t="s">
        <v>338</v>
      </c>
      <c r="BX4" s="8" t="s">
        <v>338</v>
      </c>
      <c r="BY4" s="8" t="s">
        <v>338</v>
      </c>
      <c r="BZ4" s="8" t="s">
        <v>338</v>
      </c>
      <c r="CA4" s="8" t="s">
        <v>338</v>
      </c>
      <c r="CB4" s="8" t="s">
        <v>338</v>
      </c>
      <c r="CC4" s="8" t="s">
        <v>338</v>
      </c>
      <c r="CD4" s="8" t="s">
        <v>338</v>
      </c>
      <c r="CE4" s="8" t="s">
        <v>338</v>
      </c>
      <c r="CF4" s="8" t="s">
        <v>338</v>
      </c>
      <c r="CG4" s="8" t="s">
        <v>338</v>
      </c>
      <c r="CH4" s="8" t="s">
        <v>338</v>
      </c>
      <c r="CI4" s="8" t="s">
        <v>338</v>
      </c>
      <c r="CJ4" s="8" t="s">
        <v>338</v>
      </c>
      <c r="CK4" s="8" t="s">
        <v>338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338</v>
      </c>
      <c r="FJ4" s="8" t="s">
        <v>338</v>
      </c>
      <c r="FK4" s="8" t="s">
        <v>338</v>
      </c>
      <c r="FL4" s="8" t="s">
        <v>338</v>
      </c>
      <c r="FM4" s="8" t="s">
        <v>338</v>
      </c>
      <c r="FN4" s="8" t="s">
        <v>338</v>
      </c>
      <c r="FO4" s="8" t="s">
        <v>338</v>
      </c>
      <c r="FP4" s="8" t="s">
        <v>338</v>
      </c>
      <c r="FQ4" s="8" t="s">
        <v>338</v>
      </c>
      <c r="FR4" s="8" t="s">
        <v>338</v>
      </c>
      <c r="FS4" s="8" t="s">
        <v>338</v>
      </c>
      <c r="FT4" s="8" t="s">
        <v>338</v>
      </c>
      <c r="FU4" s="8" t="s">
        <v>338</v>
      </c>
      <c r="FV4" s="8" t="s">
        <v>338</v>
      </c>
      <c r="FW4" s="8" t="s">
        <v>338</v>
      </c>
      <c r="FX4" s="8" t="s">
        <v>338</v>
      </c>
      <c r="FY4" s="8" t="s">
        <v>338</v>
      </c>
      <c r="FZ4" s="8" t="s">
        <v>338</v>
      </c>
      <c r="GA4" s="8" t="s">
        <v>338</v>
      </c>
      <c r="GB4" s="8" t="s">
        <v>338</v>
      </c>
      <c r="GC4" s="8" t="s">
        <v>338</v>
      </c>
      <c r="GD4" s="8" t="s">
        <v>338</v>
      </c>
      <c r="GE4" s="8" t="s">
        <v>338</v>
      </c>
      <c r="GF4" s="8" t="s">
        <v>338</v>
      </c>
      <c r="GG4" s="8" t="s">
        <v>338</v>
      </c>
      <c r="GH4" s="8" t="s">
        <v>338</v>
      </c>
      <c r="GI4" s="8" t="s">
        <v>338</v>
      </c>
      <c r="GJ4" s="8" t="s">
        <v>338</v>
      </c>
      <c r="GK4" s="8" t="s">
        <v>338</v>
      </c>
      <c r="GL4" s="8" t="s">
        <v>338</v>
      </c>
      <c r="GM4" s="8" t="s">
        <v>338</v>
      </c>
      <c r="GN4" s="8" t="s">
        <v>338</v>
      </c>
      <c r="GO4" s="8" t="s">
        <v>338</v>
      </c>
      <c r="GP4" s="8" t="s">
        <v>338</v>
      </c>
      <c r="GQ4" s="8" t="s">
        <v>338</v>
      </c>
      <c r="GR4" s="8" t="s">
        <v>338</v>
      </c>
      <c r="GS4" s="8" t="s">
        <v>338</v>
      </c>
      <c r="GT4" s="8" t="s">
        <v>338</v>
      </c>
      <c r="GU4" s="8" t="s">
        <v>338</v>
      </c>
      <c r="GV4" s="8" t="s">
        <v>338</v>
      </c>
      <c r="GW4" s="8" t="s">
        <v>338</v>
      </c>
      <c r="GX4" s="8" t="s">
        <v>338</v>
      </c>
      <c r="GY4" s="8" t="s">
        <v>338</v>
      </c>
      <c r="GZ4" s="8" t="s">
        <v>338</v>
      </c>
      <c r="HA4" s="8" t="s">
        <v>338</v>
      </c>
      <c r="HB4" s="8" t="s">
        <v>338</v>
      </c>
      <c r="HC4" s="8" t="s">
        <v>338</v>
      </c>
      <c r="HD4" s="8" t="s">
        <v>338</v>
      </c>
      <c r="HE4" s="8" t="s">
        <v>338</v>
      </c>
      <c r="HF4" s="8" t="s">
        <v>338</v>
      </c>
      <c r="HG4" s="8" t="s">
        <v>338</v>
      </c>
      <c r="HH4" s="8" t="s">
        <v>338</v>
      </c>
      <c r="HI4" s="8" t="s">
        <v>338</v>
      </c>
      <c r="HJ4" s="8" t="s">
        <v>338</v>
      </c>
      <c r="HK4" s="8" t="s">
        <v>338</v>
      </c>
      <c r="HL4" s="8" t="s">
        <v>338</v>
      </c>
      <c r="HM4" s="8" t="s">
        <v>338</v>
      </c>
      <c r="HN4" s="8" t="s">
        <v>338</v>
      </c>
      <c r="HO4" s="8" t="s">
        <v>338</v>
      </c>
      <c r="HP4" s="8" t="s">
        <v>338</v>
      </c>
      <c r="HQ4" s="8" t="s">
        <v>338</v>
      </c>
      <c r="HR4" s="8" t="s">
        <v>338</v>
      </c>
      <c r="HS4" s="8" t="s">
        <v>338</v>
      </c>
      <c r="HT4" s="8" t="s">
        <v>338</v>
      </c>
      <c r="HU4" s="8" t="s">
        <v>338</v>
      </c>
      <c r="HV4" s="8" t="s">
        <v>338</v>
      </c>
      <c r="HW4" s="8" t="s">
        <v>338</v>
      </c>
      <c r="HX4" s="8" t="s">
        <v>338</v>
      </c>
      <c r="HY4" s="8" t="s">
        <v>338</v>
      </c>
      <c r="HZ4" s="8" t="s">
        <v>338</v>
      </c>
      <c r="IA4" s="8" t="s">
        <v>338</v>
      </c>
      <c r="IB4" s="8" t="s">
        <v>338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1264</v>
      </c>
      <c r="C10" s="8" t="s">
        <v>1265</v>
      </c>
      <c r="D10" s="8" t="s">
        <v>1266</v>
      </c>
      <c r="E10" s="8" t="s">
        <v>1267</v>
      </c>
      <c r="F10" s="8" t="s">
        <v>1268</v>
      </c>
      <c r="G10" s="8" t="s">
        <v>1269</v>
      </c>
      <c r="H10" s="8" t="s">
        <v>1270</v>
      </c>
      <c r="I10" s="8" t="s">
        <v>1271</v>
      </c>
      <c r="J10" s="8" t="s">
        <v>1272</v>
      </c>
      <c r="K10" s="8" t="s">
        <v>1273</v>
      </c>
      <c r="L10" s="8" t="s">
        <v>1274</v>
      </c>
      <c r="M10" s="8" t="s">
        <v>1275</v>
      </c>
      <c r="N10" s="8" t="s">
        <v>1276</v>
      </c>
      <c r="O10" s="8" t="s">
        <v>1277</v>
      </c>
      <c r="P10" s="8" t="s">
        <v>1278</v>
      </c>
      <c r="Q10" s="8" t="s">
        <v>1279</v>
      </c>
      <c r="R10" s="8" t="s">
        <v>1280</v>
      </c>
      <c r="S10" s="8" t="s">
        <v>1281</v>
      </c>
      <c r="T10" s="8" t="s">
        <v>1282</v>
      </c>
      <c r="U10" s="8" t="s">
        <v>1283</v>
      </c>
      <c r="V10" s="8" t="s">
        <v>1284</v>
      </c>
      <c r="W10" s="8" t="s">
        <v>1285</v>
      </c>
      <c r="X10" s="8" t="s">
        <v>1286</v>
      </c>
      <c r="Y10" s="8" t="s">
        <v>1287</v>
      </c>
      <c r="Z10" s="8" t="s">
        <v>1288</v>
      </c>
      <c r="AA10" s="8" t="s">
        <v>1289</v>
      </c>
      <c r="AB10" s="8" t="s">
        <v>1290</v>
      </c>
      <c r="AC10" s="8" t="s">
        <v>1291</v>
      </c>
      <c r="AD10" s="8" t="s">
        <v>1292</v>
      </c>
      <c r="AE10" s="8" t="s">
        <v>1293</v>
      </c>
      <c r="AF10" s="8" t="s">
        <v>1294</v>
      </c>
      <c r="AG10" s="8" t="s">
        <v>1295</v>
      </c>
      <c r="AH10" s="8" t="s">
        <v>1296</v>
      </c>
      <c r="AI10" s="8" t="s">
        <v>1297</v>
      </c>
      <c r="AJ10" s="8" t="s">
        <v>1298</v>
      </c>
      <c r="AK10" s="8" t="s">
        <v>1299</v>
      </c>
      <c r="AL10" s="8" t="s">
        <v>1300</v>
      </c>
      <c r="AM10" s="8" t="s">
        <v>1301</v>
      </c>
      <c r="AN10" s="8" t="s">
        <v>1302</v>
      </c>
      <c r="AO10" s="8" t="s">
        <v>1303</v>
      </c>
      <c r="AP10" s="8" t="s">
        <v>1304</v>
      </c>
      <c r="AQ10" s="8" t="s">
        <v>1305</v>
      </c>
      <c r="AR10" s="8" t="s">
        <v>1306</v>
      </c>
      <c r="AS10" s="8" t="s">
        <v>1307</v>
      </c>
      <c r="AT10" s="8" t="s">
        <v>1308</v>
      </c>
      <c r="AU10" s="8" t="s">
        <v>1309</v>
      </c>
      <c r="AV10" s="8" t="s">
        <v>1310</v>
      </c>
      <c r="AW10" s="8" t="s">
        <v>1311</v>
      </c>
      <c r="AX10" s="8" t="s">
        <v>1312</v>
      </c>
      <c r="AY10" s="8" t="s">
        <v>1313</v>
      </c>
      <c r="AZ10" s="8" t="s">
        <v>1314</v>
      </c>
      <c r="BA10" s="8" t="s">
        <v>1315</v>
      </c>
      <c r="BB10" s="8" t="s">
        <v>1316</v>
      </c>
      <c r="BC10" s="8" t="s">
        <v>1317</v>
      </c>
      <c r="BD10" s="8" t="s">
        <v>1318</v>
      </c>
      <c r="BE10" s="8" t="s">
        <v>1319</v>
      </c>
      <c r="BF10" s="8" t="s">
        <v>1320</v>
      </c>
      <c r="BG10" s="8" t="s">
        <v>1321</v>
      </c>
      <c r="BH10" s="8" t="s">
        <v>1322</v>
      </c>
      <c r="BI10" s="8" t="s">
        <v>1323</v>
      </c>
      <c r="BJ10" s="8" t="s">
        <v>1324</v>
      </c>
      <c r="BK10" s="8" t="s">
        <v>1325</v>
      </c>
      <c r="BL10" s="8" t="s">
        <v>1326</v>
      </c>
      <c r="BM10" s="8" t="s">
        <v>1327</v>
      </c>
      <c r="BN10" s="8" t="s">
        <v>1328</v>
      </c>
      <c r="BO10" s="8" t="s">
        <v>1329</v>
      </c>
      <c r="BP10" s="8" t="s">
        <v>1330</v>
      </c>
      <c r="BQ10" s="8" t="s">
        <v>1331</v>
      </c>
      <c r="BR10" s="8" t="s">
        <v>1332</v>
      </c>
      <c r="BS10" s="8" t="s">
        <v>1333</v>
      </c>
      <c r="BT10" s="8" t="s">
        <v>1334</v>
      </c>
      <c r="BU10" s="8" t="s">
        <v>1335</v>
      </c>
      <c r="BV10" s="8" t="s">
        <v>1336</v>
      </c>
      <c r="BW10" s="8" t="s">
        <v>1337</v>
      </c>
      <c r="BX10" s="8" t="s">
        <v>1338</v>
      </c>
      <c r="BY10" s="8" t="s">
        <v>1339</v>
      </c>
      <c r="BZ10" s="8" t="s">
        <v>1340</v>
      </c>
      <c r="CA10" s="8" t="s">
        <v>1341</v>
      </c>
      <c r="CB10" s="8" t="s">
        <v>1342</v>
      </c>
      <c r="CC10" s="8" t="s">
        <v>1343</v>
      </c>
      <c r="CD10" s="8" t="s">
        <v>1344</v>
      </c>
      <c r="CE10" s="8" t="s">
        <v>1345</v>
      </c>
      <c r="CF10" s="8" t="s">
        <v>1346</v>
      </c>
      <c r="CG10" s="8" t="s">
        <v>1347</v>
      </c>
      <c r="CH10" s="8" t="s">
        <v>1348</v>
      </c>
      <c r="CI10" s="8" t="s">
        <v>1349</v>
      </c>
      <c r="CJ10" s="8" t="s">
        <v>1350</v>
      </c>
      <c r="CK10" s="8" t="s">
        <v>1351</v>
      </c>
      <c r="CL10" s="8" t="s">
        <v>1352</v>
      </c>
      <c r="CM10" s="8" t="s">
        <v>1353</v>
      </c>
      <c r="CN10" s="8" t="s">
        <v>1354</v>
      </c>
      <c r="CO10" s="8" t="s">
        <v>1355</v>
      </c>
      <c r="CP10" s="8" t="s">
        <v>1356</v>
      </c>
      <c r="CQ10" s="8" t="s">
        <v>1357</v>
      </c>
      <c r="CR10" s="8" t="s">
        <v>1358</v>
      </c>
      <c r="CS10" s="8" t="s">
        <v>1359</v>
      </c>
      <c r="CT10" s="8" t="s">
        <v>1360</v>
      </c>
      <c r="CU10" s="8" t="s">
        <v>1361</v>
      </c>
      <c r="CV10" s="8" t="s">
        <v>1362</v>
      </c>
      <c r="CW10" s="8" t="s">
        <v>1363</v>
      </c>
      <c r="CX10" s="8" t="s">
        <v>1364</v>
      </c>
      <c r="CY10" s="8" t="s">
        <v>1365</v>
      </c>
      <c r="CZ10" s="8" t="s">
        <v>1366</v>
      </c>
      <c r="DA10" s="8" t="s">
        <v>1367</v>
      </c>
      <c r="DB10" s="8" t="s">
        <v>1368</v>
      </c>
      <c r="DC10" s="8" t="s">
        <v>1369</v>
      </c>
      <c r="DD10" s="8" t="s">
        <v>1370</v>
      </c>
      <c r="DE10" s="8" t="s">
        <v>1371</v>
      </c>
      <c r="DF10" s="8" t="s">
        <v>1372</v>
      </c>
      <c r="DG10" s="8" t="s">
        <v>1373</v>
      </c>
      <c r="DH10" s="8" t="s">
        <v>1374</v>
      </c>
      <c r="DI10" s="8" t="s">
        <v>1375</v>
      </c>
      <c r="DJ10" s="8" t="s">
        <v>1376</v>
      </c>
      <c r="DK10" s="8" t="s">
        <v>1377</v>
      </c>
      <c r="DL10" s="8" t="s">
        <v>1378</v>
      </c>
      <c r="DM10" s="8" t="s">
        <v>1379</v>
      </c>
      <c r="DN10" s="8" t="s">
        <v>1380</v>
      </c>
      <c r="DO10" s="8" t="s">
        <v>1381</v>
      </c>
      <c r="DP10" s="8" t="s">
        <v>1382</v>
      </c>
      <c r="DQ10" s="8" t="s">
        <v>1383</v>
      </c>
      <c r="DR10" s="8" t="s">
        <v>1384</v>
      </c>
      <c r="DS10" s="8" t="s">
        <v>1385</v>
      </c>
      <c r="DT10" s="8" t="s">
        <v>1386</v>
      </c>
      <c r="DU10" s="8" t="s">
        <v>1387</v>
      </c>
      <c r="DV10" s="8" t="s">
        <v>1388</v>
      </c>
      <c r="DW10" s="8" t="s">
        <v>1389</v>
      </c>
      <c r="DX10" s="8" t="s">
        <v>1390</v>
      </c>
      <c r="DY10" s="8" t="s">
        <v>1391</v>
      </c>
      <c r="DZ10" s="8" t="s">
        <v>1392</v>
      </c>
      <c r="EA10" s="8" t="s">
        <v>1393</v>
      </c>
      <c r="EB10" s="8" t="s">
        <v>1394</v>
      </c>
      <c r="EC10" s="8" t="s">
        <v>1395</v>
      </c>
      <c r="ED10" s="8" t="s">
        <v>1396</v>
      </c>
      <c r="EE10" s="8" t="s">
        <v>1397</v>
      </c>
      <c r="EF10" s="8" t="s">
        <v>1398</v>
      </c>
      <c r="EG10" s="8" t="s">
        <v>1399</v>
      </c>
      <c r="EH10" s="8" t="s">
        <v>1400</v>
      </c>
      <c r="EI10" s="8" t="s">
        <v>1401</v>
      </c>
      <c r="EJ10" s="8" t="s">
        <v>1402</v>
      </c>
      <c r="EK10" s="8" t="s">
        <v>1403</v>
      </c>
      <c r="EL10" s="8" t="s">
        <v>1404</v>
      </c>
      <c r="EM10" s="8" t="s">
        <v>1405</v>
      </c>
      <c r="EN10" s="8" t="s">
        <v>1406</v>
      </c>
      <c r="EO10" s="8" t="s">
        <v>1407</v>
      </c>
      <c r="EP10" s="8" t="s">
        <v>1408</v>
      </c>
      <c r="EQ10" s="8" t="s">
        <v>1409</v>
      </c>
      <c r="ER10" s="8" t="s">
        <v>1410</v>
      </c>
      <c r="ES10" s="8" t="s">
        <v>1411</v>
      </c>
      <c r="ET10" s="8" t="s">
        <v>1412</v>
      </c>
      <c r="EU10" s="8" t="s">
        <v>1413</v>
      </c>
      <c r="EV10" s="8" t="s">
        <v>1414</v>
      </c>
      <c r="EW10" s="8" t="s">
        <v>1415</v>
      </c>
      <c r="EX10" s="8" t="s">
        <v>1416</v>
      </c>
      <c r="EY10" s="8" t="s">
        <v>1417</v>
      </c>
      <c r="EZ10" s="8" t="s">
        <v>1418</v>
      </c>
      <c r="FA10" s="8" t="s">
        <v>1419</v>
      </c>
      <c r="FB10" s="8" t="s">
        <v>1420</v>
      </c>
      <c r="FC10" s="8" t="s">
        <v>1421</v>
      </c>
      <c r="FD10" s="8" t="s">
        <v>1422</v>
      </c>
      <c r="FE10" s="8" t="s">
        <v>1423</v>
      </c>
      <c r="FF10" s="8" t="s">
        <v>1424</v>
      </c>
      <c r="FG10" s="8" t="s">
        <v>1425</v>
      </c>
      <c r="FH10" s="8" t="s">
        <v>1426</v>
      </c>
      <c r="FI10" s="8" t="s">
        <v>1427</v>
      </c>
      <c r="FJ10" s="8" t="s">
        <v>1428</v>
      </c>
      <c r="FK10" s="8" t="s">
        <v>1429</v>
      </c>
      <c r="FL10" s="8" t="s">
        <v>1430</v>
      </c>
      <c r="FM10" s="8" t="s">
        <v>1431</v>
      </c>
      <c r="FN10" s="8" t="s">
        <v>1432</v>
      </c>
      <c r="FO10" s="8" t="s">
        <v>1433</v>
      </c>
      <c r="FP10" s="8" t="s">
        <v>1434</v>
      </c>
      <c r="FQ10" s="8" t="s">
        <v>1435</v>
      </c>
      <c r="FR10" s="8" t="s">
        <v>1436</v>
      </c>
      <c r="FS10" s="8" t="s">
        <v>1437</v>
      </c>
      <c r="FT10" s="8" t="s">
        <v>1438</v>
      </c>
      <c r="FU10" s="8" t="s">
        <v>1439</v>
      </c>
      <c r="FV10" s="8" t="s">
        <v>1440</v>
      </c>
      <c r="FW10" s="8" t="s">
        <v>1441</v>
      </c>
      <c r="FX10" s="8" t="s">
        <v>1442</v>
      </c>
      <c r="FY10" s="8" t="s">
        <v>1443</v>
      </c>
      <c r="FZ10" s="8" t="s">
        <v>1444</v>
      </c>
      <c r="GA10" s="8" t="s">
        <v>1445</v>
      </c>
      <c r="GB10" s="8" t="s">
        <v>1446</v>
      </c>
      <c r="GC10" s="8" t="s">
        <v>1447</v>
      </c>
      <c r="GD10" s="8" t="s">
        <v>1448</v>
      </c>
      <c r="GE10" s="8" t="s">
        <v>1449</v>
      </c>
      <c r="GF10" s="8" t="s">
        <v>1450</v>
      </c>
      <c r="GG10" s="8" t="s">
        <v>1451</v>
      </c>
      <c r="GH10" s="8" t="s">
        <v>1452</v>
      </c>
      <c r="GI10" s="8" t="s">
        <v>1453</v>
      </c>
      <c r="GJ10" s="8" t="s">
        <v>1454</v>
      </c>
      <c r="GK10" s="8" t="s">
        <v>1455</v>
      </c>
      <c r="GL10" s="8" t="s">
        <v>1456</v>
      </c>
      <c r="GM10" s="8" t="s">
        <v>1457</v>
      </c>
      <c r="GN10" s="8" t="s">
        <v>1458</v>
      </c>
      <c r="GO10" s="8" t="s">
        <v>1459</v>
      </c>
      <c r="GP10" s="8" t="s">
        <v>1460</v>
      </c>
      <c r="GQ10" s="8" t="s">
        <v>1461</v>
      </c>
      <c r="GR10" s="8" t="s">
        <v>1462</v>
      </c>
      <c r="GS10" s="8" t="s">
        <v>1463</v>
      </c>
      <c r="GT10" s="8" t="s">
        <v>1464</v>
      </c>
      <c r="GU10" s="8" t="s">
        <v>1465</v>
      </c>
      <c r="GV10" s="8" t="s">
        <v>1466</v>
      </c>
      <c r="GW10" s="8" t="s">
        <v>1467</v>
      </c>
      <c r="GX10" s="8" t="s">
        <v>1468</v>
      </c>
      <c r="GY10" s="8" t="s">
        <v>1469</v>
      </c>
      <c r="GZ10" s="8" t="s">
        <v>1470</v>
      </c>
      <c r="HA10" s="8" t="s">
        <v>1471</v>
      </c>
      <c r="HB10" s="8" t="s">
        <v>1472</v>
      </c>
      <c r="HC10" s="8" t="s">
        <v>1473</v>
      </c>
      <c r="HD10" s="8" t="s">
        <v>1474</v>
      </c>
      <c r="HE10" s="8" t="s">
        <v>1475</v>
      </c>
      <c r="HF10" s="8" t="s">
        <v>1476</v>
      </c>
      <c r="HG10" s="8" t="s">
        <v>1477</v>
      </c>
      <c r="HH10" s="8" t="s">
        <v>1478</v>
      </c>
      <c r="HI10" s="8" t="s">
        <v>1479</v>
      </c>
      <c r="HJ10" s="8" t="s">
        <v>1480</v>
      </c>
      <c r="HK10" s="8" t="s">
        <v>1481</v>
      </c>
      <c r="HL10" s="8" t="s">
        <v>1482</v>
      </c>
      <c r="HM10" s="8" t="s">
        <v>1483</v>
      </c>
      <c r="HN10" s="8" t="s">
        <v>1484</v>
      </c>
      <c r="HO10" s="8" t="s">
        <v>1485</v>
      </c>
      <c r="HP10" s="8" t="s">
        <v>1486</v>
      </c>
      <c r="HQ10" s="8" t="s">
        <v>1487</v>
      </c>
      <c r="HR10" s="8" t="s">
        <v>1488</v>
      </c>
      <c r="HS10" s="8" t="s">
        <v>1489</v>
      </c>
      <c r="HT10" s="8" t="s">
        <v>1490</v>
      </c>
      <c r="HU10" s="8" t="s">
        <v>1491</v>
      </c>
      <c r="HV10" s="8" t="s">
        <v>1492</v>
      </c>
      <c r="HW10" s="8" t="s">
        <v>1493</v>
      </c>
      <c r="HX10" s="8" t="s">
        <v>1494</v>
      </c>
      <c r="HY10" s="8" t="s">
        <v>1495</v>
      </c>
      <c r="HZ10" s="8" t="s">
        <v>1496</v>
      </c>
      <c r="IA10" s="8" t="s">
        <v>1497</v>
      </c>
      <c r="IB10" s="8" t="s">
        <v>1498</v>
      </c>
      <c r="IC10" s="8" t="s">
        <v>1499</v>
      </c>
      <c r="ID10" s="8" t="s">
        <v>1500</v>
      </c>
      <c r="IE10" s="8" t="s">
        <v>1501</v>
      </c>
      <c r="IF10" s="8" t="s">
        <v>1502</v>
      </c>
      <c r="IG10" s="8" t="s">
        <v>1503</v>
      </c>
      <c r="IH10" s="8" t="s">
        <v>1504</v>
      </c>
      <c r="II10" s="8" t="s">
        <v>1505</v>
      </c>
      <c r="IJ10" s="8" t="s">
        <v>1506</v>
      </c>
      <c r="IK10" s="8" t="s">
        <v>1507</v>
      </c>
      <c r="IL10" s="8" t="s">
        <v>1508</v>
      </c>
      <c r="IM10" s="8" t="s">
        <v>1509</v>
      </c>
      <c r="IN10" s="8" t="s">
        <v>1510</v>
      </c>
      <c r="IO10" s="8" t="s">
        <v>1511</v>
      </c>
      <c r="IP10" s="8" t="s">
        <v>1512</v>
      </c>
      <c r="IQ10" s="8" t="s">
        <v>1513</v>
      </c>
    </row>
    <row r="11" spans="1:251">
      <c r="A11" s="10">
        <v>42036</v>
      </c>
      <c r="B11" s="9">
        <v>77.361999999999995</v>
      </c>
      <c r="C11" s="9">
        <v>46.515999999999998</v>
      </c>
      <c r="D11" s="9">
        <v>34.061</v>
      </c>
      <c r="E11" s="9">
        <v>12.455</v>
      </c>
      <c r="F11" s="9">
        <v>4.8010000000000002</v>
      </c>
      <c r="G11" s="9">
        <v>3.294</v>
      </c>
      <c r="H11" s="9">
        <v>1.5069999999999999</v>
      </c>
      <c r="I11" s="9">
        <v>66.483000000000004</v>
      </c>
      <c r="J11" s="9">
        <v>17.905999999999999</v>
      </c>
      <c r="K11" s="9">
        <v>48.576999999999998</v>
      </c>
      <c r="L11" s="9">
        <v>57.04</v>
      </c>
      <c r="M11" s="9">
        <v>14.209</v>
      </c>
      <c r="N11" s="9">
        <v>42.832000000000001</v>
      </c>
      <c r="O11" s="9">
        <v>9.4429999999999996</v>
      </c>
      <c r="P11" s="9">
        <v>3.6970000000000001</v>
      </c>
      <c r="Q11" s="9">
        <v>5.7460000000000004</v>
      </c>
      <c r="R11" s="9">
        <v>92.278999999999996</v>
      </c>
      <c r="S11" s="9">
        <v>91.168000000000006</v>
      </c>
      <c r="T11" s="9">
        <v>93.486000000000004</v>
      </c>
      <c r="U11" s="9">
        <v>18.666</v>
      </c>
      <c r="V11" s="9">
        <v>19.103000000000002</v>
      </c>
      <c r="W11" s="9">
        <v>18.190000000000001</v>
      </c>
      <c r="X11" s="9">
        <v>6.9089999999999998</v>
      </c>
      <c r="Y11" s="9">
        <v>4.7480000000000002</v>
      </c>
      <c r="Z11" s="9">
        <v>9.2590000000000003</v>
      </c>
      <c r="AA11" s="9">
        <v>1.726</v>
      </c>
      <c r="AB11" s="9">
        <v>2.202</v>
      </c>
      <c r="AC11" s="9">
        <v>1.208</v>
      </c>
      <c r="AD11" s="9">
        <v>0.55800000000000005</v>
      </c>
      <c r="AE11" s="9">
        <v>1.0720000000000001</v>
      </c>
      <c r="AF11" s="9">
        <v>0</v>
      </c>
      <c r="AG11" s="9">
        <v>1.1679999999999999</v>
      </c>
      <c r="AH11" s="9">
        <v>1.1299999999999999</v>
      </c>
      <c r="AI11" s="9">
        <v>1.208</v>
      </c>
      <c r="AJ11" s="9">
        <v>9.25</v>
      </c>
      <c r="AK11" s="9">
        <v>9.2439999999999998</v>
      </c>
      <c r="AL11" s="9">
        <v>9.2560000000000002</v>
      </c>
      <c r="AM11" s="9">
        <v>6.8339999999999996</v>
      </c>
      <c r="AN11" s="9">
        <v>8.0190000000000001</v>
      </c>
      <c r="AO11" s="9">
        <v>5.5439999999999996</v>
      </c>
      <c r="AP11" s="9">
        <v>11.167999999999999</v>
      </c>
      <c r="AQ11" s="9">
        <v>10.666</v>
      </c>
      <c r="AR11" s="9">
        <v>11.714</v>
      </c>
      <c r="AS11" s="9">
        <v>3.6459999999999999</v>
      </c>
      <c r="AT11" s="9">
        <v>4.7720000000000002</v>
      </c>
      <c r="AU11" s="9">
        <v>2.42</v>
      </c>
      <c r="AV11" s="9">
        <v>6.9089999999999998</v>
      </c>
      <c r="AW11" s="9">
        <v>9.7430000000000003</v>
      </c>
      <c r="AX11" s="9">
        <v>3.8250000000000002</v>
      </c>
      <c r="AY11" s="9">
        <v>2.9750000000000001</v>
      </c>
      <c r="AZ11" s="9">
        <v>2.633</v>
      </c>
      <c r="BA11" s="9">
        <v>3.3479999999999999</v>
      </c>
      <c r="BB11" s="9">
        <v>4.968</v>
      </c>
      <c r="BC11" s="9">
        <v>1.125</v>
      </c>
      <c r="BD11" s="9">
        <v>9.15</v>
      </c>
      <c r="BE11" s="9">
        <v>6.5709999999999997</v>
      </c>
      <c r="BF11" s="9">
        <v>3.91</v>
      </c>
      <c r="BG11" s="9">
        <v>9.4659999999999993</v>
      </c>
      <c r="BH11" s="9">
        <v>4.1239999999999997</v>
      </c>
      <c r="BI11" s="9">
        <v>5.5970000000000004</v>
      </c>
      <c r="BJ11" s="9">
        <v>2.5209999999999999</v>
      </c>
      <c r="BK11" s="9">
        <v>8.5340000000000007</v>
      </c>
      <c r="BL11" s="9">
        <v>9.4060000000000006</v>
      </c>
      <c r="BM11" s="9">
        <v>7.5860000000000003</v>
      </c>
      <c r="BN11" s="9">
        <v>7.7210000000000001</v>
      </c>
      <c r="BO11" s="9">
        <v>8.8320000000000007</v>
      </c>
      <c r="BP11" s="9">
        <v>6.5140000000000002</v>
      </c>
      <c r="BQ11" s="9">
        <v>77.239999999999995</v>
      </c>
      <c r="BR11" s="9">
        <v>88.234999999999999</v>
      </c>
      <c r="BS11" s="9">
        <v>65.278000000000006</v>
      </c>
      <c r="BT11" s="9">
        <v>59.671999999999997</v>
      </c>
      <c r="BU11" s="9">
        <v>63.692</v>
      </c>
      <c r="BV11" s="9">
        <v>55.298000000000002</v>
      </c>
      <c r="BW11" s="9">
        <v>15.925000000000001</v>
      </c>
      <c r="BX11" s="9">
        <v>22.379000000000001</v>
      </c>
      <c r="BY11" s="9">
        <v>8.9030000000000005</v>
      </c>
      <c r="BZ11" s="9">
        <v>1.643</v>
      </c>
      <c r="CA11" s="9">
        <v>2.1640000000000001</v>
      </c>
      <c r="CB11" s="9">
        <v>1.077</v>
      </c>
      <c r="CC11" s="9">
        <v>22.76</v>
      </c>
      <c r="CD11" s="9">
        <v>11.765000000000001</v>
      </c>
      <c r="CE11" s="9">
        <v>34.722000000000001</v>
      </c>
      <c r="CF11" s="9">
        <v>19.527999999999999</v>
      </c>
      <c r="CG11" s="9">
        <v>9.3360000000000003</v>
      </c>
      <c r="CH11" s="9">
        <v>30.614999999999998</v>
      </c>
      <c r="CI11" s="9">
        <v>3.2330000000000001</v>
      </c>
      <c r="CJ11" s="9">
        <v>2.4289999999999998</v>
      </c>
      <c r="CK11" s="9">
        <v>4.1070000000000002</v>
      </c>
      <c r="CL11" s="9">
        <v>170.64599999999999</v>
      </c>
      <c r="CM11" s="9">
        <v>95.421999999999997</v>
      </c>
      <c r="CN11" s="9">
        <v>75.224000000000004</v>
      </c>
      <c r="CO11" s="9">
        <v>155.21700000000001</v>
      </c>
      <c r="CP11" s="9">
        <v>88.515000000000001</v>
      </c>
      <c r="CQ11" s="9">
        <v>66.701999999999998</v>
      </c>
      <c r="CR11" s="9">
        <v>23.488</v>
      </c>
      <c r="CS11" s="9">
        <v>14.416</v>
      </c>
      <c r="CT11" s="9">
        <v>9.0730000000000004</v>
      </c>
      <c r="CU11" s="9">
        <v>8.4600000000000009</v>
      </c>
      <c r="CV11" s="9">
        <v>4.55</v>
      </c>
      <c r="CW11" s="9">
        <v>3.91</v>
      </c>
      <c r="CX11" s="9">
        <v>33.731999999999999</v>
      </c>
      <c r="CY11" s="9">
        <v>19.776</v>
      </c>
      <c r="CZ11" s="9">
        <v>13.956</v>
      </c>
      <c r="DA11" s="9">
        <v>0</v>
      </c>
      <c r="DB11" s="9">
        <v>0</v>
      </c>
      <c r="DC11" s="9">
        <v>0</v>
      </c>
      <c r="DD11" s="9">
        <v>33.731999999999999</v>
      </c>
      <c r="DE11" s="9">
        <v>19.776</v>
      </c>
      <c r="DF11" s="9">
        <v>13.956</v>
      </c>
      <c r="DG11" s="9">
        <v>3.8250000000000002</v>
      </c>
      <c r="DH11" s="9">
        <v>1.248</v>
      </c>
      <c r="DI11" s="9">
        <v>2.577</v>
      </c>
      <c r="DJ11" s="9">
        <v>14.544</v>
      </c>
      <c r="DK11" s="9">
        <v>8.3209999999999997</v>
      </c>
      <c r="DL11" s="9">
        <v>6.2229999999999999</v>
      </c>
      <c r="DM11" s="9">
        <v>21.84</v>
      </c>
      <c r="DN11" s="9">
        <v>14.255000000000001</v>
      </c>
      <c r="DO11" s="9">
        <v>7.585</v>
      </c>
      <c r="DP11" s="9">
        <v>4.367</v>
      </c>
      <c r="DQ11" s="9">
        <v>1.9610000000000001</v>
      </c>
      <c r="DR11" s="9">
        <v>2.4060000000000001</v>
      </c>
      <c r="DS11" s="9">
        <v>19.594999999999999</v>
      </c>
      <c r="DT11" s="9">
        <v>13.621</v>
      </c>
      <c r="DU11" s="9">
        <v>5.9749999999999996</v>
      </c>
      <c r="DV11" s="9">
        <v>4.3970000000000002</v>
      </c>
      <c r="DW11" s="9">
        <v>2.35</v>
      </c>
      <c r="DX11" s="9">
        <v>2.0470000000000002</v>
      </c>
      <c r="DY11" s="9">
        <v>4.0970000000000004</v>
      </c>
      <c r="DZ11" s="9">
        <v>1.774</v>
      </c>
      <c r="EA11" s="9">
        <v>2.323</v>
      </c>
      <c r="EB11" s="9">
        <v>4.4189999999999996</v>
      </c>
      <c r="EC11" s="9">
        <v>1.1579999999999999</v>
      </c>
      <c r="ED11" s="9">
        <v>3.2610000000000001</v>
      </c>
      <c r="EE11" s="9">
        <v>6.7969999999999997</v>
      </c>
      <c r="EF11" s="9">
        <v>3.0619999999999998</v>
      </c>
      <c r="EG11" s="9">
        <v>3.7349999999999999</v>
      </c>
      <c r="EH11" s="9">
        <v>5.657</v>
      </c>
      <c r="EI11" s="9">
        <v>2.024</v>
      </c>
      <c r="EJ11" s="9">
        <v>3.6320000000000001</v>
      </c>
      <c r="EK11" s="9">
        <v>15.429</v>
      </c>
      <c r="EL11" s="9">
        <v>6.907</v>
      </c>
      <c r="EM11" s="9">
        <v>8.5229999999999997</v>
      </c>
      <c r="EN11" s="9">
        <v>130.78800000000001</v>
      </c>
      <c r="EO11" s="9">
        <v>85.584000000000003</v>
      </c>
      <c r="EP11" s="9">
        <v>45.204000000000001</v>
      </c>
      <c r="EQ11" s="9">
        <v>107.42</v>
      </c>
      <c r="ER11" s="9">
        <v>67.474999999999994</v>
      </c>
      <c r="ES11" s="9">
        <v>39.944000000000003</v>
      </c>
      <c r="ET11" s="9">
        <v>21.167999999999999</v>
      </c>
      <c r="EU11" s="9">
        <v>16.533000000000001</v>
      </c>
      <c r="EV11" s="9">
        <v>4.6349999999999998</v>
      </c>
      <c r="EW11" s="9">
        <v>2.2010000000000001</v>
      </c>
      <c r="EX11" s="9">
        <v>1.575</v>
      </c>
      <c r="EY11" s="9">
        <v>0.625</v>
      </c>
      <c r="EZ11" s="9">
        <v>39.857999999999997</v>
      </c>
      <c r="FA11" s="9">
        <v>9.8379999999999992</v>
      </c>
      <c r="FB11" s="9">
        <v>30.02</v>
      </c>
      <c r="FC11" s="9">
        <v>34.585999999999999</v>
      </c>
      <c r="FD11" s="9">
        <v>8.8130000000000006</v>
      </c>
      <c r="FE11" s="9">
        <v>25.773</v>
      </c>
      <c r="FF11" s="9">
        <v>5.2720000000000002</v>
      </c>
      <c r="FG11" s="9">
        <v>1.024</v>
      </c>
      <c r="FH11" s="9">
        <v>4.2480000000000002</v>
      </c>
      <c r="FI11" s="9">
        <v>90.957999999999998</v>
      </c>
      <c r="FJ11" s="9">
        <v>92.762</v>
      </c>
      <c r="FK11" s="9">
        <v>88.67</v>
      </c>
      <c r="FL11" s="9">
        <v>13.763999999999999</v>
      </c>
      <c r="FM11" s="9">
        <v>15.106999999999999</v>
      </c>
      <c r="FN11" s="9">
        <v>12.061</v>
      </c>
      <c r="FO11" s="9">
        <v>4.9580000000000002</v>
      </c>
      <c r="FP11" s="9">
        <v>4.7690000000000001</v>
      </c>
      <c r="FQ11" s="9">
        <v>5.1970000000000001</v>
      </c>
      <c r="FR11" s="9">
        <v>19.766999999999999</v>
      </c>
      <c r="FS11" s="9">
        <v>20.725000000000001</v>
      </c>
      <c r="FT11" s="9">
        <v>18.553000000000001</v>
      </c>
      <c r="FU11" s="9">
        <v>0</v>
      </c>
      <c r="FV11" s="9">
        <v>0</v>
      </c>
      <c r="FW11" s="9">
        <v>0</v>
      </c>
      <c r="FX11" s="9">
        <v>19.766999999999999</v>
      </c>
      <c r="FY11" s="9">
        <v>20.725000000000001</v>
      </c>
      <c r="FZ11" s="9">
        <v>18.553000000000001</v>
      </c>
      <c r="GA11" s="9">
        <v>2.2410000000000001</v>
      </c>
      <c r="GB11" s="9">
        <v>1.3080000000000001</v>
      </c>
      <c r="GC11" s="9">
        <v>3.4260000000000002</v>
      </c>
      <c r="GD11" s="9">
        <v>8.5229999999999997</v>
      </c>
      <c r="GE11" s="9">
        <v>8.7210000000000001</v>
      </c>
      <c r="GF11" s="9">
        <v>8.2720000000000002</v>
      </c>
      <c r="GG11" s="9">
        <v>12.798</v>
      </c>
      <c r="GH11" s="9">
        <v>14.939</v>
      </c>
      <c r="GI11" s="9">
        <v>10.083</v>
      </c>
      <c r="GJ11" s="9">
        <v>2.5590000000000002</v>
      </c>
      <c r="GK11" s="9">
        <v>2.0550000000000002</v>
      </c>
      <c r="GL11" s="9">
        <v>3.1989999999999998</v>
      </c>
      <c r="GM11" s="9">
        <v>11.483000000000001</v>
      </c>
      <c r="GN11" s="9">
        <v>14.273999999999999</v>
      </c>
      <c r="GO11" s="9">
        <v>7.9420000000000002</v>
      </c>
      <c r="GP11" s="9">
        <v>2.577</v>
      </c>
      <c r="GQ11" s="9">
        <v>2.4630000000000001</v>
      </c>
      <c r="GR11" s="9">
        <v>2.7210000000000001</v>
      </c>
      <c r="GS11" s="9">
        <v>2.4009999999999998</v>
      </c>
      <c r="GT11" s="9">
        <v>1.859</v>
      </c>
      <c r="GU11" s="9">
        <v>3.0880000000000001</v>
      </c>
      <c r="GV11" s="9">
        <v>2.589</v>
      </c>
      <c r="GW11" s="9">
        <v>1.2130000000000001</v>
      </c>
      <c r="GX11" s="9">
        <v>4.335</v>
      </c>
      <c r="GY11" s="9">
        <v>3.9830000000000001</v>
      </c>
      <c r="GZ11" s="9">
        <v>3.2090000000000001</v>
      </c>
      <c r="HA11" s="9">
        <v>4.9649999999999999</v>
      </c>
      <c r="HB11" s="9">
        <v>3.3149999999999999</v>
      </c>
      <c r="HC11" s="9">
        <v>2.121</v>
      </c>
      <c r="HD11" s="9">
        <v>4.8289999999999997</v>
      </c>
      <c r="HE11" s="9">
        <v>9.0419999999999998</v>
      </c>
      <c r="HF11" s="9">
        <v>7.2380000000000004</v>
      </c>
      <c r="HG11" s="9">
        <v>11.33</v>
      </c>
      <c r="HH11" s="9">
        <v>76.643000000000001</v>
      </c>
      <c r="HI11" s="9">
        <v>89.69</v>
      </c>
      <c r="HJ11" s="9">
        <v>60.091999999999999</v>
      </c>
      <c r="HK11" s="9">
        <v>62.948999999999998</v>
      </c>
      <c r="HL11" s="9">
        <v>70.712999999999994</v>
      </c>
      <c r="HM11" s="9">
        <v>53.1</v>
      </c>
      <c r="HN11" s="9">
        <v>12.404999999999999</v>
      </c>
      <c r="HO11" s="9">
        <v>17.327000000000002</v>
      </c>
      <c r="HP11" s="9">
        <v>6.1609999999999996</v>
      </c>
      <c r="HQ11" s="9">
        <v>1.29</v>
      </c>
      <c r="HR11" s="9">
        <v>1.651</v>
      </c>
      <c r="HS11" s="9">
        <v>0.83099999999999996</v>
      </c>
      <c r="HT11" s="9">
        <v>23.356999999999999</v>
      </c>
      <c r="HU11" s="9">
        <v>10.31</v>
      </c>
      <c r="HV11" s="9">
        <v>39.908000000000001</v>
      </c>
      <c r="HW11" s="9">
        <v>20.268000000000001</v>
      </c>
      <c r="HX11" s="9">
        <v>9.2360000000000007</v>
      </c>
      <c r="HY11" s="9">
        <v>34.261000000000003</v>
      </c>
      <c r="HZ11" s="9">
        <v>3.089</v>
      </c>
      <c r="IA11" s="9">
        <v>1.0740000000000001</v>
      </c>
      <c r="IB11" s="9">
        <v>5.6470000000000002</v>
      </c>
      <c r="IC11" s="9">
        <v>7.7809999999999997</v>
      </c>
      <c r="ID11" s="9">
        <v>5.4320000000000004</v>
      </c>
      <c r="IE11" s="9">
        <v>2.3490000000000002</v>
      </c>
      <c r="IF11" s="9">
        <v>5.7839999999999998</v>
      </c>
      <c r="IG11" s="9">
        <v>4.6059999999999999</v>
      </c>
      <c r="IH11" s="9">
        <v>1.177</v>
      </c>
      <c r="II11" s="9">
        <v>0.39400000000000002</v>
      </c>
      <c r="IJ11" s="9">
        <v>0.39400000000000002</v>
      </c>
      <c r="IK11" s="9">
        <v>0</v>
      </c>
      <c r="IL11" s="9">
        <v>0</v>
      </c>
      <c r="IM11" s="9">
        <v>0</v>
      </c>
      <c r="IN11" s="9">
        <v>0</v>
      </c>
      <c r="IO11" s="9">
        <v>3.2789999999999999</v>
      </c>
      <c r="IP11" s="9">
        <v>2.722</v>
      </c>
      <c r="IQ11" s="9">
        <v>0.55700000000000005</v>
      </c>
    </row>
    <row r="12" spans="1:251">
      <c r="A12" s="10">
        <v>42401</v>
      </c>
      <c r="B12" s="9">
        <v>78.977999999999994</v>
      </c>
      <c r="C12" s="9">
        <v>35.39</v>
      </c>
      <c r="D12" s="9">
        <v>22.495999999999999</v>
      </c>
      <c r="E12" s="9">
        <v>12.894</v>
      </c>
      <c r="F12" s="9">
        <v>10.106</v>
      </c>
      <c r="G12" s="9">
        <v>6.0430000000000001</v>
      </c>
      <c r="H12" s="9">
        <v>4.0629999999999997</v>
      </c>
      <c r="I12" s="9">
        <v>65.525999999999996</v>
      </c>
      <c r="J12" s="9">
        <v>15.994999999999999</v>
      </c>
      <c r="K12" s="9">
        <v>49.530999999999999</v>
      </c>
      <c r="L12" s="9">
        <v>59.085000000000001</v>
      </c>
      <c r="M12" s="9">
        <v>13.055999999999999</v>
      </c>
      <c r="N12" s="9">
        <v>46.027999999999999</v>
      </c>
      <c r="O12" s="9">
        <v>6.4420000000000002</v>
      </c>
      <c r="P12" s="9">
        <v>2.9390000000000001</v>
      </c>
      <c r="Q12" s="9">
        <v>3.5030000000000001</v>
      </c>
      <c r="R12" s="9">
        <v>91.29</v>
      </c>
      <c r="S12" s="9">
        <v>91.231999999999999</v>
      </c>
      <c r="T12" s="9">
        <v>91.343000000000004</v>
      </c>
      <c r="U12" s="9">
        <v>18.001000000000001</v>
      </c>
      <c r="V12" s="9">
        <v>16.693999999999999</v>
      </c>
      <c r="W12" s="9">
        <v>19.218</v>
      </c>
      <c r="X12" s="9">
        <v>7.7469999999999999</v>
      </c>
      <c r="Y12" s="9">
        <v>9.9719999999999995</v>
      </c>
      <c r="Z12" s="9">
        <v>5.6749999999999998</v>
      </c>
      <c r="AA12" s="9">
        <v>1.982</v>
      </c>
      <c r="AB12" s="9">
        <v>1.6439999999999999</v>
      </c>
      <c r="AC12" s="9">
        <v>2.2970000000000002</v>
      </c>
      <c r="AD12" s="9">
        <v>0.317</v>
      </c>
      <c r="AE12" s="9">
        <v>0.65800000000000003</v>
      </c>
      <c r="AF12" s="9">
        <v>0</v>
      </c>
      <c r="AG12" s="9">
        <v>1.665</v>
      </c>
      <c r="AH12" s="9">
        <v>0.98599999999999999</v>
      </c>
      <c r="AI12" s="9">
        <v>2.2970000000000002</v>
      </c>
      <c r="AJ12" s="9">
        <v>10.079000000000001</v>
      </c>
      <c r="AK12" s="9">
        <v>9.3859999999999992</v>
      </c>
      <c r="AL12" s="9">
        <v>10.725</v>
      </c>
      <c r="AM12" s="9">
        <v>5.6020000000000003</v>
      </c>
      <c r="AN12" s="9">
        <v>5.9480000000000004</v>
      </c>
      <c r="AO12" s="9">
        <v>5.2789999999999999</v>
      </c>
      <c r="AP12" s="9">
        <v>7.44</v>
      </c>
      <c r="AQ12" s="9">
        <v>8.7710000000000008</v>
      </c>
      <c r="AR12" s="9">
        <v>6.202</v>
      </c>
      <c r="AS12" s="9">
        <v>4.37</v>
      </c>
      <c r="AT12" s="9">
        <v>5.46</v>
      </c>
      <c r="AU12" s="9">
        <v>3.3559999999999999</v>
      </c>
      <c r="AV12" s="9">
        <v>9.98</v>
      </c>
      <c r="AW12" s="9">
        <v>13.19</v>
      </c>
      <c r="AX12" s="9">
        <v>6.992</v>
      </c>
      <c r="AY12" s="9">
        <v>2.5339999999999998</v>
      </c>
      <c r="AZ12" s="9">
        <v>2.3580000000000001</v>
      </c>
      <c r="BA12" s="9">
        <v>2.6970000000000001</v>
      </c>
      <c r="BB12" s="9">
        <v>7.7880000000000003</v>
      </c>
      <c r="BC12" s="9">
        <v>2.673</v>
      </c>
      <c r="BD12" s="9">
        <v>12.548</v>
      </c>
      <c r="BE12" s="9">
        <v>3.9769999999999999</v>
      </c>
      <c r="BF12" s="9">
        <v>0.39600000000000002</v>
      </c>
      <c r="BG12" s="9">
        <v>7.3090000000000002</v>
      </c>
      <c r="BH12" s="9">
        <v>1.8420000000000001</v>
      </c>
      <c r="BI12" s="9">
        <v>2.9</v>
      </c>
      <c r="BJ12" s="9">
        <v>0.85699999999999998</v>
      </c>
      <c r="BK12" s="9">
        <v>9.9489999999999998</v>
      </c>
      <c r="BL12" s="9">
        <v>11.840999999999999</v>
      </c>
      <c r="BM12" s="9">
        <v>8.1880000000000006</v>
      </c>
      <c r="BN12" s="9">
        <v>8.7100000000000009</v>
      </c>
      <c r="BO12" s="9">
        <v>8.7680000000000007</v>
      </c>
      <c r="BP12" s="9">
        <v>8.657</v>
      </c>
      <c r="BQ12" s="9">
        <v>76.668999999999997</v>
      </c>
      <c r="BR12" s="9">
        <v>88.185000000000002</v>
      </c>
      <c r="BS12" s="9">
        <v>65.95</v>
      </c>
      <c r="BT12" s="9">
        <v>60.47</v>
      </c>
      <c r="BU12" s="9">
        <v>67.105999999999995</v>
      </c>
      <c r="BV12" s="9">
        <v>54.292999999999999</v>
      </c>
      <c r="BW12" s="9">
        <v>12.601000000000001</v>
      </c>
      <c r="BX12" s="9">
        <v>16.616</v>
      </c>
      <c r="BY12" s="9">
        <v>8.8640000000000008</v>
      </c>
      <c r="BZ12" s="9">
        <v>3.5979999999999999</v>
      </c>
      <c r="CA12" s="9">
        <v>4.4630000000000001</v>
      </c>
      <c r="CB12" s="9">
        <v>2.7930000000000001</v>
      </c>
      <c r="CC12" s="9">
        <v>23.331</v>
      </c>
      <c r="CD12" s="9">
        <v>11.815</v>
      </c>
      <c r="CE12" s="9">
        <v>34.049999999999997</v>
      </c>
      <c r="CF12" s="9">
        <v>21.038</v>
      </c>
      <c r="CG12" s="9">
        <v>9.6440000000000001</v>
      </c>
      <c r="CH12" s="9">
        <v>31.641999999999999</v>
      </c>
      <c r="CI12" s="9">
        <v>2.294</v>
      </c>
      <c r="CJ12" s="9">
        <v>2.1709999999999998</v>
      </c>
      <c r="CK12" s="9">
        <v>2.4079999999999999</v>
      </c>
      <c r="CL12" s="9">
        <v>180.214</v>
      </c>
      <c r="CM12" s="9">
        <v>98.855000000000004</v>
      </c>
      <c r="CN12" s="9">
        <v>81.358999999999995</v>
      </c>
      <c r="CO12" s="9">
        <v>163.37</v>
      </c>
      <c r="CP12" s="9">
        <v>91.417000000000002</v>
      </c>
      <c r="CQ12" s="9">
        <v>71.953999999999994</v>
      </c>
      <c r="CR12" s="9">
        <v>33.292999999999999</v>
      </c>
      <c r="CS12" s="9">
        <v>14.826000000000001</v>
      </c>
      <c r="CT12" s="9">
        <v>18.466999999999999</v>
      </c>
      <c r="CU12" s="9">
        <v>7.7469999999999999</v>
      </c>
      <c r="CV12" s="9">
        <v>4.0259999999999998</v>
      </c>
      <c r="CW12" s="9">
        <v>3.7210000000000001</v>
      </c>
      <c r="CX12" s="9">
        <v>24.983000000000001</v>
      </c>
      <c r="CY12" s="9">
        <v>15.981</v>
      </c>
      <c r="CZ12" s="9">
        <v>9.0020000000000007</v>
      </c>
      <c r="DA12" s="9">
        <v>0</v>
      </c>
      <c r="DB12" s="9">
        <v>0</v>
      </c>
      <c r="DC12" s="9">
        <v>0</v>
      </c>
      <c r="DD12" s="9">
        <v>24.983000000000001</v>
      </c>
      <c r="DE12" s="9">
        <v>15.981</v>
      </c>
      <c r="DF12" s="9">
        <v>9.0020000000000007</v>
      </c>
      <c r="DG12" s="9">
        <v>6.9980000000000002</v>
      </c>
      <c r="DH12" s="9">
        <v>1.357</v>
      </c>
      <c r="DI12" s="9">
        <v>5.641</v>
      </c>
      <c r="DJ12" s="9">
        <v>10.765000000000001</v>
      </c>
      <c r="DK12" s="9">
        <v>8.1839999999999993</v>
      </c>
      <c r="DL12" s="9">
        <v>2.581</v>
      </c>
      <c r="DM12" s="9">
        <v>22.85</v>
      </c>
      <c r="DN12" s="9">
        <v>14.183</v>
      </c>
      <c r="DO12" s="9">
        <v>8.6679999999999993</v>
      </c>
      <c r="DP12" s="9">
        <v>5.0039999999999996</v>
      </c>
      <c r="DQ12" s="9">
        <v>2.1040000000000001</v>
      </c>
      <c r="DR12" s="9">
        <v>2.9009999999999998</v>
      </c>
      <c r="DS12" s="9">
        <v>23.917999999999999</v>
      </c>
      <c r="DT12" s="9">
        <v>15.194000000000001</v>
      </c>
      <c r="DU12" s="9">
        <v>8.7230000000000008</v>
      </c>
      <c r="DV12" s="9">
        <v>2.766</v>
      </c>
      <c r="DW12" s="9">
        <v>1.504</v>
      </c>
      <c r="DX12" s="9">
        <v>1.262</v>
      </c>
      <c r="DY12" s="9">
        <v>3.0169999999999999</v>
      </c>
      <c r="DZ12" s="9">
        <v>0.496</v>
      </c>
      <c r="EA12" s="9">
        <v>2.5209999999999999</v>
      </c>
      <c r="EB12" s="9">
        <v>3.8170000000000002</v>
      </c>
      <c r="EC12" s="9">
        <v>0.71799999999999997</v>
      </c>
      <c r="ED12" s="9">
        <v>3.0990000000000002</v>
      </c>
      <c r="EE12" s="9">
        <v>1.1319999999999999</v>
      </c>
      <c r="EF12" s="9">
        <v>0.48099999999999998</v>
      </c>
      <c r="EG12" s="9">
        <v>0.65100000000000002</v>
      </c>
      <c r="EH12" s="9">
        <v>17.079999999999998</v>
      </c>
      <c r="EI12" s="9">
        <v>12.362</v>
      </c>
      <c r="EJ12" s="9">
        <v>4.718</v>
      </c>
      <c r="EK12" s="9">
        <v>16.843</v>
      </c>
      <c r="EL12" s="9">
        <v>7.4379999999999997</v>
      </c>
      <c r="EM12" s="9">
        <v>9.4049999999999994</v>
      </c>
      <c r="EN12" s="9">
        <v>144.155</v>
      </c>
      <c r="EO12" s="9">
        <v>88.721999999999994</v>
      </c>
      <c r="EP12" s="9">
        <v>55.433</v>
      </c>
      <c r="EQ12" s="9">
        <v>115.22</v>
      </c>
      <c r="ER12" s="9">
        <v>69.751999999999995</v>
      </c>
      <c r="ES12" s="9">
        <v>45.468000000000004</v>
      </c>
      <c r="ET12" s="9">
        <v>25.535</v>
      </c>
      <c r="EU12" s="9">
        <v>17.148</v>
      </c>
      <c r="EV12" s="9">
        <v>8.3870000000000005</v>
      </c>
      <c r="EW12" s="9">
        <v>3.4009999999999998</v>
      </c>
      <c r="EX12" s="9">
        <v>1.8220000000000001</v>
      </c>
      <c r="EY12" s="9">
        <v>1.579</v>
      </c>
      <c r="EZ12" s="9">
        <v>36.058</v>
      </c>
      <c r="FA12" s="9">
        <v>10.132999999999999</v>
      </c>
      <c r="FB12" s="9">
        <v>25.925000000000001</v>
      </c>
      <c r="FC12" s="9">
        <v>31.99</v>
      </c>
      <c r="FD12" s="9">
        <v>9.4969999999999999</v>
      </c>
      <c r="FE12" s="9">
        <v>22.492999999999999</v>
      </c>
      <c r="FF12" s="9">
        <v>4.0679999999999996</v>
      </c>
      <c r="FG12" s="9">
        <v>0.63600000000000001</v>
      </c>
      <c r="FH12" s="9">
        <v>3.4329999999999998</v>
      </c>
      <c r="FI12" s="9">
        <v>90.653999999999996</v>
      </c>
      <c r="FJ12" s="9">
        <v>92.475999999999999</v>
      </c>
      <c r="FK12" s="9">
        <v>88.44</v>
      </c>
      <c r="FL12" s="9">
        <v>18.474</v>
      </c>
      <c r="FM12" s="9">
        <v>14.997</v>
      </c>
      <c r="FN12" s="9">
        <v>22.699000000000002</v>
      </c>
      <c r="FO12" s="9">
        <v>4.2990000000000004</v>
      </c>
      <c r="FP12" s="9">
        <v>4.0720000000000001</v>
      </c>
      <c r="FQ12" s="9">
        <v>4.5730000000000004</v>
      </c>
      <c r="FR12" s="9">
        <v>13.863</v>
      </c>
      <c r="FS12" s="9">
        <v>16.166</v>
      </c>
      <c r="FT12" s="9">
        <v>11.064</v>
      </c>
      <c r="FU12" s="9">
        <v>0</v>
      </c>
      <c r="FV12" s="9">
        <v>0</v>
      </c>
      <c r="FW12" s="9">
        <v>0</v>
      </c>
      <c r="FX12" s="9">
        <v>13.863</v>
      </c>
      <c r="FY12" s="9">
        <v>16.166</v>
      </c>
      <c r="FZ12" s="9">
        <v>11.064</v>
      </c>
      <c r="GA12" s="9">
        <v>3.883</v>
      </c>
      <c r="GB12" s="9">
        <v>1.373</v>
      </c>
      <c r="GC12" s="9">
        <v>6.9329999999999998</v>
      </c>
      <c r="GD12" s="9">
        <v>5.9740000000000002</v>
      </c>
      <c r="GE12" s="9">
        <v>8.2789999999999999</v>
      </c>
      <c r="GF12" s="9">
        <v>3.1720000000000002</v>
      </c>
      <c r="GG12" s="9">
        <v>12.68</v>
      </c>
      <c r="GH12" s="9">
        <v>14.347</v>
      </c>
      <c r="GI12" s="9">
        <v>10.654</v>
      </c>
      <c r="GJ12" s="9">
        <v>2.7770000000000001</v>
      </c>
      <c r="GK12" s="9">
        <v>2.1280000000000001</v>
      </c>
      <c r="GL12" s="9">
        <v>3.5649999999999999</v>
      </c>
      <c r="GM12" s="9">
        <v>13.272</v>
      </c>
      <c r="GN12" s="9">
        <v>15.37</v>
      </c>
      <c r="GO12" s="9">
        <v>10.722</v>
      </c>
      <c r="GP12" s="9">
        <v>1.5349999999999999</v>
      </c>
      <c r="GQ12" s="9">
        <v>1.5209999999999999</v>
      </c>
      <c r="GR12" s="9">
        <v>1.5509999999999999</v>
      </c>
      <c r="GS12" s="9">
        <v>1.6739999999999999</v>
      </c>
      <c r="GT12" s="9">
        <v>0.502</v>
      </c>
      <c r="GU12" s="9">
        <v>3.0979999999999999</v>
      </c>
      <c r="GV12" s="9">
        <v>2.1179999999999999</v>
      </c>
      <c r="GW12" s="9">
        <v>0.72599999999999998</v>
      </c>
      <c r="GX12" s="9">
        <v>3.8090000000000002</v>
      </c>
      <c r="GY12" s="9">
        <v>0.628</v>
      </c>
      <c r="GZ12" s="9">
        <v>0.48699999999999999</v>
      </c>
      <c r="HA12" s="9">
        <v>0.8</v>
      </c>
      <c r="HB12" s="9">
        <v>9.4779999999999998</v>
      </c>
      <c r="HC12" s="9">
        <v>12.505000000000001</v>
      </c>
      <c r="HD12" s="9">
        <v>5.8</v>
      </c>
      <c r="HE12" s="9">
        <v>9.3460000000000001</v>
      </c>
      <c r="HF12" s="9">
        <v>7.524</v>
      </c>
      <c r="HG12" s="9">
        <v>11.56</v>
      </c>
      <c r="HH12" s="9">
        <v>79.991</v>
      </c>
      <c r="HI12" s="9">
        <v>89.75</v>
      </c>
      <c r="HJ12" s="9">
        <v>68.135000000000005</v>
      </c>
      <c r="HK12" s="9">
        <v>63.935000000000002</v>
      </c>
      <c r="HL12" s="9">
        <v>70.56</v>
      </c>
      <c r="HM12" s="9">
        <v>55.884999999999998</v>
      </c>
      <c r="HN12" s="9">
        <v>14.169</v>
      </c>
      <c r="HO12" s="9">
        <v>17.347000000000001</v>
      </c>
      <c r="HP12" s="9">
        <v>10.308</v>
      </c>
      <c r="HQ12" s="9">
        <v>1.887</v>
      </c>
      <c r="HR12" s="9">
        <v>1.843</v>
      </c>
      <c r="HS12" s="9">
        <v>1.9410000000000001</v>
      </c>
      <c r="HT12" s="9">
        <v>20.009</v>
      </c>
      <c r="HU12" s="9">
        <v>10.25</v>
      </c>
      <c r="HV12" s="9">
        <v>31.864999999999998</v>
      </c>
      <c r="HW12" s="9">
        <v>17.751000000000001</v>
      </c>
      <c r="HX12" s="9">
        <v>9.6069999999999993</v>
      </c>
      <c r="HY12" s="9">
        <v>27.646000000000001</v>
      </c>
      <c r="HZ12" s="9">
        <v>2.2570000000000001</v>
      </c>
      <c r="IA12" s="9">
        <v>0.64300000000000002</v>
      </c>
      <c r="IB12" s="9">
        <v>4.2190000000000003</v>
      </c>
      <c r="IC12" s="9">
        <v>7.6440000000000001</v>
      </c>
      <c r="ID12" s="9">
        <v>3.8969999999999998</v>
      </c>
      <c r="IE12" s="9">
        <v>3.7469999999999999</v>
      </c>
      <c r="IF12" s="9">
        <v>5.0759999999999996</v>
      </c>
      <c r="IG12" s="9">
        <v>2.67</v>
      </c>
      <c r="IH12" s="9"/>
      <c r="II12" s="9">
        <v>1.4870000000000001</v>
      </c>
      <c r="IJ12" s="9">
        <v>1.4870000000000001</v>
      </c>
      <c r="IK12" s="9">
        <v>0</v>
      </c>
      <c r="IL12" s="9">
        <v>0</v>
      </c>
      <c r="IM12" s="9">
        <v>0</v>
      </c>
      <c r="IN12" s="9">
        <v>0</v>
      </c>
      <c r="IO12" s="9">
        <v>2.532</v>
      </c>
      <c r="IP12" s="9">
        <v>1.0549999999999999</v>
      </c>
      <c r="IQ12" s="9">
        <v>1.4770000000000001</v>
      </c>
    </row>
    <row r="13" spans="1:251">
      <c r="A13" s="10">
        <v>42767</v>
      </c>
      <c r="B13" s="9">
        <v>75.421999999999997</v>
      </c>
      <c r="C13" s="9">
        <v>32.378</v>
      </c>
      <c r="D13" s="9">
        <v>18.303000000000001</v>
      </c>
      <c r="E13" s="9">
        <v>14.074999999999999</v>
      </c>
      <c r="F13" s="9">
        <v>8.7959999999999994</v>
      </c>
      <c r="G13" s="9">
        <v>5.1189999999999998</v>
      </c>
      <c r="H13" s="9">
        <v>3.677</v>
      </c>
      <c r="I13" s="9">
        <v>63.01</v>
      </c>
      <c r="J13" s="9">
        <v>14.65</v>
      </c>
      <c r="K13" s="9">
        <v>48.36</v>
      </c>
      <c r="L13" s="9">
        <v>56.899000000000001</v>
      </c>
      <c r="M13" s="9">
        <v>13.053000000000001</v>
      </c>
      <c r="N13" s="9">
        <v>43.845999999999997</v>
      </c>
      <c r="O13" s="9">
        <v>6.1120000000000001</v>
      </c>
      <c r="P13" s="9">
        <v>1.597</v>
      </c>
      <c r="Q13" s="9">
        <v>4.5149999999999997</v>
      </c>
      <c r="R13" s="9">
        <v>87.909000000000006</v>
      </c>
      <c r="S13" s="9">
        <v>86.986000000000004</v>
      </c>
      <c r="T13" s="9">
        <v>88.74</v>
      </c>
      <c r="U13" s="9">
        <v>16.100999999999999</v>
      </c>
      <c r="V13" s="9">
        <v>18.148</v>
      </c>
      <c r="W13" s="9">
        <v>14.257</v>
      </c>
      <c r="X13" s="9">
        <v>7.9249999999999998</v>
      </c>
      <c r="Y13" s="9">
        <v>8.9990000000000006</v>
      </c>
      <c r="Z13" s="9">
        <v>6.9580000000000002</v>
      </c>
      <c r="AA13" s="9">
        <v>1.7889999999999999</v>
      </c>
      <c r="AB13" s="9">
        <v>0.35099999999999998</v>
      </c>
      <c r="AC13" s="9">
        <v>3.085</v>
      </c>
      <c r="AD13" s="9">
        <v>0</v>
      </c>
      <c r="AE13" s="9">
        <v>0</v>
      </c>
      <c r="AF13" s="9">
        <v>0</v>
      </c>
      <c r="AG13" s="9">
        <v>1.7889999999999999</v>
      </c>
      <c r="AH13" s="9">
        <v>0.35099999999999998</v>
      </c>
      <c r="AI13" s="9">
        <v>3.085</v>
      </c>
      <c r="AJ13" s="9">
        <v>10.206</v>
      </c>
      <c r="AK13" s="9">
        <v>8.2780000000000005</v>
      </c>
      <c r="AL13" s="9">
        <v>11.943</v>
      </c>
      <c r="AM13" s="9">
        <v>4.5549999999999997</v>
      </c>
      <c r="AN13" s="9">
        <v>5.758</v>
      </c>
      <c r="AO13" s="9">
        <v>3.4710000000000001</v>
      </c>
      <c r="AP13" s="9">
        <v>10.054</v>
      </c>
      <c r="AQ13" s="9">
        <v>11.31</v>
      </c>
      <c r="AR13" s="9">
        <v>8.923</v>
      </c>
      <c r="AS13" s="9">
        <v>3.113</v>
      </c>
      <c r="AT13" s="9">
        <v>4.3150000000000004</v>
      </c>
      <c r="AU13" s="9">
        <v>2.0299999999999998</v>
      </c>
      <c r="AV13" s="9">
        <v>9.0679999999999996</v>
      </c>
      <c r="AW13" s="9">
        <v>12.375999999999999</v>
      </c>
      <c r="AX13" s="9">
        <v>6.0869999999999997</v>
      </c>
      <c r="AY13" s="9">
        <v>3.306</v>
      </c>
      <c r="AZ13" s="9">
        <v>3.855</v>
      </c>
      <c r="BA13" s="9">
        <v>2.81</v>
      </c>
      <c r="BB13" s="9">
        <v>6.0529999999999999</v>
      </c>
      <c r="BC13" s="9">
        <v>1.337</v>
      </c>
      <c r="BD13" s="9">
        <v>10.303000000000001</v>
      </c>
      <c r="BE13" s="9">
        <v>5.4850000000000003</v>
      </c>
      <c r="BF13" s="9">
        <v>4.5419999999999998</v>
      </c>
      <c r="BG13" s="9">
        <v>6.3339999999999996</v>
      </c>
      <c r="BH13" s="9">
        <v>1.1299999999999999</v>
      </c>
      <c r="BI13" s="9">
        <v>1.3109999999999999</v>
      </c>
      <c r="BJ13" s="9">
        <v>0.96599999999999997</v>
      </c>
      <c r="BK13" s="9">
        <v>9.1240000000000006</v>
      </c>
      <c r="BL13" s="9">
        <v>6.4050000000000002</v>
      </c>
      <c r="BM13" s="9">
        <v>11.573</v>
      </c>
      <c r="BN13" s="9">
        <v>12.090999999999999</v>
      </c>
      <c r="BO13" s="9">
        <v>13.013999999999999</v>
      </c>
      <c r="BP13" s="9">
        <v>11.26</v>
      </c>
      <c r="BQ13" s="9">
        <v>76.578999999999994</v>
      </c>
      <c r="BR13" s="9">
        <v>88.51</v>
      </c>
      <c r="BS13" s="9">
        <v>65.831000000000003</v>
      </c>
      <c r="BT13" s="9">
        <v>61.274999999999999</v>
      </c>
      <c r="BU13" s="9">
        <v>70.141000000000005</v>
      </c>
      <c r="BV13" s="9">
        <v>53.289000000000001</v>
      </c>
      <c r="BW13" s="9">
        <v>12.035</v>
      </c>
      <c r="BX13" s="9">
        <v>14.355</v>
      </c>
      <c r="BY13" s="9">
        <v>9.9440000000000008</v>
      </c>
      <c r="BZ13" s="9">
        <v>3.2690000000000001</v>
      </c>
      <c r="CA13" s="9">
        <v>4.0140000000000002</v>
      </c>
      <c r="CB13" s="9">
        <v>2.5979999999999999</v>
      </c>
      <c r="CC13" s="9">
        <v>23.420999999999999</v>
      </c>
      <c r="CD13" s="9">
        <v>11.49</v>
      </c>
      <c r="CE13" s="9">
        <v>34.168999999999997</v>
      </c>
      <c r="CF13" s="9">
        <v>21.149000000000001</v>
      </c>
      <c r="CG13" s="9">
        <v>10.237</v>
      </c>
      <c r="CH13" s="9">
        <v>30.978999999999999</v>
      </c>
      <c r="CI13" s="9">
        <v>2.2719999999999998</v>
      </c>
      <c r="CJ13" s="9">
        <v>1.2529999999999999</v>
      </c>
      <c r="CK13" s="9">
        <v>3.19</v>
      </c>
      <c r="CL13" s="9">
        <v>177.346</v>
      </c>
      <c r="CM13" s="9">
        <v>89.489000000000004</v>
      </c>
      <c r="CN13" s="9">
        <v>87.856999999999999</v>
      </c>
      <c r="CO13" s="9">
        <v>162.416</v>
      </c>
      <c r="CP13" s="9">
        <v>84.307000000000002</v>
      </c>
      <c r="CQ13" s="9">
        <v>78.108999999999995</v>
      </c>
      <c r="CR13" s="9">
        <v>30.582999999999998</v>
      </c>
      <c r="CS13" s="9">
        <v>15.521000000000001</v>
      </c>
      <c r="CT13" s="9">
        <v>15.061</v>
      </c>
      <c r="CU13" s="9">
        <v>8.39</v>
      </c>
      <c r="CV13" s="9">
        <v>2.8260000000000001</v>
      </c>
      <c r="CW13" s="9">
        <v>5.5640000000000001</v>
      </c>
      <c r="CX13" s="9">
        <v>29.75</v>
      </c>
      <c r="CY13" s="9">
        <v>17.992999999999999</v>
      </c>
      <c r="CZ13" s="9">
        <v>11.756</v>
      </c>
      <c r="DA13" s="9">
        <v>0</v>
      </c>
      <c r="DB13" s="9">
        <v>0</v>
      </c>
      <c r="DC13" s="9">
        <v>0</v>
      </c>
      <c r="DD13" s="9">
        <v>29.75</v>
      </c>
      <c r="DE13" s="9">
        <v>17.992999999999999</v>
      </c>
      <c r="DF13" s="9">
        <v>11.756</v>
      </c>
      <c r="DG13" s="9">
        <v>7.6619999999999999</v>
      </c>
      <c r="DH13" s="9">
        <v>2.992</v>
      </c>
      <c r="DI13" s="9">
        <v>4.6689999999999996</v>
      </c>
      <c r="DJ13" s="9">
        <v>9.8170000000000002</v>
      </c>
      <c r="DK13" s="9">
        <v>6.7030000000000003</v>
      </c>
      <c r="DL13" s="9">
        <v>3.1139999999999999</v>
      </c>
      <c r="DM13" s="9">
        <v>19.576000000000001</v>
      </c>
      <c r="DN13" s="9">
        <v>11.821</v>
      </c>
      <c r="DO13" s="9">
        <v>7.7549999999999999</v>
      </c>
      <c r="DP13" s="9">
        <v>3.802</v>
      </c>
      <c r="DQ13" s="9">
        <v>0.85599999999999998</v>
      </c>
      <c r="DR13" s="9">
        <v>2.9460000000000002</v>
      </c>
      <c r="DS13" s="9">
        <v>25.658000000000001</v>
      </c>
      <c r="DT13" s="9">
        <v>13.709</v>
      </c>
      <c r="DU13" s="9">
        <v>11.949</v>
      </c>
      <c r="DV13" s="9">
        <v>4.5739999999999998</v>
      </c>
      <c r="DW13" s="9">
        <v>2.4710000000000001</v>
      </c>
      <c r="DX13" s="9">
        <v>2.1030000000000002</v>
      </c>
      <c r="DY13" s="9">
        <v>1.5209999999999999</v>
      </c>
      <c r="DZ13" s="9">
        <v>0.42599999999999999</v>
      </c>
      <c r="EA13" s="9">
        <v>1.095</v>
      </c>
      <c r="EB13" s="9">
        <v>3.698</v>
      </c>
      <c r="EC13" s="9">
        <v>1.081</v>
      </c>
      <c r="ED13" s="9">
        <v>2.617</v>
      </c>
      <c r="EE13" s="9">
        <v>3.0880000000000001</v>
      </c>
      <c r="EF13" s="9">
        <v>1.3180000000000001</v>
      </c>
      <c r="EG13" s="9">
        <v>1.7689999999999999</v>
      </c>
      <c r="EH13" s="9">
        <v>14.298999999999999</v>
      </c>
      <c r="EI13" s="9">
        <v>6.5890000000000004</v>
      </c>
      <c r="EJ13" s="9">
        <v>7.71</v>
      </c>
      <c r="EK13" s="9">
        <v>14.929</v>
      </c>
      <c r="EL13" s="9">
        <v>5.1820000000000004</v>
      </c>
      <c r="EM13" s="9">
        <v>9.7479999999999993</v>
      </c>
      <c r="EN13" s="9">
        <v>136.00700000000001</v>
      </c>
      <c r="EO13" s="9">
        <v>75.655000000000001</v>
      </c>
      <c r="EP13" s="9">
        <v>60.350999999999999</v>
      </c>
      <c r="EQ13" s="9">
        <v>113.762</v>
      </c>
      <c r="ER13" s="9">
        <v>60.128999999999998</v>
      </c>
      <c r="ES13" s="9">
        <v>53.633000000000003</v>
      </c>
      <c r="ET13" s="9">
        <v>21.573</v>
      </c>
      <c r="EU13" s="9">
        <v>15.018000000000001</v>
      </c>
      <c r="EV13" s="9">
        <v>6.5549999999999997</v>
      </c>
      <c r="EW13" s="9">
        <v>0.67100000000000004</v>
      </c>
      <c r="EX13" s="9">
        <v>0.50900000000000001</v>
      </c>
      <c r="EY13" s="9">
        <v>0.16300000000000001</v>
      </c>
      <c r="EZ13" s="9">
        <v>41.338999999999999</v>
      </c>
      <c r="FA13" s="9">
        <v>13.834</v>
      </c>
      <c r="FB13" s="9">
        <v>27.504999999999999</v>
      </c>
      <c r="FC13" s="9">
        <v>34.048000000000002</v>
      </c>
      <c r="FD13" s="9">
        <v>11.58</v>
      </c>
      <c r="FE13" s="9">
        <v>22.466999999999999</v>
      </c>
      <c r="FF13" s="9">
        <v>7.2910000000000004</v>
      </c>
      <c r="FG13" s="9">
        <v>2.2530000000000001</v>
      </c>
      <c r="FH13" s="9">
        <v>5.0380000000000003</v>
      </c>
      <c r="FI13" s="9">
        <v>91.581999999999994</v>
      </c>
      <c r="FJ13" s="9">
        <v>94.21</v>
      </c>
      <c r="FK13" s="9">
        <v>88.905000000000001</v>
      </c>
      <c r="FL13" s="9">
        <v>17.245000000000001</v>
      </c>
      <c r="FM13" s="9">
        <v>17.344000000000001</v>
      </c>
      <c r="FN13" s="9">
        <v>17.143000000000001</v>
      </c>
      <c r="FO13" s="9">
        <v>4.7309999999999999</v>
      </c>
      <c r="FP13" s="9">
        <v>3.157</v>
      </c>
      <c r="FQ13" s="9">
        <v>6.3330000000000002</v>
      </c>
      <c r="FR13" s="9">
        <v>16.774999999999999</v>
      </c>
      <c r="FS13" s="9">
        <v>20.106999999999999</v>
      </c>
      <c r="FT13" s="9">
        <v>13.381</v>
      </c>
      <c r="FU13" s="9">
        <v>0</v>
      </c>
      <c r="FV13" s="9">
        <v>0</v>
      </c>
      <c r="FW13" s="9">
        <v>0</v>
      </c>
      <c r="FX13" s="9">
        <v>16.774999999999999</v>
      </c>
      <c r="FY13" s="9">
        <v>20.106999999999999</v>
      </c>
      <c r="FZ13" s="9">
        <v>13.381</v>
      </c>
      <c r="GA13" s="9">
        <v>4.32</v>
      </c>
      <c r="GB13" s="9">
        <v>3.3439999999999999</v>
      </c>
      <c r="GC13" s="9">
        <v>5.3150000000000004</v>
      </c>
      <c r="GD13" s="9">
        <v>5.5350000000000001</v>
      </c>
      <c r="GE13" s="9">
        <v>7.49</v>
      </c>
      <c r="GF13" s="9">
        <v>3.5449999999999999</v>
      </c>
      <c r="GG13" s="9">
        <v>11.038</v>
      </c>
      <c r="GH13" s="9">
        <v>13.21</v>
      </c>
      <c r="GI13" s="9">
        <v>8.827</v>
      </c>
      <c r="GJ13" s="9">
        <v>2.1440000000000001</v>
      </c>
      <c r="GK13" s="9">
        <v>0.95699999999999996</v>
      </c>
      <c r="GL13" s="9">
        <v>3.3530000000000002</v>
      </c>
      <c r="GM13" s="9">
        <v>14.468</v>
      </c>
      <c r="GN13" s="9">
        <v>15.319000000000001</v>
      </c>
      <c r="GO13" s="9">
        <v>13.601000000000001</v>
      </c>
      <c r="GP13" s="9">
        <v>2.5790000000000002</v>
      </c>
      <c r="GQ13" s="9">
        <v>2.762</v>
      </c>
      <c r="GR13" s="9">
        <v>2.3929999999999998</v>
      </c>
      <c r="GS13" s="9">
        <v>0.85799999999999998</v>
      </c>
      <c r="GT13" s="9">
        <v>0.47599999999999998</v>
      </c>
      <c r="GU13" s="9">
        <v>1.2470000000000001</v>
      </c>
      <c r="GV13" s="9">
        <v>2.085</v>
      </c>
      <c r="GW13" s="9">
        <v>1.208</v>
      </c>
      <c r="GX13" s="9">
        <v>2.9790000000000001</v>
      </c>
      <c r="GY13" s="9">
        <v>1.7410000000000001</v>
      </c>
      <c r="GZ13" s="9">
        <v>1.4730000000000001</v>
      </c>
      <c r="HA13" s="9">
        <v>2.0139999999999998</v>
      </c>
      <c r="HB13" s="9">
        <v>8.0630000000000006</v>
      </c>
      <c r="HC13" s="9">
        <v>7.3630000000000004</v>
      </c>
      <c r="HD13" s="9">
        <v>8.7759999999999998</v>
      </c>
      <c r="HE13" s="9">
        <v>8.4179999999999993</v>
      </c>
      <c r="HF13" s="9">
        <v>5.79</v>
      </c>
      <c r="HG13" s="9">
        <v>11.095000000000001</v>
      </c>
      <c r="HH13" s="9">
        <v>76.69</v>
      </c>
      <c r="HI13" s="9">
        <v>84.542000000000002</v>
      </c>
      <c r="HJ13" s="9">
        <v>68.692999999999998</v>
      </c>
      <c r="HK13" s="9">
        <v>64.147000000000006</v>
      </c>
      <c r="HL13" s="9">
        <v>67.191000000000003</v>
      </c>
      <c r="HM13" s="9">
        <v>61.045999999999999</v>
      </c>
      <c r="HN13" s="9">
        <v>12.164</v>
      </c>
      <c r="HO13" s="9">
        <v>16.782</v>
      </c>
      <c r="HP13" s="9">
        <v>7.4610000000000003</v>
      </c>
      <c r="HQ13" s="9">
        <v>0.379</v>
      </c>
      <c r="HR13" s="9">
        <v>0.56899999999999995</v>
      </c>
      <c r="HS13" s="9">
        <v>0.185</v>
      </c>
      <c r="HT13" s="9">
        <v>23.31</v>
      </c>
      <c r="HU13" s="9">
        <v>15.458</v>
      </c>
      <c r="HV13" s="9">
        <v>31.306999999999999</v>
      </c>
      <c r="HW13" s="9">
        <v>19.199000000000002</v>
      </c>
      <c r="HX13" s="9">
        <v>12.94</v>
      </c>
      <c r="HY13" s="9">
        <v>25.573</v>
      </c>
      <c r="HZ13" s="9">
        <v>4.1109999999999998</v>
      </c>
      <c r="IA13" s="9">
        <v>2.5179999999999998</v>
      </c>
      <c r="IB13" s="9">
        <v>5.734</v>
      </c>
      <c r="IC13" s="9">
        <v>8.0640000000000001</v>
      </c>
      <c r="ID13" s="9">
        <v>5.149</v>
      </c>
      <c r="IE13" s="9">
        <v>2.9159999999999999</v>
      </c>
      <c r="IF13" s="9">
        <v>6.3970000000000002</v>
      </c>
      <c r="IG13" s="9">
        <v>4.1840000000000002</v>
      </c>
      <c r="IH13" s="9">
        <v>2.2130000000000001</v>
      </c>
      <c r="II13" s="9">
        <v>0.81100000000000005</v>
      </c>
      <c r="IJ13" s="9">
        <v>0</v>
      </c>
      <c r="IK13" s="9">
        <v>0.81100000000000005</v>
      </c>
      <c r="IL13" s="9">
        <v>0</v>
      </c>
      <c r="IM13" s="9">
        <v>0</v>
      </c>
      <c r="IN13" s="9">
        <v>0</v>
      </c>
      <c r="IO13" s="9">
        <v>1.496</v>
      </c>
      <c r="IP13" s="9">
        <v>1.1639999999999999</v>
      </c>
      <c r="IQ13" s="9">
        <v>0.33200000000000002</v>
      </c>
    </row>
    <row r="14" spans="1:251">
      <c r="A14" s="10">
        <v>43132</v>
      </c>
      <c r="B14" s="9">
        <v>73.244</v>
      </c>
      <c r="C14" s="9">
        <v>28.783000000000001</v>
      </c>
      <c r="D14" s="9">
        <v>18.391999999999999</v>
      </c>
      <c r="E14" s="9">
        <v>10.391</v>
      </c>
      <c r="F14" s="9">
        <v>5.9470000000000001</v>
      </c>
      <c r="G14" s="9">
        <v>3.6219999999999999</v>
      </c>
      <c r="H14" s="9">
        <v>2.3250000000000002</v>
      </c>
      <c r="I14" s="9">
        <v>56.46</v>
      </c>
      <c r="J14" s="9">
        <v>13.659000000000001</v>
      </c>
      <c r="K14" s="9">
        <v>42.8</v>
      </c>
      <c r="L14" s="9">
        <v>50.033000000000001</v>
      </c>
      <c r="M14" s="9">
        <v>12.632</v>
      </c>
      <c r="N14" s="9">
        <v>37.401000000000003</v>
      </c>
      <c r="O14" s="9">
        <v>6.4269999999999996</v>
      </c>
      <c r="P14" s="9">
        <v>1.0269999999999999</v>
      </c>
      <c r="Q14" s="9">
        <v>5.4</v>
      </c>
      <c r="R14" s="9">
        <v>90.823999999999998</v>
      </c>
      <c r="S14" s="9">
        <v>93.094999999999999</v>
      </c>
      <c r="T14" s="9">
        <v>88.688000000000002</v>
      </c>
      <c r="U14" s="9">
        <v>17.515999999999998</v>
      </c>
      <c r="V14" s="9">
        <v>15.907</v>
      </c>
      <c r="W14" s="9">
        <v>19.03</v>
      </c>
      <c r="X14" s="9">
        <v>8.5709999999999997</v>
      </c>
      <c r="Y14" s="9">
        <v>8.657</v>
      </c>
      <c r="Z14" s="9">
        <v>8.49</v>
      </c>
      <c r="AA14" s="9">
        <v>0.89400000000000002</v>
      </c>
      <c r="AB14" s="9">
        <v>1.6140000000000001</v>
      </c>
      <c r="AC14" s="9">
        <v>0.218</v>
      </c>
      <c r="AD14" s="9">
        <v>0.16800000000000001</v>
      </c>
      <c r="AE14" s="9">
        <v>0.34699999999999998</v>
      </c>
      <c r="AF14" s="9">
        <v>0</v>
      </c>
      <c r="AG14" s="9">
        <v>0.72599999999999998</v>
      </c>
      <c r="AH14" s="9">
        <v>1.2669999999999999</v>
      </c>
      <c r="AI14" s="9">
        <v>0.218</v>
      </c>
      <c r="AJ14" s="9">
        <v>10.109</v>
      </c>
      <c r="AK14" s="9">
        <v>10.372</v>
      </c>
      <c r="AL14" s="9">
        <v>9.8610000000000007</v>
      </c>
      <c r="AM14" s="9">
        <v>4.6319999999999997</v>
      </c>
      <c r="AN14" s="9">
        <v>6.8029999999999999</v>
      </c>
      <c r="AO14" s="9">
        <v>2.589</v>
      </c>
      <c r="AP14" s="9">
        <v>7.3849999999999998</v>
      </c>
      <c r="AQ14" s="9">
        <v>7.0410000000000004</v>
      </c>
      <c r="AR14" s="9">
        <v>7.7080000000000002</v>
      </c>
      <c r="AS14" s="9">
        <v>6.1559999999999997</v>
      </c>
      <c r="AT14" s="9">
        <v>8.4659999999999993</v>
      </c>
      <c r="AU14" s="9">
        <v>3.9830000000000001</v>
      </c>
      <c r="AV14" s="9">
        <v>9.7959999999999994</v>
      </c>
      <c r="AW14" s="9">
        <v>14.657999999999999</v>
      </c>
      <c r="AX14" s="9">
        <v>5.22</v>
      </c>
      <c r="AY14" s="9">
        <v>4.8540000000000001</v>
      </c>
      <c r="AZ14" s="9">
        <v>4.8470000000000004</v>
      </c>
      <c r="BA14" s="9">
        <v>4.8620000000000001</v>
      </c>
      <c r="BB14" s="9">
        <v>5.6890000000000001</v>
      </c>
      <c r="BC14" s="9">
        <v>1.623</v>
      </c>
      <c r="BD14" s="9">
        <v>9.5139999999999993</v>
      </c>
      <c r="BE14" s="9">
        <v>4.1449999999999996</v>
      </c>
      <c r="BF14" s="9">
        <v>2.6859999999999999</v>
      </c>
      <c r="BG14" s="9">
        <v>5.5179999999999998</v>
      </c>
      <c r="BH14" s="9">
        <v>0.93600000000000005</v>
      </c>
      <c r="BI14" s="9">
        <v>1.276</v>
      </c>
      <c r="BJ14" s="9">
        <v>0.61599999999999999</v>
      </c>
      <c r="BK14" s="9">
        <v>10.141999999999999</v>
      </c>
      <c r="BL14" s="9">
        <v>9.1460000000000008</v>
      </c>
      <c r="BM14" s="9">
        <v>11.079000000000001</v>
      </c>
      <c r="BN14" s="9">
        <v>9.1760000000000002</v>
      </c>
      <c r="BO14" s="9">
        <v>6.9050000000000002</v>
      </c>
      <c r="BP14" s="9">
        <v>11.311999999999999</v>
      </c>
      <c r="BQ14" s="9">
        <v>77.408000000000001</v>
      </c>
      <c r="BR14" s="9">
        <v>88.724999999999994</v>
      </c>
      <c r="BS14" s="9">
        <v>66.760000000000005</v>
      </c>
      <c r="BT14" s="9">
        <v>63.511000000000003</v>
      </c>
      <c r="BU14" s="9">
        <v>70.554000000000002</v>
      </c>
      <c r="BV14" s="9">
        <v>56.884</v>
      </c>
      <c r="BW14" s="9">
        <v>11.518000000000001</v>
      </c>
      <c r="BX14" s="9">
        <v>15.182</v>
      </c>
      <c r="BY14" s="9">
        <v>8.07</v>
      </c>
      <c r="BZ14" s="9">
        <v>2.38</v>
      </c>
      <c r="CA14" s="9">
        <v>2.9889999999999999</v>
      </c>
      <c r="CB14" s="9">
        <v>1.806</v>
      </c>
      <c r="CC14" s="9">
        <v>22.591999999999999</v>
      </c>
      <c r="CD14" s="9">
        <v>11.275</v>
      </c>
      <c r="CE14" s="9">
        <v>33.24</v>
      </c>
      <c r="CF14" s="9">
        <v>20.02</v>
      </c>
      <c r="CG14" s="9">
        <v>10.427</v>
      </c>
      <c r="CH14" s="9">
        <v>29.047000000000001</v>
      </c>
      <c r="CI14" s="9">
        <v>2.5720000000000001</v>
      </c>
      <c r="CJ14" s="9">
        <v>0.84799999999999998</v>
      </c>
      <c r="CK14" s="9">
        <v>4.194</v>
      </c>
      <c r="CL14" s="9">
        <v>174.29</v>
      </c>
      <c r="CM14" s="9">
        <v>94.676000000000002</v>
      </c>
      <c r="CN14" s="9">
        <v>79.614000000000004</v>
      </c>
      <c r="CO14" s="9">
        <v>158.369</v>
      </c>
      <c r="CP14" s="9">
        <v>86.242000000000004</v>
      </c>
      <c r="CQ14" s="9">
        <v>72.126999999999995</v>
      </c>
      <c r="CR14" s="9">
        <v>24.199000000000002</v>
      </c>
      <c r="CS14" s="9">
        <v>12.505000000000001</v>
      </c>
      <c r="CT14" s="9">
        <v>11.695</v>
      </c>
      <c r="CU14" s="9">
        <v>9.43</v>
      </c>
      <c r="CV14" s="9">
        <v>4.093</v>
      </c>
      <c r="CW14" s="9">
        <v>5.3369999999999997</v>
      </c>
      <c r="CX14" s="9">
        <v>27.86</v>
      </c>
      <c r="CY14" s="9">
        <v>16.420999999999999</v>
      </c>
      <c r="CZ14" s="9">
        <v>11.439</v>
      </c>
      <c r="DA14" s="9">
        <v>0</v>
      </c>
      <c r="DB14" s="9">
        <v>0</v>
      </c>
      <c r="DC14" s="9">
        <v>0</v>
      </c>
      <c r="DD14" s="9">
        <v>27.86</v>
      </c>
      <c r="DE14" s="9">
        <v>16.420999999999999</v>
      </c>
      <c r="DF14" s="9">
        <v>11.439</v>
      </c>
      <c r="DG14" s="9">
        <v>6.0780000000000003</v>
      </c>
      <c r="DH14" s="9">
        <v>1.244</v>
      </c>
      <c r="DI14" s="9">
        <v>4.8339999999999996</v>
      </c>
      <c r="DJ14" s="9">
        <v>10.069000000000001</v>
      </c>
      <c r="DK14" s="9">
        <v>5.7249999999999996</v>
      </c>
      <c r="DL14" s="9">
        <v>4.3440000000000003</v>
      </c>
      <c r="DM14" s="9">
        <v>15.366</v>
      </c>
      <c r="DN14" s="9">
        <v>11.36</v>
      </c>
      <c r="DO14" s="9">
        <v>4.0060000000000002</v>
      </c>
      <c r="DP14" s="9">
        <v>5.9240000000000004</v>
      </c>
      <c r="DQ14" s="9">
        <v>1.7949999999999999</v>
      </c>
      <c r="DR14" s="9">
        <v>4.1280000000000001</v>
      </c>
      <c r="DS14" s="9">
        <v>23.353999999999999</v>
      </c>
      <c r="DT14" s="9">
        <v>15.712</v>
      </c>
      <c r="DU14" s="9">
        <v>7.6429999999999998</v>
      </c>
      <c r="DV14" s="9">
        <v>7.202</v>
      </c>
      <c r="DW14" s="9">
        <v>3.4209999999999998</v>
      </c>
      <c r="DX14" s="9">
        <v>3.7810000000000001</v>
      </c>
      <c r="DY14" s="9">
        <v>3.26</v>
      </c>
      <c r="DZ14" s="9">
        <v>0.501</v>
      </c>
      <c r="EA14" s="9">
        <v>2.7589999999999999</v>
      </c>
      <c r="EB14" s="9">
        <v>4.9569999999999999</v>
      </c>
      <c r="EC14" s="9">
        <v>2.9039999999999999</v>
      </c>
      <c r="ED14" s="9">
        <v>2.052</v>
      </c>
      <c r="EE14" s="9">
        <v>2.7160000000000002</v>
      </c>
      <c r="EF14" s="9">
        <v>1.5349999999999999</v>
      </c>
      <c r="EG14" s="9">
        <v>1.181</v>
      </c>
      <c r="EH14" s="9">
        <v>17.954000000000001</v>
      </c>
      <c r="EI14" s="9">
        <v>9.0259999999999998</v>
      </c>
      <c r="EJ14" s="9">
        <v>8.9269999999999996</v>
      </c>
      <c r="EK14" s="9">
        <v>15.920999999999999</v>
      </c>
      <c r="EL14" s="9">
        <v>8.4339999999999993</v>
      </c>
      <c r="EM14" s="9">
        <v>7.4870000000000001</v>
      </c>
      <c r="EN14" s="9">
        <v>136.001</v>
      </c>
      <c r="EO14" s="9">
        <v>83.843000000000004</v>
      </c>
      <c r="EP14" s="9">
        <v>52.158000000000001</v>
      </c>
      <c r="EQ14" s="9">
        <v>111.452</v>
      </c>
      <c r="ER14" s="9">
        <v>66.194999999999993</v>
      </c>
      <c r="ES14" s="9">
        <v>45.256999999999998</v>
      </c>
      <c r="ET14" s="9">
        <v>21.318000000000001</v>
      </c>
      <c r="EU14" s="9">
        <v>15.635</v>
      </c>
      <c r="EV14" s="9">
        <v>5.6829999999999998</v>
      </c>
      <c r="EW14" s="9">
        <v>3.2320000000000002</v>
      </c>
      <c r="EX14" s="9">
        <v>2.0139999999999998</v>
      </c>
      <c r="EY14" s="9">
        <v>1.218</v>
      </c>
      <c r="EZ14" s="9">
        <v>38.289000000000001</v>
      </c>
      <c r="FA14" s="9">
        <v>10.833</v>
      </c>
      <c r="FB14" s="9">
        <v>27.456</v>
      </c>
      <c r="FC14" s="9">
        <v>32.216999999999999</v>
      </c>
      <c r="FD14" s="9">
        <v>8.5239999999999991</v>
      </c>
      <c r="FE14" s="9">
        <v>23.693000000000001</v>
      </c>
      <c r="FF14" s="9">
        <v>6.0720000000000001</v>
      </c>
      <c r="FG14" s="9">
        <v>2.3090000000000002</v>
      </c>
      <c r="FH14" s="9">
        <v>3.7629999999999999</v>
      </c>
      <c r="FI14" s="9">
        <v>90.864999999999995</v>
      </c>
      <c r="FJ14" s="9">
        <v>91.091999999999999</v>
      </c>
      <c r="FK14" s="9">
        <v>90.594999999999999</v>
      </c>
      <c r="FL14" s="9">
        <v>13.885</v>
      </c>
      <c r="FM14" s="9">
        <v>13.208</v>
      </c>
      <c r="FN14" s="9">
        <v>14.689</v>
      </c>
      <c r="FO14" s="9">
        <v>5.4109999999999996</v>
      </c>
      <c r="FP14" s="9">
        <v>4.3230000000000004</v>
      </c>
      <c r="FQ14" s="9">
        <v>6.7039999999999997</v>
      </c>
      <c r="FR14" s="9">
        <v>15.984999999999999</v>
      </c>
      <c r="FS14" s="9">
        <v>17.344999999999999</v>
      </c>
      <c r="FT14" s="9">
        <v>14.367000000000001</v>
      </c>
      <c r="FU14" s="9">
        <v>0</v>
      </c>
      <c r="FV14" s="9">
        <v>0</v>
      </c>
      <c r="FW14" s="9">
        <v>0</v>
      </c>
      <c r="FX14" s="9">
        <v>15.984999999999999</v>
      </c>
      <c r="FY14" s="9">
        <v>17.344999999999999</v>
      </c>
      <c r="FZ14" s="9">
        <v>14.367000000000001</v>
      </c>
      <c r="GA14" s="9">
        <v>3.4870000000000001</v>
      </c>
      <c r="GB14" s="9">
        <v>1.3140000000000001</v>
      </c>
      <c r="GC14" s="9">
        <v>6.0720000000000001</v>
      </c>
      <c r="GD14" s="9">
        <v>5.7770000000000001</v>
      </c>
      <c r="GE14" s="9">
        <v>6.0460000000000003</v>
      </c>
      <c r="GF14" s="9">
        <v>5.4569999999999999</v>
      </c>
      <c r="GG14" s="9">
        <v>8.8160000000000007</v>
      </c>
      <c r="GH14" s="9">
        <v>11.999000000000001</v>
      </c>
      <c r="GI14" s="9">
        <v>5.032</v>
      </c>
      <c r="GJ14" s="9">
        <v>3.399</v>
      </c>
      <c r="GK14" s="9">
        <v>1.8959999999999999</v>
      </c>
      <c r="GL14" s="9">
        <v>5.1859999999999999</v>
      </c>
      <c r="GM14" s="9">
        <v>13.4</v>
      </c>
      <c r="GN14" s="9">
        <v>16.594999999999999</v>
      </c>
      <c r="GO14" s="9">
        <v>9.6</v>
      </c>
      <c r="GP14" s="9">
        <v>4.1319999999999997</v>
      </c>
      <c r="GQ14" s="9">
        <v>3.613</v>
      </c>
      <c r="GR14" s="9">
        <v>4.7489999999999997</v>
      </c>
      <c r="GS14" s="9">
        <v>1.871</v>
      </c>
      <c r="GT14" s="9">
        <v>0.53</v>
      </c>
      <c r="GU14" s="9">
        <v>3.4649999999999999</v>
      </c>
      <c r="GV14" s="9">
        <v>2.8439999999999999</v>
      </c>
      <c r="GW14" s="9">
        <v>3.0680000000000001</v>
      </c>
      <c r="GX14" s="9">
        <v>2.5779999999999998</v>
      </c>
      <c r="GY14" s="9">
        <v>1.5580000000000001</v>
      </c>
      <c r="GZ14" s="9">
        <v>1.621</v>
      </c>
      <c r="HA14" s="9">
        <v>1.484</v>
      </c>
      <c r="HB14" s="9">
        <v>10.301</v>
      </c>
      <c r="HC14" s="9">
        <v>9.5340000000000007</v>
      </c>
      <c r="HD14" s="9">
        <v>11.212999999999999</v>
      </c>
      <c r="HE14" s="9">
        <v>9.1349999999999998</v>
      </c>
      <c r="HF14" s="9">
        <v>8.9079999999999995</v>
      </c>
      <c r="HG14" s="9">
        <v>9.4049999999999994</v>
      </c>
      <c r="HH14" s="9">
        <v>78.031999999999996</v>
      </c>
      <c r="HI14" s="9">
        <v>88.558000000000007</v>
      </c>
      <c r="HJ14" s="9">
        <v>65.513999999999996</v>
      </c>
      <c r="HK14" s="9">
        <v>63.945999999999998</v>
      </c>
      <c r="HL14" s="9">
        <v>69.917000000000002</v>
      </c>
      <c r="HM14" s="9">
        <v>56.844999999999999</v>
      </c>
      <c r="HN14" s="9">
        <v>12.231</v>
      </c>
      <c r="HO14" s="9">
        <v>16.513999999999999</v>
      </c>
      <c r="HP14" s="9">
        <v>7.1379999999999999</v>
      </c>
      <c r="HQ14" s="9">
        <v>1.8540000000000001</v>
      </c>
      <c r="HR14" s="9">
        <v>2.1269999999999998</v>
      </c>
      <c r="HS14" s="9">
        <v>1.53</v>
      </c>
      <c r="HT14" s="9">
        <v>21.968</v>
      </c>
      <c r="HU14" s="9">
        <v>11.442</v>
      </c>
      <c r="HV14" s="9">
        <v>34.485999999999997</v>
      </c>
      <c r="HW14" s="9">
        <v>18.484999999999999</v>
      </c>
      <c r="HX14" s="9">
        <v>9.0030000000000001</v>
      </c>
      <c r="HY14" s="9">
        <v>29.76</v>
      </c>
      <c r="HZ14" s="9">
        <v>3.484</v>
      </c>
      <c r="IA14" s="9">
        <v>2.4390000000000001</v>
      </c>
      <c r="IB14" s="9">
        <v>4.7270000000000003</v>
      </c>
      <c r="IC14" s="9">
        <v>8.3670000000000009</v>
      </c>
      <c r="ID14" s="9">
        <v>6.3280000000000003</v>
      </c>
      <c r="IE14" s="9">
        <v>2.0390000000000001</v>
      </c>
      <c r="IF14" s="9">
        <v>6.3570000000000002</v>
      </c>
      <c r="IG14" s="9">
        <v>5.202</v>
      </c>
      <c r="IH14" s="9">
        <v>1.155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2.0609999999999999</v>
      </c>
      <c r="IP14" s="9">
        <v>2.0609999999999999</v>
      </c>
      <c r="IQ14" s="9">
        <v>0</v>
      </c>
    </row>
    <row r="15" spans="1:251">
      <c r="A15" s="10">
        <v>43497</v>
      </c>
      <c r="B15" s="9">
        <v>57.755000000000003</v>
      </c>
      <c r="C15" s="9">
        <v>42.244999999999997</v>
      </c>
      <c r="D15" s="9">
        <v>26.396000000000001</v>
      </c>
      <c r="E15" s="9">
        <v>15.849</v>
      </c>
      <c r="F15" s="9">
        <v>6.6550000000000002</v>
      </c>
      <c r="G15" s="9">
        <v>4.8840000000000003</v>
      </c>
      <c r="H15" s="9">
        <v>1.7709999999999999</v>
      </c>
      <c r="I15" s="9">
        <v>57.558999999999997</v>
      </c>
      <c r="J15" s="9">
        <v>12.359</v>
      </c>
      <c r="K15" s="9">
        <v>45.2</v>
      </c>
      <c r="L15" s="9">
        <v>47.905999999999999</v>
      </c>
      <c r="M15" s="9">
        <v>10.747</v>
      </c>
      <c r="N15" s="9">
        <v>37.158999999999999</v>
      </c>
      <c r="O15" s="9">
        <v>9.6539999999999999</v>
      </c>
      <c r="P15" s="9">
        <v>1.6120000000000001</v>
      </c>
      <c r="Q15" s="9">
        <v>8.0419999999999998</v>
      </c>
      <c r="R15" s="9">
        <v>86.891000000000005</v>
      </c>
      <c r="S15" s="9">
        <v>87.679000000000002</v>
      </c>
      <c r="T15" s="9">
        <v>86.100999999999999</v>
      </c>
      <c r="U15" s="9">
        <v>16.975000000000001</v>
      </c>
      <c r="V15" s="9">
        <v>14.632999999999999</v>
      </c>
      <c r="W15" s="9">
        <v>19.323</v>
      </c>
      <c r="X15" s="9">
        <v>7.1769999999999996</v>
      </c>
      <c r="Y15" s="9">
        <v>8.61</v>
      </c>
      <c r="Z15" s="9">
        <v>5.7389999999999999</v>
      </c>
      <c r="AA15" s="9">
        <v>1.988</v>
      </c>
      <c r="AB15" s="9">
        <v>2.4289999999999998</v>
      </c>
      <c r="AC15" s="9">
        <v>1.546</v>
      </c>
      <c r="AD15" s="9">
        <v>0.17100000000000001</v>
      </c>
      <c r="AE15" s="9">
        <v>0.34100000000000003</v>
      </c>
      <c r="AF15" s="9">
        <v>0</v>
      </c>
      <c r="AG15" s="9">
        <v>1.8180000000000001</v>
      </c>
      <c r="AH15" s="9">
        <v>2.089</v>
      </c>
      <c r="AI15" s="9">
        <v>1.546</v>
      </c>
      <c r="AJ15" s="9">
        <v>8.907</v>
      </c>
      <c r="AK15" s="9">
        <v>9.1170000000000009</v>
      </c>
      <c r="AL15" s="9">
        <v>8.6969999999999992</v>
      </c>
      <c r="AM15" s="9">
        <v>4.7009999999999996</v>
      </c>
      <c r="AN15" s="9">
        <v>6.625</v>
      </c>
      <c r="AO15" s="9">
        <v>2.7719999999999998</v>
      </c>
      <c r="AP15" s="9">
        <v>6.9749999999999996</v>
      </c>
      <c r="AQ15" s="9">
        <v>7.7990000000000004</v>
      </c>
      <c r="AR15" s="9">
        <v>6.1479999999999997</v>
      </c>
      <c r="AS15" s="9">
        <v>3.4140000000000001</v>
      </c>
      <c r="AT15" s="9">
        <v>3.8109999999999999</v>
      </c>
      <c r="AU15" s="9">
        <v>3.016</v>
      </c>
      <c r="AV15" s="9">
        <v>7.8</v>
      </c>
      <c r="AW15" s="9">
        <v>10.255000000000001</v>
      </c>
      <c r="AX15" s="9">
        <v>5.3369999999999997</v>
      </c>
      <c r="AY15" s="9">
        <v>2.157</v>
      </c>
      <c r="AZ15" s="9">
        <v>0.76100000000000001</v>
      </c>
      <c r="BA15" s="9">
        <v>3.5579999999999998</v>
      </c>
      <c r="BB15" s="9">
        <v>6.2030000000000003</v>
      </c>
      <c r="BC15" s="9">
        <v>4.3550000000000004</v>
      </c>
      <c r="BD15" s="9">
        <v>8.0579999999999998</v>
      </c>
      <c r="BE15" s="9">
        <v>5.7919999999999998</v>
      </c>
      <c r="BF15" s="9">
        <v>1.956</v>
      </c>
      <c r="BG15" s="9">
        <v>9.64</v>
      </c>
      <c r="BH15" s="9">
        <v>2.1909999999999998</v>
      </c>
      <c r="BI15" s="9">
        <v>2.2480000000000002</v>
      </c>
      <c r="BJ15" s="9">
        <v>2.1339999999999999</v>
      </c>
      <c r="BK15" s="9">
        <v>12.61</v>
      </c>
      <c r="BL15" s="9">
        <v>15.08</v>
      </c>
      <c r="BM15" s="9">
        <v>10.132999999999999</v>
      </c>
      <c r="BN15" s="9">
        <v>13.109</v>
      </c>
      <c r="BO15" s="9">
        <v>12.321</v>
      </c>
      <c r="BP15" s="9">
        <v>13.898999999999999</v>
      </c>
      <c r="BQ15" s="9">
        <v>76.168000000000006</v>
      </c>
      <c r="BR15" s="9">
        <v>89.781999999999996</v>
      </c>
      <c r="BS15" s="9">
        <v>62.512999999999998</v>
      </c>
      <c r="BT15" s="9">
        <v>55.923000000000002</v>
      </c>
      <c r="BU15" s="9">
        <v>63.920999999999999</v>
      </c>
      <c r="BV15" s="9">
        <v>47.9</v>
      </c>
      <c r="BW15" s="9">
        <v>17.491</v>
      </c>
      <c r="BX15" s="9">
        <v>21.824000000000002</v>
      </c>
      <c r="BY15" s="9">
        <v>13.145</v>
      </c>
      <c r="BZ15" s="9">
        <v>2.7549999999999999</v>
      </c>
      <c r="CA15" s="9">
        <v>4.0380000000000003</v>
      </c>
      <c r="CB15" s="9">
        <v>1.4690000000000001</v>
      </c>
      <c r="CC15" s="9">
        <v>23.832000000000001</v>
      </c>
      <c r="CD15" s="9">
        <v>10.218</v>
      </c>
      <c r="CE15" s="9">
        <v>37.487000000000002</v>
      </c>
      <c r="CF15" s="9">
        <v>19.835000000000001</v>
      </c>
      <c r="CG15" s="9">
        <v>8.8849999999999998</v>
      </c>
      <c r="CH15" s="9">
        <v>30.818000000000001</v>
      </c>
      <c r="CI15" s="9">
        <v>3.9969999999999999</v>
      </c>
      <c r="CJ15" s="9">
        <v>1.333</v>
      </c>
      <c r="CK15" s="9">
        <v>6.6689999999999996</v>
      </c>
      <c r="CL15" s="9">
        <v>160.72999999999999</v>
      </c>
      <c r="CM15" s="9">
        <v>84.370999999999995</v>
      </c>
      <c r="CN15" s="9">
        <v>76.358999999999995</v>
      </c>
      <c r="CO15" s="9">
        <v>148.12</v>
      </c>
      <c r="CP15" s="9">
        <v>76.611999999999995</v>
      </c>
      <c r="CQ15" s="9">
        <v>71.507999999999996</v>
      </c>
      <c r="CR15" s="9">
        <v>22.402000000000001</v>
      </c>
      <c r="CS15" s="9">
        <v>11.516999999999999</v>
      </c>
      <c r="CT15" s="9">
        <v>10.885</v>
      </c>
      <c r="CU15" s="9">
        <v>7.7569999999999997</v>
      </c>
      <c r="CV15" s="9">
        <v>5.01</v>
      </c>
      <c r="CW15" s="9">
        <v>2.7469999999999999</v>
      </c>
      <c r="CX15" s="9">
        <v>25.283999999999999</v>
      </c>
      <c r="CY15" s="9">
        <v>13.443</v>
      </c>
      <c r="CZ15" s="9">
        <v>11.840999999999999</v>
      </c>
      <c r="DA15" s="9">
        <v>0</v>
      </c>
      <c r="DB15" s="9">
        <v>0</v>
      </c>
      <c r="DC15" s="9">
        <v>0</v>
      </c>
      <c r="DD15" s="9">
        <v>25.283999999999999</v>
      </c>
      <c r="DE15" s="9">
        <v>13.443</v>
      </c>
      <c r="DF15" s="9">
        <v>11.840999999999999</v>
      </c>
      <c r="DG15" s="9">
        <v>4.431</v>
      </c>
      <c r="DH15" s="9">
        <v>1.962</v>
      </c>
      <c r="DI15" s="9">
        <v>2.4689999999999999</v>
      </c>
      <c r="DJ15" s="9">
        <v>4.9260000000000002</v>
      </c>
      <c r="DK15" s="9">
        <v>3.8650000000000002</v>
      </c>
      <c r="DL15" s="9">
        <v>1.0609999999999999</v>
      </c>
      <c r="DM15" s="9">
        <v>21.369</v>
      </c>
      <c r="DN15" s="9">
        <v>12.308999999999999</v>
      </c>
      <c r="DO15" s="9">
        <v>9.0589999999999993</v>
      </c>
      <c r="DP15" s="9">
        <v>7.0659999999999998</v>
      </c>
      <c r="DQ15" s="9">
        <v>3.4079999999999999</v>
      </c>
      <c r="DR15" s="9">
        <v>3.6579999999999999</v>
      </c>
      <c r="DS15" s="9">
        <v>21.574999999999999</v>
      </c>
      <c r="DT15" s="9">
        <v>9.7880000000000003</v>
      </c>
      <c r="DU15" s="9">
        <v>11.786</v>
      </c>
      <c r="DV15" s="9">
        <v>4.5190000000000001</v>
      </c>
      <c r="DW15" s="9">
        <v>1.9950000000000001</v>
      </c>
      <c r="DX15" s="9">
        <v>2.5249999999999999</v>
      </c>
      <c r="DY15" s="9">
        <v>3.1930000000000001</v>
      </c>
      <c r="DZ15" s="9">
        <v>2.1110000000000002</v>
      </c>
      <c r="EA15" s="9">
        <v>1.0820000000000001</v>
      </c>
      <c r="EB15" s="9">
        <v>6.62</v>
      </c>
      <c r="EC15" s="9">
        <v>1.6970000000000001</v>
      </c>
      <c r="ED15" s="9">
        <v>4.923</v>
      </c>
      <c r="EE15" s="9">
        <v>4.4530000000000003</v>
      </c>
      <c r="EF15" s="9">
        <v>1.3779999999999999</v>
      </c>
      <c r="EG15" s="9">
        <v>3.0760000000000001</v>
      </c>
      <c r="EH15" s="9">
        <v>14.525</v>
      </c>
      <c r="EI15" s="9">
        <v>8.1300000000000008</v>
      </c>
      <c r="EJ15" s="9">
        <v>6.3959999999999999</v>
      </c>
      <c r="EK15" s="9">
        <v>12.61</v>
      </c>
      <c r="EL15" s="9">
        <v>7.758</v>
      </c>
      <c r="EM15" s="9">
        <v>4.851</v>
      </c>
      <c r="EN15" s="9">
        <v>125.224</v>
      </c>
      <c r="EO15" s="9">
        <v>74.284999999999997</v>
      </c>
      <c r="EP15" s="9">
        <v>50.938000000000002</v>
      </c>
      <c r="EQ15" s="9">
        <v>95.659000000000006</v>
      </c>
      <c r="ER15" s="9">
        <v>52.19</v>
      </c>
      <c r="ES15" s="9">
        <v>43.469000000000001</v>
      </c>
      <c r="ET15" s="9">
        <v>27.605</v>
      </c>
      <c r="EU15" s="9">
        <v>20.856000000000002</v>
      </c>
      <c r="EV15" s="9">
        <v>6.75</v>
      </c>
      <c r="EW15" s="9">
        <v>1.9590000000000001</v>
      </c>
      <c r="EX15" s="9">
        <v>1.2390000000000001</v>
      </c>
      <c r="EY15" s="9">
        <v>0.72</v>
      </c>
      <c r="EZ15" s="9">
        <v>35.506999999999998</v>
      </c>
      <c r="FA15" s="9">
        <v>10.085000000000001</v>
      </c>
      <c r="FB15" s="9">
        <v>25.420999999999999</v>
      </c>
      <c r="FC15" s="9">
        <v>32.137</v>
      </c>
      <c r="FD15" s="9">
        <v>9.3450000000000006</v>
      </c>
      <c r="FE15" s="9">
        <v>22.792000000000002</v>
      </c>
      <c r="FF15" s="9">
        <v>3.37</v>
      </c>
      <c r="FG15" s="9">
        <v>0.74099999999999999</v>
      </c>
      <c r="FH15" s="9">
        <v>2.629</v>
      </c>
      <c r="FI15" s="9">
        <v>92.155000000000001</v>
      </c>
      <c r="FJ15" s="9">
        <v>90.804000000000002</v>
      </c>
      <c r="FK15" s="9">
        <v>93.647000000000006</v>
      </c>
      <c r="FL15" s="9">
        <v>13.938000000000001</v>
      </c>
      <c r="FM15" s="9">
        <v>13.651</v>
      </c>
      <c r="FN15" s="9">
        <v>14.255000000000001</v>
      </c>
      <c r="FO15" s="9">
        <v>4.8259999999999996</v>
      </c>
      <c r="FP15" s="9">
        <v>5.9379999999999997</v>
      </c>
      <c r="FQ15" s="9">
        <v>3.5979999999999999</v>
      </c>
      <c r="FR15" s="9">
        <v>15.731</v>
      </c>
      <c r="FS15" s="9">
        <v>15.933</v>
      </c>
      <c r="FT15" s="9">
        <v>15.507</v>
      </c>
      <c r="FU15" s="9">
        <v>0</v>
      </c>
      <c r="FV15" s="9">
        <v>0</v>
      </c>
      <c r="FW15" s="9">
        <v>0</v>
      </c>
      <c r="FX15" s="9">
        <v>15.731</v>
      </c>
      <c r="FY15" s="9">
        <v>15.933</v>
      </c>
      <c r="FZ15" s="9">
        <v>15.507</v>
      </c>
      <c r="GA15" s="9">
        <v>2.7570000000000001</v>
      </c>
      <c r="GB15" s="9">
        <v>2.3260000000000001</v>
      </c>
      <c r="GC15" s="9">
        <v>3.2330000000000001</v>
      </c>
      <c r="GD15" s="9">
        <v>3.0649999999999999</v>
      </c>
      <c r="GE15" s="9">
        <v>4.5810000000000004</v>
      </c>
      <c r="GF15" s="9">
        <v>1.39</v>
      </c>
      <c r="GG15" s="9">
        <v>13.295</v>
      </c>
      <c r="GH15" s="9">
        <v>14.59</v>
      </c>
      <c r="GI15" s="9">
        <v>11.864000000000001</v>
      </c>
      <c r="GJ15" s="9">
        <v>4.3959999999999999</v>
      </c>
      <c r="GK15" s="9">
        <v>4.0389999999999997</v>
      </c>
      <c r="GL15" s="9">
        <v>4.79</v>
      </c>
      <c r="GM15" s="9">
        <v>13.423</v>
      </c>
      <c r="GN15" s="9">
        <v>11.602</v>
      </c>
      <c r="GO15" s="9">
        <v>15.435</v>
      </c>
      <c r="GP15" s="9">
        <v>2.8119999999999998</v>
      </c>
      <c r="GQ15" s="9">
        <v>2.3639999999999999</v>
      </c>
      <c r="GR15" s="9">
        <v>3.306</v>
      </c>
      <c r="GS15" s="9">
        <v>1.9870000000000001</v>
      </c>
      <c r="GT15" s="9">
        <v>2.5019999999999998</v>
      </c>
      <c r="GU15" s="9">
        <v>1.417</v>
      </c>
      <c r="GV15" s="9">
        <v>4.1189999999999998</v>
      </c>
      <c r="GW15" s="9">
        <v>2.0110000000000001</v>
      </c>
      <c r="GX15" s="9">
        <v>6.4470000000000001</v>
      </c>
      <c r="GY15" s="9">
        <v>2.7709999999999999</v>
      </c>
      <c r="GZ15" s="9">
        <v>1.633</v>
      </c>
      <c r="HA15" s="9">
        <v>4.0279999999999996</v>
      </c>
      <c r="HB15" s="9">
        <v>9.0370000000000008</v>
      </c>
      <c r="HC15" s="9">
        <v>9.6359999999999992</v>
      </c>
      <c r="HD15" s="9">
        <v>8.3759999999999994</v>
      </c>
      <c r="HE15" s="9">
        <v>7.8449999999999998</v>
      </c>
      <c r="HF15" s="9">
        <v>9.1959999999999997</v>
      </c>
      <c r="HG15" s="9">
        <v>6.3529999999999998</v>
      </c>
      <c r="HH15" s="9">
        <v>77.909000000000006</v>
      </c>
      <c r="HI15" s="9">
        <v>88.046999999999997</v>
      </c>
      <c r="HJ15" s="9">
        <v>66.707999999999998</v>
      </c>
      <c r="HK15" s="9">
        <v>59.515000000000001</v>
      </c>
      <c r="HL15" s="9">
        <v>61.857999999999997</v>
      </c>
      <c r="HM15" s="9">
        <v>56.926000000000002</v>
      </c>
      <c r="HN15" s="9">
        <v>17.175000000000001</v>
      </c>
      <c r="HO15" s="9">
        <v>24.719000000000001</v>
      </c>
      <c r="HP15" s="9">
        <v>8.8390000000000004</v>
      </c>
      <c r="HQ15" s="9">
        <v>1.2190000000000001</v>
      </c>
      <c r="HR15" s="9">
        <v>1.4690000000000001</v>
      </c>
      <c r="HS15" s="9">
        <v>0.94299999999999995</v>
      </c>
      <c r="HT15" s="9">
        <v>22.091000000000001</v>
      </c>
      <c r="HU15" s="9">
        <v>11.952999999999999</v>
      </c>
      <c r="HV15" s="9">
        <v>33.292000000000002</v>
      </c>
      <c r="HW15" s="9">
        <v>19.994</v>
      </c>
      <c r="HX15" s="9">
        <v>11.076000000000001</v>
      </c>
      <c r="HY15" s="9">
        <v>29.847999999999999</v>
      </c>
      <c r="HZ15" s="9">
        <v>2.097</v>
      </c>
      <c r="IA15" s="9">
        <v>0.878</v>
      </c>
      <c r="IB15" s="9">
        <v>3.4430000000000001</v>
      </c>
      <c r="IC15" s="9">
        <v>12.6</v>
      </c>
      <c r="ID15" s="9">
        <v>8.6790000000000003</v>
      </c>
      <c r="IE15" s="9">
        <v>3.9209999999999998</v>
      </c>
      <c r="IF15" s="9">
        <v>9.93</v>
      </c>
      <c r="IG15" s="9">
        <v>7.5590000000000002</v>
      </c>
      <c r="IH15" s="9">
        <v>2.37</v>
      </c>
      <c r="II15" s="9">
        <v>0.57099999999999995</v>
      </c>
      <c r="IJ15" s="9">
        <v>0.57099999999999995</v>
      </c>
      <c r="IK15" s="9">
        <v>0</v>
      </c>
      <c r="IL15" s="9">
        <v>0</v>
      </c>
      <c r="IM15" s="9">
        <v>0</v>
      </c>
      <c r="IN15" s="9">
        <v>0</v>
      </c>
      <c r="IO15" s="9">
        <v>3.3210000000000002</v>
      </c>
      <c r="IP15" s="9">
        <v>2.4449999999999998</v>
      </c>
      <c r="IQ15" s="9">
        <v>0.876</v>
      </c>
    </row>
    <row r="16" spans="1:251">
      <c r="A16" s="10">
        <v>43862</v>
      </c>
      <c r="B16" s="9">
        <v>59.597999999999999</v>
      </c>
      <c r="C16" s="9">
        <v>34.076999999999998</v>
      </c>
      <c r="D16" s="9">
        <v>20.747</v>
      </c>
      <c r="E16" s="9">
        <v>13.33</v>
      </c>
      <c r="F16" s="9">
        <v>11.101000000000001</v>
      </c>
      <c r="G16" s="9">
        <v>6.3630000000000004</v>
      </c>
      <c r="H16" s="9">
        <v>4.7380000000000004</v>
      </c>
      <c r="I16" s="9">
        <v>47.627000000000002</v>
      </c>
      <c r="J16" s="9">
        <v>11.96</v>
      </c>
      <c r="K16" s="9">
        <v>35.667000000000002</v>
      </c>
      <c r="L16" s="9">
        <v>37.216999999999999</v>
      </c>
      <c r="M16" s="9">
        <v>8.7129999999999992</v>
      </c>
      <c r="N16" s="9">
        <v>28.504000000000001</v>
      </c>
      <c r="O16" s="9">
        <v>10.409000000000001</v>
      </c>
      <c r="P16" s="9">
        <v>3.246</v>
      </c>
      <c r="Q16" s="9">
        <v>7.1630000000000003</v>
      </c>
      <c r="R16" s="9">
        <v>85.254000000000005</v>
      </c>
      <c r="S16" s="9">
        <v>84.777000000000001</v>
      </c>
      <c r="T16" s="9">
        <v>85.763000000000005</v>
      </c>
      <c r="U16" s="9">
        <v>17.265000000000001</v>
      </c>
      <c r="V16" s="9">
        <v>17.916</v>
      </c>
      <c r="W16" s="9">
        <v>16.57</v>
      </c>
      <c r="X16" s="9">
        <v>7.4059999999999997</v>
      </c>
      <c r="Y16" s="9">
        <v>7.32</v>
      </c>
      <c r="Z16" s="9">
        <v>7.4969999999999999</v>
      </c>
      <c r="AA16" s="9">
        <v>1.4039999999999999</v>
      </c>
      <c r="AB16" s="9">
        <v>1.0169999999999999</v>
      </c>
      <c r="AC16" s="9">
        <v>1.8169999999999999</v>
      </c>
      <c r="AD16" s="9">
        <v>0.29099999999999998</v>
      </c>
      <c r="AE16" s="9">
        <v>0.56299999999999994</v>
      </c>
      <c r="AF16" s="9">
        <v>0</v>
      </c>
      <c r="AG16" s="9">
        <v>1.1140000000000001</v>
      </c>
      <c r="AH16" s="9">
        <v>0.45400000000000001</v>
      </c>
      <c r="AI16" s="9">
        <v>1.8169999999999999</v>
      </c>
      <c r="AJ16" s="9">
        <v>9.23</v>
      </c>
      <c r="AK16" s="9">
        <v>7.5270000000000001</v>
      </c>
      <c r="AL16" s="9">
        <v>11.047000000000001</v>
      </c>
      <c r="AM16" s="9">
        <v>4.0860000000000003</v>
      </c>
      <c r="AN16" s="9">
        <v>5.0220000000000002</v>
      </c>
      <c r="AO16" s="9">
        <v>3.0870000000000002</v>
      </c>
      <c r="AP16" s="9">
        <v>4.8460000000000001</v>
      </c>
      <c r="AQ16" s="9">
        <v>5.8680000000000003</v>
      </c>
      <c r="AR16" s="9">
        <v>3.7549999999999999</v>
      </c>
      <c r="AS16" s="9">
        <v>3.52</v>
      </c>
      <c r="AT16" s="9">
        <v>6.2409999999999997</v>
      </c>
      <c r="AU16" s="9">
        <v>0.61799999999999999</v>
      </c>
      <c r="AV16" s="9">
        <v>9.0139999999999993</v>
      </c>
      <c r="AW16" s="9">
        <v>11.654999999999999</v>
      </c>
      <c r="AX16" s="9">
        <v>6.1980000000000004</v>
      </c>
      <c r="AY16" s="9">
        <v>2.8559999999999999</v>
      </c>
      <c r="AZ16" s="9">
        <v>1.5920000000000001</v>
      </c>
      <c r="BA16" s="9">
        <v>4.2039999999999997</v>
      </c>
      <c r="BB16" s="9">
        <v>6.3620000000000001</v>
      </c>
      <c r="BC16" s="9">
        <v>3.8730000000000002</v>
      </c>
      <c r="BD16" s="9">
        <v>9.0169999999999995</v>
      </c>
      <c r="BE16" s="9">
        <v>4.1109999999999998</v>
      </c>
      <c r="BF16" s="9">
        <v>1.6819999999999999</v>
      </c>
      <c r="BG16" s="9">
        <v>6.7009999999999996</v>
      </c>
      <c r="BH16" s="9">
        <v>1.351</v>
      </c>
      <c r="BI16" s="9">
        <v>0.98299999999999998</v>
      </c>
      <c r="BJ16" s="9">
        <v>1.742</v>
      </c>
      <c r="BK16" s="9">
        <v>13.803000000000001</v>
      </c>
      <c r="BL16" s="9">
        <v>14.079000000000001</v>
      </c>
      <c r="BM16" s="9">
        <v>13.509</v>
      </c>
      <c r="BN16" s="9">
        <v>14.746</v>
      </c>
      <c r="BO16" s="9">
        <v>15.223000000000001</v>
      </c>
      <c r="BP16" s="9">
        <v>14.237</v>
      </c>
      <c r="BQ16" s="9">
        <v>79.668000000000006</v>
      </c>
      <c r="BR16" s="9">
        <v>90.108999999999995</v>
      </c>
      <c r="BS16" s="9">
        <v>68.528999999999996</v>
      </c>
      <c r="BT16" s="9">
        <v>60.381</v>
      </c>
      <c r="BU16" s="9">
        <v>67.686999999999998</v>
      </c>
      <c r="BV16" s="9">
        <v>52.587000000000003</v>
      </c>
      <c r="BW16" s="9">
        <v>14.548</v>
      </c>
      <c r="BX16" s="9">
        <v>17.158999999999999</v>
      </c>
      <c r="BY16" s="9">
        <v>11.762</v>
      </c>
      <c r="BZ16" s="9">
        <v>4.7389999999999999</v>
      </c>
      <c r="CA16" s="9">
        <v>5.2619999999999996</v>
      </c>
      <c r="CB16" s="9">
        <v>4.181</v>
      </c>
      <c r="CC16" s="9">
        <v>20.332000000000001</v>
      </c>
      <c r="CD16" s="9">
        <v>9.891</v>
      </c>
      <c r="CE16" s="9">
        <v>31.471</v>
      </c>
      <c r="CF16" s="9">
        <v>15.888</v>
      </c>
      <c r="CG16" s="9">
        <v>7.2060000000000004</v>
      </c>
      <c r="CH16" s="9">
        <v>25.151</v>
      </c>
      <c r="CI16" s="9">
        <v>4.444</v>
      </c>
      <c r="CJ16" s="9">
        <v>2.6850000000000001</v>
      </c>
      <c r="CK16" s="9">
        <v>6.32</v>
      </c>
      <c r="CL16" s="9">
        <v>164.863</v>
      </c>
      <c r="CM16" s="9">
        <v>82.153000000000006</v>
      </c>
      <c r="CN16" s="9">
        <v>82.710999999999999</v>
      </c>
      <c r="CO16" s="9">
        <v>147.107</v>
      </c>
      <c r="CP16" s="9">
        <v>74.239999999999995</v>
      </c>
      <c r="CQ16" s="9">
        <v>72.867000000000004</v>
      </c>
      <c r="CR16" s="9">
        <v>21.274000000000001</v>
      </c>
      <c r="CS16" s="9">
        <v>10.616</v>
      </c>
      <c r="CT16" s="9">
        <v>10.657999999999999</v>
      </c>
      <c r="CU16" s="9">
        <v>10.547000000000001</v>
      </c>
      <c r="CV16" s="9">
        <v>4.875</v>
      </c>
      <c r="CW16" s="9">
        <v>5.6719999999999997</v>
      </c>
      <c r="CX16" s="9">
        <v>28.809000000000001</v>
      </c>
      <c r="CY16" s="9">
        <v>16.780999999999999</v>
      </c>
      <c r="CZ16" s="9">
        <v>12.028</v>
      </c>
      <c r="DA16" s="9">
        <v>0</v>
      </c>
      <c r="DB16" s="9">
        <v>0</v>
      </c>
      <c r="DC16" s="9">
        <v>0</v>
      </c>
      <c r="DD16" s="9">
        <v>28.809000000000001</v>
      </c>
      <c r="DE16" s="9">
        <v>16.780999999999999</v>
      </c>
      <c r="DF16" s="9">
        <v>12.028</v>
      </c>
      <c r="DG16" s="9">
        <v>3.306</v>
      </c>
      <c r="DH16" s="9">
        <v>0.64900000000000002</v>
      </c>
      <c r="DI16" s="9">
        <v>2.657</v>
      </c>
      <c r="DJ16" s="9">
        <v>6.4779999999999998</v>
      </c>
      <c r="DK16" s="9">
        <v>2.9329999999999998</v>
      </c>
      <c r="DL16" s="9">
        <v>3.544</v>
      </c>
      <c r="DM16" s="9">
        <v>15.114000000000001</v>
      </c>
      <c r="DN16" s="9">
        <v>11.265000000000001</v>
      </c>
      <c r="DO16" s="9">
        <v>3.8479999999999999</v>
      </c>
      <c r="DP16" s="9">
        <v>5.9329999999999998</v>
      </c>
      <c r="DQ16" s="9">
        <v>4.2389999999999999</v>
      </c>
      <c r="DR16" s="9">
        <v>1.694</v>
      </c>
      <c r="DS16" s="9">
        <v>21.141999999999999</v>
      </c>
      <c r="DT16" s="9">
        <v>8.9269999999999996</v>
      </c>
      <c r="DU16" s="9">
        <v>12.215</v>
      </c>
      <c r="DV16" s="9">
        <v>5.83</v>
      </c>
      <c r="DW16" s="9">
        <v>1.597</v>
      </c>
      <c r="DX16" s="9">
        <v>4.2329999999999997</v>
      </c>
      <c r="DY16" s="9">
        <v>5.6150000000000002</v>
      </c>
      <c r="DZ16" s="9">
        <v>1.0740000000000001</v>
      </c>
      <c r="EA16" s="9">
        <v>4.5410000000000004</v>
      </c>
      <c r="EB16" s="9">
        <v>6.42</v>
      </c>
      <c r="EC16" s="9">
        <v>1.77</v>
      </c>
      <c r="ED16" s="9">
        <v>4.6500000000000004</v>
      </c>
      <c r="EE16" s="9">
        <v>2.8290000000000002</v>
      </c>
      <c r="EF16" s="9">
        <v>2.2709999999999999</v>
      </c>
      <c r="EG16" s="9">
        <v>0.55800000000000005</v>
      </c>
      <c r="EH16" s="9">
        <v>13.81</v>
      </c>
      <c r="EI16" s="9">
        <v>7.242</v>
      </c>
      <c r="EJ16" s="9">
        <v>6.5670000000000002</v>
      </c>
      <c r="EK16" s="9">
        <v>17.757000000000001</v>
      </c>
      <c r="EL16" s="9">
        <v>7.9119999999999999</v>
      </c>
      <c r="EM16" s="9">
        <v>9.8439999999999994</v>
      </c>
      <c r="EN16" s="9">
        <v>117.383</v>
      </c>
      <c r="EO16" s="9">
        <v>68.370999999999995</v>
      </c>
      <c r="EP16" s="9">
        <v>49.012</v>
      </c>
      <c r="EQ16" s="9">
        <v>95.123999999999995</v>
      </c>
      <c r="ER16" s="9">
        <v>50.646999999999998</v>
      </c>
      <c r="ES16" s="9">
        <v>44.476999999999997</v>
      </c>
      <c r="ET16" s="9">
        <v>20.079000000000001</v>
      </c>
      <c r="EU16" s="9">
        <v>15.619</v>
      </c>
      <c r="EV16" s="9">
        <v>4.46</v>
      </c>
      <c r="EW16" s="9">
        <v>2.181</v>
      </c>
      <c r="EX16" s="9">
        <v>2.105</v>
      </c>
      <c r="EY16" s="9">
        <v>7.4999999999999997E-2</v>
      </c>
      <c r="EZ16" s="9">
        <v>47.48</v>
      </c>
      <c r="FA16" s="9">
        <v>13.781000000000001</v>
      </c>
      <c r="FB16" s="9">
        <v>33.698999999999998</v>
      </c>
      <c r="FC16" s="9">
        <v>39.744</v>
      </c>
      <c r="FD16" s="9">
        <v>11.335000000000001</v>
      </c>
      <c r="FE16" s="9">
        <v>28.408999999999999</v>
      </c>
      <c r="FF16" s="9">
        <v>7.7359999999999998</v>
      </c>
      <c r="FG16" s="9">
        <v>2.4460000000000002</v>
      </c>
      <c r="FH16" s="9">
        <v>5.29</v>
      </c>
      <c r="FI16" s="9">
        <v>89.23</v>
      </c>
      <c r="FJ16" s="9">
        <v>90.369</v>
      </c>
      <c r="FK16" s="9">
        <v>88.097999999999999</v>
      </c>
      <c r="FL16" s="9">
        <v>12.904</v>
      </c>
      <c r="FM16" s="9">
        <v>12.922000000000001</v>
      </c>
      <c r="FN16" s="9">
        <v>12.885999999999999</v>
      </c>
      <c r="FO16" s="9">
        <v>6.3970000000000002</v>
      </c>
      <c r="FP16" s="9">
        <v>5.9329999999999998</v>
      </c>
      <c r="FQ16" s="9">
        <v>6.8579999999999997</v>
      </c>
      <c r="FR16" s="9">
        <v>17.475000000000001</v>
      </c>
      <c r="FS16" s="9">
        <v>20.427</v>
      </c>
      <c r="FT16" s="9">
        <v>14.542</v>
      </c>
      <c r="FU16" s="9">
        <v>0</v>
      </c>
      <c r="FV16" s="9">
        <v>0</v>
      </c>
      <c r="FW16" s="9">
        <v>0</v>
      </c>
      <c r="FX16" s="9">
        <v>17.475000000000001</v>
      </c>
      <c r="FY16" s="9">
        <v>20.427</v>
      </c>
      <c r="FZ16" s="9">
        <v>14.542</v>
      </c>
      <c r="GA16" s="9">
        <v>2.0049999999999999</v>
      </c>
      <c r="GB16" s="9">
        <v>0.79100000000000004</v>
      </c>
      <c r="GC16" s="9">
        <v>3.2120000000000002</v>
      </c>
      <c r="GD16" s="9">
        <v>3.9289999999999998</v>
      </c>
      <c r="GE16" s="9">
        <v>3.57</v>
      </c>
      <c r="GF16" s="9">
        <v>4.2850000000000001</v>
      </c>
      <c r="GG16" s="9">
        <v>9.1679999999999993</v>
      </c>
      <c r="GH16" s="9">
        <v>13.712999999999999</v>
      </c>
      <c r="GI16" s="9">
        <v>4.6529999999999996</v>
      </c>
      <c r="GJ16" s="9">
        <v>3.5990000000000002</v>
      </c>
      <c r="GK16" s="9">
        <v>5.16</v>
      </c>
      <c r="GL16" s="9">
        <v>2.048</v>
      </c>
      <c r="GM16" s="9">
        <v>12.824</v>
      </c>
      <c r="GN16" s="9">
        <v>10.866</v>
      </c>
      <c r="GO16" s="9">
        <v>14.768000000000001</v>
      </c>
      <c r="GP16" s="9">
        <v>3.536</v>
      </c>
      <c r="GQ16" s="9">
        <v>1.944</v>
      </c>
      <c r="GR16" s="9">
        <v>5.1180000000000003</v>
      </c>
      <c r="GS16" s="9">
        <v>3.4060000000000001</v>
      </c>
      <c r="GT16" s="9">
        <v>1.3069999999999999</v>
      </c>
      <c r="GU16" s="9">
        <v>5.49</v>
      </c>
      <c r="GV16" s="9">
        <v>3.8940000000000001</v>
      </c>
      <c r="GW16" s="9">
        <v>2.1539999999999999</v>
      </c>
      <c r="GX16" s="9">
        <v>5.6219999999999999</v>
      </c>
      <c r="GY16" s="9">
        <v>1.716</v>
      </c>
      <c r="GZ16" s="9">
        <v>2.7639999999999998</v>
      </c>
      <c r="HA16" s="9">
        <v>0.67500000000000004</v>
      </c>
      <c r="HB16" s="9">
        <v>8.3770000000000007</v>
      </c>
      <c r="HC16" s="9">
        <v>8.8160000000000007</v>
      </c>
      <c r="HD16" s="9">
        <v>7.94</v>
      </c>
      <c r="HE16" s="9">
        <v>10.77</v>
      </c>
      <c r="HF16" s="9">
        <v>9.6310000000000002</v>
      </c>
      <c r="HG16" s="9">
        <v>11.901999999999999</v>
      </c>
      <c r="HH16" s="9">
        <v>71.2</v>
      </c>
      <c r="HI16" s="9">
        <v>83.224999999999994</v>
      </c>
      <c r="HJ16" s="9">
        <v>59.256999999999998</v>
      </c>
      <c r="HK16" s="9">
        <v>57.698999999999998</v>
      </c>
      <c r="HL16" s="9">
        <v>61.65</v>
      </c>
      <c r="HM16" s="9">
        <v>53.774000000000001</v>
      </c>
      <c r="HN16" s="9">
        <v>12.179</v>
      </c>
      <c r="HO16" s="9">
        <v>19.012</v>
      </c>
      <c r="HP16" s="9">
        <v>5.3920000000000003</v>
      </c>
      <c r="HQ16" s="9">
        <v>1.323</v>
      </c>
      <c r="HR16" s="9">
        <v>2.5630000000000002</v>
      </c>
      <c r="HS16" s="9">
        <v>9.0999999999999998E-2</v>
      </c>
      <c r="HT16" s="9">
        <v>28.8</v>
      </c>
      <c r="HU16" s="9">
        <v>16.774999999999999</v>
      </c>
      <c r="HV16" s="9">
        <v>40.743000000000002</v>
      </c>
      <c r="HW16" s="9">
        <v>24.106999999999999</v>
      </c>
      <c r="HX16" s="9">
        <v>13.797000000000001</v>
      </c>
      <c r="HY16" s="9">
        <v>34.347999999999999</v>
      </c>
      <c r="HZ16" s="9">
        <v>4.6920000000000002</v>
      </c>
      <c r="IA16" s="9">
        <v>2.9780000000000002</v>
      </c>
      <c r="IB16" s="9">
        <v>6.3949999999999996</v>
      </c>
      <c r="IC16" s="9">
        <v>11.784000000000001</v>
      </c>
      <c r="ID16" s="9">
        <v>7.2060000000000004</v>
      </c>
      <c r="IE16" s="9">
        <v>4.5780000000000003</v>
      </c>
      <c r="IF16" s="9">
        <v>8.3130000000000006</v>
      </c>
      <c r="IG16" s="9">
        <v>5.2</v>
      </c>
      <c r="IH16" s="9">
        <v>3.113</v>
      </c>
      <c r="II16" s="9">
        <v>0.09</v>
      </c>
      <c r="IJ16" s="9">
        <v>0</v>
      </c>
      <c r="IK16" s="9">
        <v>0.09</v>
      </c>
      <c r="IL16" s="9">
        <v>0</v>
      </c>
      <c r="IM16" s="9">
        <v>0</v>
      </c>
      <c r="IN16" s="9">
        <v>0</v>
      </c>
      <c r="IO16" s="9">
        <v>5.4649999999999999</v>
      </c>
      <c r="IP16" s="9">
        <v>3.7810000000000001</v>
      </c>
      <c r="IQ16" s="9">
        <v>1.6839999999999999</v>
      </c>
    </row>
    <row r="17" spans="1:251">
      <c r="A17" s="10">
        <v>44228</v>
      </c>
      <c r="B17" s="9">
        <v>84.456999999999994</v>
      </c>
      <c r="C17" s="9">
        <v>46.366999999999997</v>
      </c>
      <c r="D17" s="9">
        <v>36.094000000000001</v>
      </c>
      <c r="E17" s="9">
        <v>10.273</v>
      </c>
      <c r="F17" s="9">
        <v>4.4509999999999996</v>
      </c>
      <c r="G17" s="9">
        <v>2.774</v>
      </c>
      <c r="H17" s="9">
        <v>1.6779999999999999</v>
      </c>
      <c r="I17" s="9">
        <v>56.222000000000001</v>
      </c>
      <c r="J17" s="9">
        <v>19.850000000000001</v>
      </c>
      <c r="K17" s="9">
        <v>36.371000000000002</v>
      </c>
      <c r="L17" s="9">
        <v>47.889000000000003</v>
      </c>
      <c r="M17" s="9">
        <v>15.638</v>
      </c>
      <c r="N17" s="9">
        <v>32.25</v>
      </c>
      <c r="O17" s="9">
        <v>8.3330000000000002</v>
      </c>
      <c r="P17" s="9">
        <v>4.2119999999999997</v>
      </c>
      <c r="Q17" s="9">
        <v>4.1210000000000004</v>
      </c>
      <c r="R17" s="9">
        <v>90.781000000000006</v>
      </c>
      <c r="S17" s="9">
        <v>90.090999999999994</v>
      </c>
      <c r="T17" s="9">
        <v>91.606999999999999</v>
      </c>
      <c r="U17" s="9">
        <v>19.283999999999999</v>
      </c>
      <c r="V17" s="9">
        <v>18.164000000000001</v>
      </c>
      <c r="W17" s="9">
        <v>20.623999999999999</v>
      </c>
      <c r="X17" s="9">
        <v>5.891</v>
      </c>
      <c r="Y17" s="9">
        <v>7.0549999999999997</v>
      </c>
      <c r="Z17" s="9">
        <v>4.4989999999999997</v>
      </c>
      <c r="AA17" s="9">
        <v>1.1240000000000001</v>
      </c>
      <c r="AB17" s="9">
        <v>1.327</v>
      </c>
      <c r="AC17" s="9">
        <v>0.88</v>
      </c>
      <c r="AD17" s="9">
        <v>0</v>
      </c>
      <c r="AE17" s="9">
        <v>0</v>
      </c>
      <c r="AF17" s="9">
        <v>0</v>
      </c>
      <c r="AG17" s="9">
        <v>1.1240000000000001</v>
      </c>
      <c r="AH17" s="9">
        <v>1.327</v>
      </c>
      <c r="AI17" s="9">
        <v>0.88</v>
      </c>
      <c r="AJ17" s="9">
        <v>13.221</v>
      </c>
      <c r="AK17" s="9">
        <v>12.967000000000001</v>
      </c>
      <c r="AL17" s="9">
        <v>13.523999999999999</v>
      </c>
      <c r="AM17" s="9">
        <v>4.5419999999999998</v>
      </c>
      <c r="AN17" s="9">
        <v>4.9809999999999999</v>
      </c>
      <c r="AO17" s="9">
        <v>4.0170000000000003</v>
      </c>
      <c r="AP17" s="9">
        <v>8.4380000000000006</v>
      </c>
      <c r="AQ17" s="9">
        <v>12.031000000000001</v>
      </c>
      <c r="AR17" s="9">
        <v>4.1390000000000002</v>
      </c>
      <c r="AS17" s="9">
        <v>4.7709999999999999</v>
      </c>
      <c r="AT17" s="9">
        <v>6.4649999999999999</v>
      </c>
      <c r="AU17" s="9">
        <v>2.7440000000000002</v>
      </c>
      <c r="AV17" s="9">
        <v>9.7070000000000007</v>
      </c>
      <c r="AW17" s="9">
        <v>11.869</v>
      </c>
      <c r="AX17" s="9">
        <v>7.1210000000000004</v>
      </c>
      <c r="AY17" s="9">
        <v>3.1440000000000001</v>
      </c>
      <c r="AZ17" s="9">
        <v>2.9929999999999999</v>
      </c>
      <c r="BA17" s="9">
        <v>3.3250000000000002</v>
      </c>
      <c r="BB17" s="9">
        <v>4.6710000000000003</v>
      </c>
      <c r="BC17" s="9">
        <v>1.0569999999999999</v>
      </c>
      <c r="BD17" s="9">
        <v>8.9939999999999998</v>
      </c>
      <c r="BE17" s="9">
        <v>5.0570000000000004</v>
      </c>
      <c r="BF17" s="9">
        <v>1.3859999999999999</v>
      </c>
      <c r="BG17" s="9">
        <v>9.4489999999999998</v>
      </c>
      <c r="BH17" s="9">
        <v>1.696</v>
      </c>
      <c r="BI17" s="9">
        <v>2.097</v>
      </c>
      <c r="BJ17" s="9">
        <v>1.216</v>
      </c>
      <c r="BK17" s="9">
        <v>9.2370000000000001</v>
      </c>
      <c r="BL17" s="9">
        <v>7.7</v>
      </c>
      <c r="BM17" s="9">
        <v>11.074999999999999</v>
      </c>
      <c r="BN17" s="9">
        <v>9.2189999999999994</v>
      </c>
      <c r="BO17" s="9">
        <v>9.9090000000000007</v>
      </c>
      <c r="BP17" s="9">
        <v>8.3930000000000007</v>
      </c>
      <c r="BQ17" s="9">
        <v>80.721000000000004</v>
      </c>
      <c r="BR17" s="9">
        <v>87.503</v>
      </c>
      <c r="BS17" s="9">
        <v>72.608000000000004</v>
      </c>
      <c r="BT17" s="9">
        <v>63.295000000000002</v>
      </c>
      <c r="BU17" s="9">
        <v>63.033999999999999</v>
      </c>
      <c r="BV17" s="9">
        <v>63.606999999999999</v>
      </c>
      <c r="BW17" s="9">
        <v>15.9</v>
      </c>
      <c r="BX17" s="9">
        <v>22.722999999999999</v>
      </c>
      <c r="BY17" s="9">
        <v>7.7370000000000001</v>
      </c>
      <c r="BZ17" s="9">
        <v>1.526</v>
      </c>
      <c r="CA17" s="9">
        <v>1.746</v>
      </c>
      <c r="CB17" s="9">
        <v>1.264</v>
      </c>
      <c r="CC17" s="9">
        <v>19.279</v>
      </c>
      <c r="CD17" s="9">
        <v>12.497</v>
      </c>
      <c r="CE17" s="9">
        <v>27.391999999999999</v>
      </c>
      <c r="CF17" s="9">
        <v>16.420999999999999</v>
      </c>
      <c r="CG17" s="9">
        <v>9.8450000000000006</v>
      </c>
      <c r="CH17" s="9">
        <v>24.289000000000001</v>
      </c>
      <c r="CI17" s="9">
        <v>2.8570000000000002</v>
      </c>
      <c r="CJ17" s="9">
        <v>2.6520000000000001</v>
      </c>
      <c r="CK17" s="9">
        <v>3.1040000000000001</v>
      </c>
      <c r="CL17" s="9">
        <v>214.47</v>
      </c>
      <c r="CM17" s="9">
        <v>116.017</v>
      </c>
      <c r="CN17" s="9">
        <v>98.453000000000003</v>
      </c>
      <c r="CO17" s="9">
        <v>198.392</v>
      </c>
      <c r="CP17" s="9">
        <v>107.339</v>
      </c>
      <c r="CQ17" s="9">
        <v>91.054000000000002</v>
      </c>
      <c r="CR17" s="9">
        <v>36.143999999999998</v>
      </c>
      <c r="CS17" s="9">
        <v>20.481999999999999</v>
      </c>
      <c r="CT17" s="9">
        <v>15.662000000000001</v>
      </c>
      <c r="CU17" s="9">
        <v>10.744999999999999</v>
      </c>
      <c r="CV17" s="9">
        <v>6.4770000000000003</v>
      </c>
      <c r="CW17" s="9">
        <v>4.2679999999999998</v>
      </c>
      <c r="CX17" s="9">
        <v>29.515999999999998</v>
      </c>
      <c r="CY17" s="9">
        <v>15.778</v>
      </c>
      <c r="CZ17" s="9">
        <v>13.739000000000001</v>
      </c>
      <c r="DA17" s="9">
        <v>0</v>
      </c>
      <c r="DB17" s="9">
        <v>0</v>
      </c>
      <c r="DC17" s="9">
        <v>0</v>
      </c>
      <c r="DD17" s="9">
        <v>29.515999999999998</v>
      </c>
      <c r="DE17" s="9">
        <v>15.778</v>
      </c>
      <c r="DF17" s="9">
        <v>13.739000000000001</v>
      </c>
      <c r="DG17" s="9">
        <v>9.2449999999999992</v>
      </c>
      <c r="DH17" s="9">
        <v>3.8780000000000001</v>
      </c>
      <c r="DI17" s="9">
        <v>5.367</v>
      </c>
      <c r="DJ17" s="9">
        <v>10.411</v>
      </c>
      <c r="DK17" s="9">
        <v>4.7119999999999997</v>
      </c>
      <c r="DL17" s="9">
        <v>5.6989999999999998</v>
      </c>
      <c r="DM17" s="9">
        <v>27.375</v>
      </c>
      <c r="DN17" s="9">
        <v>18.925000000000001</v>
      </c>
      <c r="DO17" s="9">
        <v>8.4499999999999993</v>
      </c>
      <c r="DP17" s="9">
        <v>4.5259999999999998</v>
      </c>
      <c r="DQ17" s="9">
        <v>1.758</v>
      </c>
      <c r="DR17" s="9">
        <v>2.7679999999999998</v>
      </c>
      <c r="DS17" s="9">
        <v>30.593</v>
      </c>
      <c r="DT17" s="9">
        <v>18.742000000000001</v>
      </c>
      <c r="DU17" s="9">
        <v>11.851000000000001</v>
      </c>
      <c r="DV17" s="9">
        <v>7.1429999999999998</v>
      </c>
      <c r="DW17" s="9">
        <v>1.843</v>
      </c>
      <c r="DX17" s="9">
        <v>5.3</v>
      </c>
      <c r="DY17" s="9">
        <v>3.621</v>
      </c>
      <c r="DZ17" s="9">
        <v>1.1240000000000001</v>
      </c>
      <c r="EA17" s="9">
        <v>2.4969999999999999</v>
      </c>
      <c r="EB17" s="9">
        <v>5.4089999999999998</v>
      </c>
      <c r="EC17" s="9">
        <v>1.7270000000000001</v>
      </c>
      <c r="ED17" s="9">
        <v>3.6819999999999999</v>
      </c>
      <c r="EE17" s="9">
        <v>2.0139999999999998</v>
      </c>
      <c r="EF17" s="9">
        <v>0.63400000000000001</v>
      </c>
      <c r="EG17" s="9">
        <v>1.38</v>
      </c>
      <c r="EH17" s="9">
        <v>21.65</v>
      </c>
      <c r="EI17" s="9">
        <v>11.26</v>
      </c>
      <c r="EJ17" s="9">
        <v>10.39</v>
      </c>
      <c r="EK17" s="9">
        <v>16.077999999999999</v>
      </c>
      <c r="EL17" s="9">
        <v>8.6780000000000008</v>
      </c>
      <c r="EM17" s="9">
        <v>7.4</v>
      </c>
      <c r="EN17" s="9">
        <v>167.351</v>
      </c>
      <c r="EO17" s="9">
        <v>99.108000000000004</v>
      </c>
      <c r="EP17" s="9">
        <v>68.242999999999995</v>
      </c>
      <c r="EQ17" s="9">
        <v>128.45699999999999</v>
      </c>
      <c r="ER17" s="9">
        <v>70.75</v>
      </c>
      <c r="ES17" s="9">
        <v>57.707000000000001</v>
      </c>
      <c r="ET17" s="9">
        <v>32.344999999999999</v>
      </c>
      <c r="EU17" s="9">
        <v>24.114000000000001</v>
      </c>
      <c r="EV17" s="9">
        <v>8.2309999999999999</v>
      </c>
      <c r="EW17" s="9">
        <v>6.55</v>
      </c>
      <c r="EX17" s="9">
        <v>4.2439999999999998</v>
      </c>
      <c r="EY17" s="9">
        <v>2.3050000000000002</v>
      </c>
      <c r="EZ17" s="9">
        <v>47.119</v>
      </c>
      <c r="FA17" s="9">
        <v>16.908999999999999</v>
      </c>
      <c r="FB17" s="9">
        <v>30.21</v>
      </c>
      <c r="FC17" s="9">
        <v>42.451000000000001</v>
      </c>
      <c r="FD17" s="9">
        <v>14.896000000000001</v>
      </c>
      <c r="FE17" s="9">
        <v>27.555</v>
      </c>
      <c r="FF17" s="9">
        <v>4.6680000000000001</v>
      </c>
      <c r="FG17" s="9">
        <v>2.0129999999999999</v>
      </c>
      <c r="FH17" s="9">
        <v>2.6549999999999998</v>
      </c>
      <c r="FI17" s="9">
        <v>92.504000000000005</v>
      </c>
      <c r="FJ17" s="9">
        <v>92.52</v>
      </c>
      <c r="FK17" s="9">
        <v>92.483999999999995</v>
      </c>
      <c r="FL17" s="9">
        <v>16.853000000000002</v>
      </c>
      <c r="FM17" s="9">
        <v>17.654</v>
      </c>
      <c r="FN17" s="9">
        <v>15.907999999999999</v>
      </c>
      <c r="FO17" s="9">
        <v>5.01</v>
      </c>
      <c r="FP17" s="9">
        <v>5.5830000000000002</v>
      </c>
      <c r="FQ17" s="9">
        <v>4.335</v>
      </c>
      <c r="FR17" s="9">
        <v>13.762</v>
      </c>
      <c r="FS17" s="9">
        <v>13.599</v>
      </c>
      <c r="FT17" s="9">
        <v>13.955</v>
      </c>
      <c r="FU17" s="9">
        <v>0</v>
      </c>
      <c r="FV17" s="9">
        <v>0</v>
      </c>
      <c r="FW17" s="9">
        <v>0</v>
      </c>
      <c r="FX17" s="9">
        <v>13.762</v>
      </c>
      <c r="FY17" s="9">
        <v>13.599</v>
      </c>
      <c r="FZ17" s="9">
        <v>13.955</v>
      </c>
      <c r="GA17" s="9">
        <v>4.3109999999999999</v>
      </c>
      <c r="GB17" s="9">
        <v>3.343</v>
      </c>
      <c r="GC17" s="9">
        <v>5.4509999999999996</v>
      </c>
      <c r="GD17" s="9">
        <v>4.8540000000000001</v>
      </c>
      <c r="GE17" s="9">
        <v>4.0609999999999999</v>
      </c>
      <c r="GF17" s="9">
        <v>5.7889999999999997</v>
      </c>
      <c r="GG17" s="9">
        <v>12.763999999999999</v>
      </c>
      <c r="GH17" s="9">
        <v>16.312000000000001</v>
      </c>
      <c r="GI17" s="9">
        <v>8.5830000000000002</v>
      </c>
      <c r="GJ17" s="9">
        <v>2.11</v>
      </c>
      <c r="GK17" s="9">
        <v>1.5149999999999999</v>
      </c>
      <c r="GL17" s="9">
        <v>2.8109999999999999</v>
      </c>
      <c r="GM17" s="9">
        <v>14.263999999999999</v>
      </c>
      <c r="GN17" s="9">
        <v>16.154</v>
      </c>
      <c r="GO17" s="9">
        <v>12.038</v>
      </c>
      <c r="GP17" s="9">
        <v>3.33</v>
      </c>
      <c r="GQ17" s="9">
        <v>1.5880000000000001</v>
      </c>
      <c r="GR17" s="9">
        <v>5.3840000000000003</v>
      </c>
      <c r="GS17" s="9">
        <v>1.6879999999999999</v>
      </c>
      <c r="GT17" s="9">
        <v>0.96899999999999997</v>
      </c>
      <c r="GU17" s="9">
        <v>2.536</v>
      </c>
      <c r="GV17" s="9">
        <v>2.5219999999999998</v>
      </c>
      <c r="GW17" s="9">
        <v>1.4890000000000001</v>
      </c>
      <c r="GX17" s="9">
        <v>3.74</v>
      </c>
      <c r="GY17" s="9">
        <v>0.93899999999999995</v>
      </c>
      <c r="GZ17" s="9">
        <v>0.54700000000000004</v>
      </c>
      <c r="HA17" s="9">
        <v>1.401</v>
      </c>
      <c r="HB17" s="9">
        <v>10.093999999999999</v>
      </c>
      <c r="HC17" s="9">
        <v>9.7050000000000001</v>
      </c>
      <c r="HD17" s="9">
        <v>10.553000000000001</v>
      </c>
      <c r="HE17" s="9">
        <v>7.4960000000000004</v>
      </c>
      <c r="HF17" s="9">
        <v>7.48</v>
      </c>
      <c r="HG17" s="9">
        <v>7.516</v>
      </c>
      <c r="HH17" s="9">
        <v>78.03</v>
      </c>
      <c r="HI17" s="9">
        <v>85.424999999999997</v>
      </c>
      <c r="HJ17" s="9">
        <v>69.314999999999998</v>
      </c>
      <c r="HK17" s="9">
        <v>59.895000000000003</v>
      </c>
      <c r="HL17" s="9">
        <v>60.981999999999999</v>
      </c>
      <c r="HM17" s="9">
        <v>58.613999999999997</v>
      </c>
      <c r="HN17" s="9">
        <v>15.081</v>
      </c>
      <c r="HO17" s="9">
        <v>20.785</v>
      </c>
      <c r="HP17" s="9">
        <v>8.36</v>
      </c>
      <c r="HQ17" s="9">
        <v>3.0539999999999998</v>
      </c>
      <c r="HR17" s="9">
        <v>3.6579999999999999</v>
      </c>
      <c r="HS17" s="9">
        <v>2.3410000000000002</v>
      </c>
      <c r="HT17" s="9">
        <v>21.97</v>
      </c>
      <c r="HU17" s="9">
        <v>14.574999999999999</v>
      </c>
      <c r="HV17" s="9">
        <v>30.684999999999999</v>
      </c>
      <c r="HW17" s="9">
        <v>19.794</v>
      </c>
      <c r="HX17" s="9">
        <v>12.84</v>
      </c>
      <c r="HY17" s="9">
        <v>27.988</v>
      </c>
      <c r="HZ17" s="9">
        <v>2.1760000000000002</v>
      </c>
      <c r="IA17" s="9">
        <v>1.7350000000000001</v>
      </c>
      <c r="IB17" s="9">
        <v>2.6970000000000001</v>
      </c>
      <c r="IC17" s="9">
        <v>13.804</v>
      </c>
      <c r="ID17" s="9">
        <v>7.74</v>
      </c>
      <c r="IE17" s="9">
        <v>6.0640000000000001</v>
      </c>
      <c r="IF17" s="9">
        <v>11.246</v>
      </c>
      <c r="IG17" s="9">
        <v>7.1970000000000001</v>
      </c>
      <c r="IH17" s="9"/>
      <c r="II17" s="9">
        <v>1.2150000000000001</v>
      </c>
      <c r="IJ17" s="9">
        <v>0.96299999999999997</v>
      </c>
      <c r="IK17" s="9">
        <v>0.252</v>
      </c>
      <c r="IL17" s="9">
        <v>0</v>
      </c>
      <c r="IM17" s="9">
        <v>0</v>
      </c>
      <c r="IN17" s="9">
        <v>0</v>
      </c>
      <c r="IO17" s="9">
        <v>5.1870000000000003</v>
      </c>
      <c r="IP17" s="9">
        <v>3.44</v>
      </c>
      <c r="IQ17" s="9">
        <v>1.748</v>
      </c>
    </row>
    <row r="18" spans="1:251">
      <c r="A18" s="10">
        <v>44593</v>
      </c>
      <c r="B18" s="9">
        <v>53.192</v>
      </c>
      <c r="C18" s="9">
        <v>30.773</v>
      </c>
      <c r="D18" s="9">
        <v>20.544</v>
      </c>
      <c r="E18" s="9">
        <v>10.228999999999999</v>
      </c>
      <c r="F18" s="9">
        <v>9.9339999999999993</v>
      </c>
      <c r="G18" s="9">
        <v>7.1449999999999996</v>
      </c>
      <c r="H18" s="9">
        <v>2.7890000000000001</v>
      </c>
      <c r="I18" s="9">
        <v>49.936999999999998</v>
      </c>
      <c r="J18" s="9">
        <v>13.702</v>
      </c>
      <c r="K18" s="9">
        <v>36.234999999999999</v>
      </c>
      <c r="L18" s="9">
        <v>41.033999999999999</v>
      </c>
      <c r="M18" s="9">
        <v>12.285</v>
      </c>
      <c r="N18" s="9">
        <v>28.75</v>
      </c>
      <c r="O18" s="9">
        <v>8.9030000000000005</v>
      </c>
      <c r="P18" s="9">
        <v>1.4179999999999999</v>
      </c>
      <c r="Q18" s="9">
        <v>7.4850000000000003</v>
      </c>
      <c r="R18" s="9">
        <v>85.21</v>
      </c>
      <c r="S18" s="9">
        <v>82.850999999999999</v>
      </c>
      <c r="T18" s="9">
        <v>87.528000000000006</v>
      </c>
      <c r="U18" s="9">
        <v>12.618</v>
      </c>
      <c r="V18" s="9">
        <v>13.108000000000001</v>
      </c>
      <c r="W18" s="9">
        <v>12.137</v>
      </c>
      <c r="X18" s="9">
        <v>7.109</v>
      </c>
      <c r="Y18" s="9">
        <v>6.97</v>
      </c>
      <c r="Z18" s="9">
        <v>7.2450000000000001</v>
      </c>
      <c r="AA18" s="9">
        <v>1.194</v>
      </c>
      <c r="AB18" s="9">
        <v>0.60199999999999998</v>
      </c>
      <c r="AC18" s="9">
        <v>1.776</v>
      </c>
      <c r="AD18" s="9">
        <v>0.32700000000000001</v>
      </c>
      <c r="AE18" s="9">
        <v>0</v>
      </c>
      <c r="AF18" s="9">
        <v>0.64800000000000002</v>
      </c>
      <c r="AG18" s="9">
        <v>0.86799999999999999</v>
      </c>
      <c r="AH18" s="9">
        <v>0.60199999999999998</v>
      </c>
      <c r="AI18" s="9">
        <v>1.1279999999999999</v>
      </c>
      <c r="AJ18" s="9">
        <v>9.2149999999999999</v>
      </c>
      <c r="AK18" s="9">
        <v>7.3550000000000004</v>
      </c>
      <c r="AL18" s="9">
        <v>11.042</v>
      </c>
      <c r="AM18" s="9">
        <v>4.6950000000000003</v>
      </c>
      <c r="AN18" s="9">
        <v>4.1660000000000004</v>
      </c>
      <c r="AO18" s="9">
        <v>5.2160000000000002</v>
      </c>
      <c r="AP18" s="9">
        <v>5.2169999999999996</v>
      </c>
      <c r="AQ18" s="9">
        <v>6.2549999999999999</v>
      </c>
      <c r="AR18" s="9">
        <v>4.1980000000000004</v>
      </c>
      <c r="AS18" s="9">
        <v>6.8159999999999998</v>
      </c>
      <c r="AT18" s="9">
        <v>7.2279999999999998</v>
      </c>
      <c r="AU18" s="9">
        <v>6.4109999999999996</v>
      </c>
      <c r="AV18" s="9">
        <v>11.212</v>
      </c>
      <c r="AW18" s="9">
        <v>13.006</v>
      </c>
      <c r="AX18" s="9">
        <v>9.4489999999999998</v>
      </c>
      <c r="AY18" s="9">
        <v>3.03</v>
      </c>
      <c r="AZ18" s="9">
        <v>3.1539999999999999</v>
      </c>
      <c r="BA18" s="9">
        <v>2.9089999999999998</v>
      </c>
      <c r="BB18" s="9">
        <v>4.6929999999999996</v>
      </c>
      <c r="BC18" s="9">
        <v>2.4129999999999998</v>
      </c>
      <c r="BD18" s="9">
        <v>6.9340000000000002</v>
      </c>
      <c r="BE18" s="9">
        <v>3.802</v>
      </c>
      <c r="BF18" s="9">
        <v>0.58199999999999996</v>
      </c>
      <c r="BG18" s="9">
        <v>6.9660000000000002</v>
      </c>
      <c r="BH18" s="9">
        <v>0.86699999999999999</v>
      </c>
      <c r="BI18" s="9">
        <v>1.28</v>
      </c>
      <c r="BJ18" s="9">
        <v>0.46</v>
      </c>
      <c r="BK18" s="9">
        <v>14.741</v>
      </c>
      <c r="BL18" s="9">
        <v>16.733000000000001</v>
      </c>
      <c r="BM18" s="9">
        <v>12.782999999999999</v>
      </c>
      <c r="BN18" s="9">
        <v>14.79</v>
      </c>
      <c r="BO18" s="9">
        <v>17.149000000000001</v>
      </c>
      <c r="BP18" s="9">
        <v>12.472</v>
      </c>
      <c r="BQ18" s="9">
        <v>75.412999999999997</v>
      </c>
      <c r="BR18" s="9">
        <v>86.388000000000005</v>
      </c>
      <c r="BS18" s="9">
        <v>64.63</v>
      </c>
      <c r="BT18" s="9">
        <v>55.371000000000002</v>
      </c>
      <c r="BU18" s="9">
        <v>58.881</v>
      </c>
      <c r="BV18" s="9">
        <v>51.923000000000002</v>
      </c>
      <c r="BW18" s="9">
        <v>15.151</v>
      </c>
      <c r="BX18" s="9">
        <v>20.408999999999999</v>
      </c>
      <c r="BY18" s="9">
        <v>9.9849999999999994</v>
      </c>
      <c r="BZ18" s="9">
        <v>4.891</v>
      </c>
      <c r="CA18" s="9">
        <v>7.0979999999999999</v>
      </c>
      <c r="CB18" s="9">
        <v>2.722</v>
      </c>
      <c r="CC18" s="9">
        <v>24.587</v>
      </c>
      <c r="CD18" s="9">
        <v>13.612</v>
      </c>
      <c r="CE18" s="9">
        <v>35.369999999999997</v>
      </c>
      <c r="CF18" s="9">
        <v>20.204000000000001</v>
      </c>
      <c r="CG18" s="9">
        <v>12.204000000000001</v>
      </c>
      <c r="CH18" s="9">
        <v>28.064</v>
      </c>
      <c r="CI18" s="9">
        <v>4.383</v>
      </c>
      <c r="CJ18" s="9">
        <v>1.409</v>
      </c>
      <c r="CK18" s="9">
        <v>7.3070000000000004</v>
      </c>
      <c r="CL18" s="9">
        <v>133.732</v>
      </c>
      <c r="CM18" s="9">
        <v>67.745999999999995</v>
      </c>
      <c r="CN18" s="9">
        <v>65.986000000000004</v>
      </c>
      <c r="CO18" s="9">
        <v>117.083</v>
      </c>
      <c r="CP18" s="9">
        <v>60.085000000000001</v>
      </c>
      <c r="CQ18" s="9">
        <v>56.997999999999998</v>
      </c>
      <c r="CR18" s="9">
        <v>14.695</v>
      </c>
      <c r="CS18" s="9">
        <v>6.4829999999999997</v>
      </c>
      <c r="CT18" s="9">
        <v>8.2119999999999997</v>
      </c>
      <c r="CU18" s="9">
        <v>6.6580000000000004</v>
      </c>
      <c r="CV18" s="9">
        <v>2.1840000000000002</v>
      </c>
      <c r="CW18" s="9">
        <v>4.4740000000000002</v>
      </c>
      <c r="CX18" s="9">
        <v>18.175999999999998</v>
      </c>
      <c r="CY18" s="9">
        <v>11.332000000000001</v>
      </c>
      <c r="CZ18" s="9">
        <v>6.8440000000000003</v>
      </c>
      <c r="DA18" s="9">
        <v>0</v>
      </c>
      <c r="DB18" s="9">
        <v>0</v>
      </c>
      <c r="DC18" s="9">
        <v>0</v>
      </c>
      <c r="DD18" s="9">
        <v>18.175999999999998</v>
      </c>
      <c r="DE18" s="9">
        <v>11.332000000000001</v>
      </c>
      <c r="DF18" s="9">
        <v>6.8440000000000003</v>
      </c>
      <c r="DG18" s="9">
        <v>4.4029999999999996</v>
      </c>
      <c r="DH18" s="9">
        <v>1.4119999999999999</v>
      </c>
      <c r="DI18" s="9">
        <v>2.992</v>
      </c>
      <c r="DJ18" s="9">
        <v>4.5830000000000002</v>
      </c>
      <c r="DK18" s="9">
        <v>2.1659999999999999</v>
      </c>
      <c r="DL18" s="9">
        <v>2.4169999999999998</v>
      </c>
      <c r="DM18" s="9">
        <v>10.597</v>
      </c>
      <c r="DN18" s="9">
        <v>5.91</v>
      </c>
      <c r="DO18" s="9">
        <v>4.6859999999999999</v>
      </c>
      <c r="DP18" s="9">
        <v>2.9020000000000001</v>
      </c>
      <c r="DQ18" s="9">
        <v>1.927</v>
      </c>
      <c r="DR18" s="9">
        <v>0.97499999999999998</v>
      </c>
      <c r="DS18" s="9">
        <v>18.277999999999999</v>
      </c>
      <c r="DT18" s="9">
        <v>11.194000000000001</v>
      </c>
      <c r="DU18" s="9">
        <v>7.0830000000000002</v>
      </c>
      <c r="DV18" s="9">
        <v>4.8840000000000003</v>
      </c>
      <c r="DW18" s="9">
        <v>1.9430000000000001</v>
      </c>
      <c r="DX18" s="9">
        <v>2.9409999999999998</v>
      </c>
      <c r="DY18" s="9">
        <v>6.8570000000000002</v>
      </c>
      <c r="DZ18" s="9">
        <v>3.38</v>
      </c>
      <c r="EA18" s="9">
        <v>3.4769999999999999</v>
      </c>
      <c r="EB18" s="9">
        <v>4.6289999999999996</v>
      </c>
      <c r="EC18" s="9">
        <v>0.72799999999999998</v>
      </c>
      <c r="ED18" s="9">
        <v>3.9009999999999998</v>
      </c>
      <c r="EE18" s="9">
        <v>1.099</v>
      </c>
      <c r="EF18" s="9">
        <v>0.65400000000000003</v>
      </c>
      <c r="EG18" s="9">
        <v>0.44500000000000001</v>
      </c>
      <c r="EH18" s="9">
        <v>19.323</v>
      </c>
      <c r="EI18" s="9">
        <v>10.773</v>
      </c>
      <c r="EJ18" s="9">
        <v>8.5500000000000007</v>
      </c>
      <c r="EK18" s="9">
        <v>16.648</v>
      </c>
      <c r="EL18" s="9">
        <v>7.66</v>
      </c>
      <c r="EM18" s="9">
        <v>8.9879999999999995</v>
      </c>
      <c r="EN18" s="9">
        <v>100.346</v>
      </c>
      <c r="EO18" s="9">
        <v>55.744999999999997</v>
      </c>
      <c r="EP18" s="9">
        <v>44.600999999999999</v>
      </c>
      <c r="EQ18" s="9">
        <v>78.034999999999997</v>
      </c>
      <c r="ER18" s="9">
        <v>40.055999999999997</v>
      </c>
      <c r="ES18" s="9">
        <v>37.978999999999999</v>
      </c>
      <c r="ET18" s="9">
        <v>17.181999999999999</v>
      </c>
      <c r="EU18" s="9">
        <v>12.445</v>
      </c>
      <c r="EV18" s="9">
        <v>4.7370000000000001</v>
      </c>
      <c r="EW18" s="9">
        <v>5.1289999999999996</v>
      </c>
      <c r="EX18" s="9">
        <v>3.2440000000000002</v>
      </c>
      <c r="EY18" s="9">
        <v>1.885</v>
      </c>
      <c r="EZ18" s="9">
        <v>33.386000000000003</v>
      </c>
      <c r="FA18" s="9">
        <v>12.000999999999999</v>
      </c>
      <c r="FB18" s="9">
        <v>21.385000000000002</v>
      </c>
      <c r="FC18" s="9">
        <v>28.202999999999999</v>
      </c>
      <c r="FD18" s="9">
        <v>11.007</v>
      </c>
      <c r="FE18" s="9">
        <v>17.196000000000002</v>
      </c>
      <c r="FF18" s="9">
        <v>5.1829999999999998</v>
      </c>
      <c r="FG18" s="9">
        <v>0.99399999999999999</v>
      </c>
      <c r="FH18" s="9">
        <v>4.1890000000000001</v>
      </c>
      <c r="FI18" s="9">
        <v>87.551000000000002</v>
      </c>
      <c r="FJ18" s="9">
        <v>88.692999999999998</v>
      </c>
      <c r="FK18" s="9">
        <v>86.379000000000005</v>
      </c>
      <c r="FL18" s="9">
        <v>10.988</v>
      </c>
      <c r="FM18" s="9">
        <v>9.5690000000000008</v>
      </c>
      <c r="FN18" s="9">
        <v>12.445</v>
      </c>
      <c r="FO18" s="9">
        <v>4.9790000000000001</v>
      </c>
      <c r="FP18" s="9">
        <v>3.2240000000000002</v>
      </c>
      <c r="FQ18" s="9">
        <v>6.78</v>
      </c>
      <c r="FR18" s="9">
        <v>13.592000000000001</v>
      </c>
      <c r="FS18" s="9">
        <v>16.728000000000002</v>
      </c>
      <c r="FT18" s="9">
        <v>10.372</v>
      </c>
      <c r="FU18" s="9">
        <v>0</v>
      </c>
      <c r="FV18" s="9">
        <v>0</v>
      </c>
      <c r="FW18" s="9">
        <v>0</v>
      </c>
      <c r="FX18" s="9">
        <v>13.592000000000001</v>
      </c>
      <c r="FY18" s="9">
        <v>16.728000000000002</v>
      </c>
      <c r="FZ18" s="9">
        <v>10.372</v>
      </c>
      <c r="GA18" s="9">
        <v>3.2930000000000001</v>
      </c>
      <c r="GB18" s="9">
        <v>2.0840000000000001</v>
      </c>
      <c r="GC18" s="9">
        <v>4.5339999999999998</v>
      </c>
      <c r="GD18" s="9">
        <v>3.427</v>
      </c>
      <c r="GE18" s="9">
        <v>3.1970000000000001</v>
      </c>
      <c r="GF18" s="9">
        <v>3.6640000000000001</v>
      </c>
      <c r="GG18" s="9">
        <v>7.9240000000000004</v>
      </c>
      <c r="GH18" s="9">
        <v>8.7240000000000002</v>
      </c>
      <c r="GI18" s="9">
        <v>7.1020000000000003</v>
      </c>
      <c r="GJ18" s="9">
        <v>2.17</v>
      </c>
      <c r="GK18" s="9">
        <v>2.8439999999999999</v>
      </c>
      <c r="GL18" s="9">
        <v>1.478</v>
      </c>
      <c r="GM18" s="9">
        <v>13.667</v>
      </c>
      <c r="GN18" s="9">
        <v>16.524000000000001</v>
      </c>
      <c r="GO18" s="9">
        <v>10.734999999999999</v>
      </c>
      <c r="GP18" s="9">
        <v>3.6520000000000001</v>
      </c>
      <c r="GQ18" s="9">
        <v>2.8679999999999999</v>
      </c>
      <c r="GR18" s="9">
        <v>4.4569999999999999</v>
      </c>
      <c r="GS18" s="9">
        <v>5.1269999999999998</v>
      </c>
      <c r="GT18" s="9">
        <v>4.9889999999999999</v>
      </c>
      <c r="GU18" s="9">
        <v>5.2690000000000001</v>
      </c>
      <c r="GV18" s="9">
        <v>3.4620000000000002</v>
      </c>
      <c r="GW18" s="9">
        <v>1.075</v>
      </c>
      <c r="GX18" s="9">
        <v>5.9119999999999999</v>
      </c>
      <c r="GY18" s="9">
        <v>0.82199999999999995</v>
      </c>
      <c r="GZ18" s="9">
        <v>0.96499999999999997</v>
      </c>
      <c r="HA18" s="9">
        <v>0.67400000000000004</v>
      </c>
      <c r="HB18" s="9">
        <v>14.449</v>
      </c>
      <c r="HC18" s="9">
        <v>15.901999999999999</v>
      </c>
      <c r="HD18" s="9">
        <v>12.957000000000001</v>
      </c>
      <c r="HE18" s="9">
        <v>12.449</v>
      </c>
      <c r="HF18" s="9">
        <v>11.307</v>
      </c>
      <c r="HG18" s="9">
        <v>13.621</v>
      </c>
      <c r="HH18" s="9">
        <v>75.034999999999997</v>
      </c>
      <c r="HI18" s="9">
        <v>82.286000000000001</v>
      </c>
      <c r="HJ18" s="9">
        <v>67.591999999999999</v>
      </c>
      <c r="HK18" s="9">
        <v>58.351999999999997</v>
      </c>
      <c r="HL18" s="9">
        <v>59.125999999999998</v>
      </c>
      <c r="HM18" s="9">
        <v>57.557000000000002</v>
      </c>
      <c r="HN18" s="9">
        <v>12.848000000000001</v>
      </c>
      <c r="HO18" s="9">
        <v>18.37</v>
      </c>
      <c r="HP18" s="9">
        <v>7.1779999999999999</v>
      </c>
      <c r="HQ18" s="9">
        <v>3.835</v>
      </c>
      <c r="HR18" s="9">
        <v>4.7889999999999997</v>
      </c>
      <c r="HS18" s="9">
        <v>2.8570000000000002</v>
      </c>
      <c r="HT18" s="9">
        <v>24.965</v>
      </c>
      <c r="HU18" s="9">
        <v>17.713999999999999</v>
      </c>
      <c r="HV18" s="9">
        <v>32.408000000000001</v>
      </c>
      <c r="HW18" s="9">
        <v>21.088999999999999</v>
      </c>
      <c r="HX18" s="9">
        <v>16.247</v>
      </c>
      <c r="HY18" s="9">
        <v>26.06</v>
      </c>
      <c r="HZ18" s="9">
        <v>3.8759999999999999</v>
      </c>
      <c r="IA18" s="9">
        <v>1.4670000000000001</v>
      </c>
      <c r="IB18" s="9">
        <v>6.3479999999999999</v>
      </c>
      <c r="IC18" s="9">
        <v>14.939</v>
      </c>
      <c r="ID18" s="9">
        <v>8.6210000000000004</v>
      </c>
      <c r="IE18" s="9">
        <v>6.3170000000000002</v>
      </c>
      <c r="IF18" s="9">
        <v>10.622</v>
      </c>
      <c r="IG18" s="9">
        <v>5.1100000000000003</v>
      </c>
      <c r="IH18" s="9">
        <v>5.5119999999999996</v>
      </c>
      <c r="II18" s="9">
        <v>1.1819999999999999</v>
      </c>
      <c r="IJ18" s="9">
        <v>0.39300000000000002</v>
      </c>
      <c r="IK18" s="9">
        <v>0.78900000000000003</v>
      </c>
      <c r="IL18" s="9">
        <v>0.11</v>
      </c>
      <c r="IM18" s="9">
        <v>0.11</v>
      </c>
      <c r="IN18" s="9">
        <v>0</v>
      </c>
      <c r="IO18" s="9">
        <v>4.181</v>
      </c>
      <c r="IP18" s="9">
        <v>2.879</v>
      </c>
      <c r="IQ18" s="9">
        <v>1.302</v>
      </c>
    </row>
    <row r="19" spans="1:251">
      <c r="A19" s="10">
        <v>44958</v>
      </c>
      <c r="B19" s="9">
        <v>46.558999999999997</v>
      </c>
      <c r="C19" s="9">
        <v>28.451000000000001</v>
      </c>
      <c r="D19" s="9">
        <v>20.145</v>
      </c>
      <c r="E19" s="9">
        <v>8.3059999999999992</v>
      </c>
      <c r="F19" s="9">
        <v>13.355</v>
      </c>
      <c r="G19" s="9">
        <v>8.1509999999999998</v>
      </c>
      <c r="H19" s="9">
        <v>5.2039999999999997</v>
      </c>
      <c r="I19" s="9">
        <v>38.04</v>
      </c>
      <c r="J19" s="9">
        <v>12.912000000000001</v>
      </c>
      <c r="K19" s="9">
        <v>25.128</v>
      </c>
      <c r="L19" s="9">
        <v>33.735999999999997</v>
      </c>
      <c r="M19" s="9">
        <v>12.912000000000001</v>
      </c>
      <c r="N19" s="9">
        <v>20.824000000000002</v>
      </c>
      <c r="O19" s="9">
        <v>4.3040000000000003</v>
      </c>
      <c r="P19" s="9">
        <v>0</v>
      </c>
      <c r="Q19" s="9">
        <v>4.3040000000000003</v>
      </c>
      <c r="R19" s="9">
        <v>81.971999999999994</v>
      </c>
      <c r="S19" s="9">
        <v>81.066000000000003</v>
      </c>
      <c r="T19" s="9">
        <v>82.917000000000002</v>
      </c>
      <c r="U19" s="9">
        <v>10.053000000000001</v>
      </c>
      <c r="V19" s="9">
        <v>10.163</v>
      </c>
      <c r="W19" s="9">
        <v>9.9390000000000001</v>
      </c>
      <c r="X19" s="9">
        <v>5.9119999999999999</v>
      </c>
      <c r="Y19" s="9">
        <v>7.0090000000000003</v>
      </c>
      <c r="Z19" s="9">
        <v>4.7670000000000003</v>
      </c>
      <c r="AA19" s="9">
        <v>1.1890000000000001</v>
      </c>
      <c r="AB19" s="9">
        <v>1.579</v>
      </c>
      <c r="AC19" s="9">
        <v>0.78200000000000003</v>
      </c>
      <c r="AD19" s="9">
        <v>0</v>
      </c>
      <c r="AE19" s="9">
        <v>0</v>
      </c>
      <c r="AF19" s="9">
        <v>0</v>
      </c>
      <c r="AG19" s="9">
        <v>1.1890000000000001</v>
      </c>
      <c r="AH19" s="9">
        <v>1.579</v>
      </c>
      <c r="AI19" s="9">
        <v>0.78200000000000003</v>
      </c>
      <c r="AJ19" s="9">
        <v>7.9269999999999996</v>
      </c>
      <c r="AK19" s="9">
        <v>6.4770000000000003</v>
      </c>
      <c r="AL19" s="9">
        <v>9.44</v>
      </c>
      <c r="AM19" s="9">
        <v>0.81599999999999995</v>
      </c>
      <c r="AN19" s="9">
        <v>1.173</v>
      </c>
      <c r="AO19" s="9">
        <v>0.44400000000000001</v>
      </c>
      <c r="AP19" s="9">
        <v>4.1859999999999999</v>
      </c>
      <c r="AQ19" s="9">
        <v>5.6539999999999999</v>
      </c>
      <c r="AR19" s="9">
        <v>2.6539999999999999</v>
      </c>
      <c r="AS19" s="9">
        <v>7.0949999999999998</v>
      </c>
      <c r="AT19" s="9">
        <v>5.2169999999999996</v>
      </c>
      <c r="AU19" s="9">
        <v>9.0549999999999997</v>
      </c>
      <c r="AV19" s="9">
        <v>11.17</v>
      </c>
      <c r="AW19" s="9">
        <v>17.655000000000001</v>
      </c>
      <c r="AX19" s="9">
        <v>4.4029999999999996</v>
      </c>
      <c r="AY19" s="9">
        <v>3.1669999999999998</v>
      </c>
      <c r="AZ19" s="9">
        <v>2.9769999999999999</v>
      </c>
      <c r="BA19" s="9">
        <v>3.3650000000000002</v>
      </c>
      <c r="BB19" s="9">
        <v>5.2110000000000003</v>
      </c>
      <c r="BC19" s="9">
        <v>0.33</v>
      </c>
      <c r="BD19" s="9">
        <v>10.305</v>
      </c>
      <c r="BE19" s="9">
        <v>6.8070000000000004</v>
      </c>
      <c r="BF19" s="9">
        <v>2.48</v>
      </c>
      <c r="BG19" s="9">
        <v>11.321999999999999</v>
      </c>
      <c r="BH19" s="9">
        <v>1.7649999999999999</v>
      </c>
      <c r="BI19" s="9">
        <v>1.8029999999999999</v>
      </c>
      <c r="BJ19" s="9">
        <v>1.724</v>
      </c>
      <c r="BK19" s="9">
        <v>16.672999999999998</v>
      </c>
      <c r="BL19" s="9">
        <v>18.55</v>
      </c>
      <c r="BM19" s="9">
        <v>14.715999999999999</v>
      </c>
      <c r="BN19" s="9">
        <v>18.027999999999999</v>
      </c>
      <c r="BO19" s="9">
        <v>18.934000000000001</v>
      </c>
      <c r="BP19" s="9">
        <v>17.082999999999998</v>
      </c>
      <c r="BQ19" s="9">
        <v>78.150000000000006</v>
      </c>
      <c r="BR19" s="9">
        <v>85.474999999999994</v>
      </c>
      <c r="BS19" s="9">
        <v>70.506</v>
      </c>
      <c r="BT19" s="9">
        <v>54.136000000000003</v>
      </c>
      <c r="BU19" s="9">
        <v>53.645000000000003</v>
      </c>
      <c r="BV19" s="9">
        <v>54.649000000000001</v>
      </c>
      <c r="BW19" s="9">
        <v>16.341999999999999</v>
      </c>
      <c r="BX19" s="9">
        <v>22.661000000000001</v>
      </c>
      <c r="BY19" s="9">
        <v>9.7490000000000006</v>
      </c>
      <c r="BZ19" s="9">
        <v>7.6710000000000003</v>
      </c>
      <c r="CA19" s="9">
        <v>9.1690000000000005</v>
      </c>
      <c r="CB19" s="9">
        <v>6.1079999999999997</v>
      </c>
      <c r="CC19" s="9">
        <v>21.85</v>
      </c>
      <c r="CD19" s="9">
        <v>14.525</v>
      </c>
      <c r="CE19" s="9">
        <v>29.494</v>
      </c>
      <c r="CF19" s="9">
        <v>19.378</v>
      </c>
      <c r="CG19" s="9">
        <v>14.525</v>
      </c>
      <c r="CH19" s="9">
        <v>24.442</v>
      </c>
      <c r="CI19" s="9">
        <v>2.472</v>
      </c>
      <c r="CJ19" s="9">
        <v>0</v>
      </c>
      <c r="CK19" s="9">
        <v>5.0519999999999996</v>
      </c>
      <c r="CL19" s="9">
        <v>131.86000000000001</v>
      </c>
      <c r="CM19" s="9">
        <v>69.197999999999993</v>
      </c>
      <c r="CN19" s="9">
        <v>62.661000000000001</v>
      </c>
      <c r="CO19" s="9">
        <v>107.084</v>
      </c>
      <c r="CP19" s="9">
        <v>56.265999999999998</v>
      </c>
      <c r="CQ19" s="9">
        <v>50.817999999999998</v>
      </c>
      <c r="CR19" s="9">
        <v>15.475</v>
      </c>
      <c r="CS19" s="9">
        <v>8.0329999999999995</v>
      </c>
      <c r="CT19" s="9">
        <v>7.4429999999999996</v>
      </c>
      <c r="CU19" s="9">
        <v>8.2279999999999998</v>
      </c>
      <c r="CV19" s="9">
        <v>4.3150000000000004</v>
      </c>
      <c r="CW19" s="9">
        <v>3.9129999999999998</v>
      </c>
      <c r="CX19" s="9">
        <v>13.023</v>
      </c>
      <c r="CY19" s="9">
        <v>8.0079999999999991</v>
      </c>
      <c r="CZ19" s="9">
        <v>5.0140000000000002</v>
      </c>
      <c r="DA19" s="9">
        <v>0</v>
      </c>
      <c r="DB19" s="9">
        <v>0</v>
      </c>
      <c r="DC19" s="9">
        <v>0</v>
      </c>
      <c r="DD19" s="9">
        <v>13.023</v>
      </c>
      <c r="DE19" s="9">
        <v>8.0079999999999991</v>
      </c>
      <c r="DF19" s="9">
        <v>5.0140000000000002</v>
      </c>
      <c r="DG19" s="9">
        <v>2.7919999999999998</v>
      </c>
      <c r="DH19" s="9">
        <v>0.35699999999999998</v>
      </c>
      <c r="DI19" s="9">
        <v>2.4359999999999999</v>
      </c>
      <c r="DJ19" s="9">
        <v>3.903</v>
      </c>
      <c r="DK19" s="9">
        <v>3.7629999999999999</v>
      </c>
      <c r="DL19" s="9">
        <v>0.14099999999999999</v>
      </c>
      <c r="DM19" s="9">
        <v>9.6519999999999992</v>
      </c>
      <c r="DN19" s="9">
        <v>4.5960000000000001</v>
      </c>
      <c r="DO19" s="9">
        <v>5.056</v>
      </c>
      <c r="DP19" s="9">
        <v>3.948</v>
      </c>
      <c r="DQ19" s="9">
        <v>3.948</v>
      </c>
      <c r="DR19" s="9">
        <v>0</v>
      </c>
      <c r="DS19" s="9">
        <v>18.763000000000002</v>
      </c>
      <c r="DT19" s="9">
        <v>8.1229999999999993</v>
      </c>
      <c r="DU19" s="9">
        <v>10.64</v>
      </c>
      <c r="DV19" s="9">
        <v>4.0819999999999999</v>
      </c>
      <c r="DW19" s="9">
        <v>1.9770000000000001</v>
      </c>
      <c r="DX19" s="9">
        <v>2.1059999999999999</v>
      </c>
      <c r="DY19" s="9">
        <v>2.6549999999999998</v>
      </c>
      <c r="DZ19" s="9">
        <v>0.121</v>
      </c>
      <c r="EA19" s="9">
        <v>2.5339999999999998</v>
      </c>
      <c r="EB19" s="9">
        <v>2.6970000000000001</v>
      </c>
      <c r="EC19" s="9">
        <v>1.143</v>
      </c>
      <c r="ED19" s="9">
        <v>1.5529999999999999</v>
      </c>
      <c r="EE19" s="9">
        <v>2.387</v>
      </c>
      <c r="EF19" s="9">
        <v>0.93600000000000005</v>
      </c>
      <c r="EG19" s="9">
        <v>1.4510000000000001</v>
      </c>
      <c r="EH19" s="9">
        <v>19.477</v>
      </c>
      <c r="EI19" s="9">
        <v>10.946</v>
      </c>
      <c r="EJ19" s="9">
        <v>8.5310000000000006</v>
      </c>
      <c r="EK19" s="9">
        <v>24.776</v>
      </c>
      <c r="EL19" s="9">
        <v>12.932</v>
      </c>
      <c r="EM19" s="9">
        <v>11.843999999999999</v>
      </c>
      <c r="EN19" s="9">
        <v>94.174000000000007</v>
      </c>
      <c r="EO19" s="9">
        <v>57.542000000000002</v>
      </c>
      <c r="EP19" s="9">
        <v>36.631999999999998</v>
      </c>
      <c r="EQ19" s="9">
        <v>68.343999999999994</v>
      </c>
      <c r="ER19" s="9">
        <v>40.094000000000001</v>
      </c>
      <c r="ES19" s="9">
        <v>28.248999999999999</v>
      </c>
      <c r="ET19" s="9">
        <v>18.239999999999998</v>
      </c>
      <c r="EU19" s="9">
        <v>12.286</v>
      </c>
      <c r="EV19" s="9">
        <v>5.9539999999999997</v>
      </c>
      <c r="EW19" s="9">
        <v>7.59</v>
      </c>
      <c r="EX19" s="9">
        <v>5.1609999999999996</v>
      </c>
      <c r="EY19" s="9">
        <v>2.4289999999999998</v>
      </c>
      <c r="EZ19" s="9">
        <v>37.686</v>
      </c>
      <c r="FA19" s="9">
        <v>11.656000000000001</v>
      </c>
      <c r="FB19" s="9">
        <v>26.029</v>
      </c>
      <c r="FC19" s="9">
        <v>30.099</v>
      </c>
      <c r="FD19" s="9">
        <v>9.7040000000000006</v>
      </c>
      <c r="FE19" s="9">
        <v>20.395</v>
      </c>
      <c r="FF19" s="9">
        <v>7.5860000000000003</v>
      </c>
      <c r="FG19" s="9">
        <v>1.952</v>
      </c>
      <c r="FH19" s="9">
        <v>5.6340000000000003</v>
      </c>
      <c r="FI19" s="9">
        <v>81.209999999999994</v>
      </c>
      <c r="FJ19" s="9">
        <v>81.311000000000007</v>
      </c>
      <c r="FK19" s="9">
        <v>81.099000000000004</v>
      </c>
      <c r="FL19" s="9">
        <v>11.736000000000001</v>
      </c>
      <c r="FM19" s="9">
        <v>11.608000000000001</v>
      </c>
      <c r="FN19" s="9">
        <v>11.878</v>
      </c>
      <c r="FO19" s="9">
        <v>6.24</v>
      </c>
      <c r="FP19" s="9">
        <v>6.2359999999999998</v>
      </c>
      <c r="FQ19" s="9">
        <v>6.2450000000000001</v>
      </c>
      <c r="FR19" s="9">
        <v>9.8759999999999994</v>
      </c>
      <c r="FS19" s="9">
        <v>11.573</v>
      </c>
      <c r="FT19" s="9">
        <v>8.0020000000000007</v>
      </c>
      <c r="FU19" s="9">
        <v>0</v>
      </c>
      <c r="FV19" s="9">
        <v>0</v>
      </c>
      <c r="FW19" s="9">
        <v>0</v>
      </c>
      <c r="FX19" s="9">
        <v>9.8759999999999994</v>
      </c>
      <c r="FY19" s="9">
        <v>11.573</v>
      </c>
      <c r="FZ19" s="9">
        <v>8.0020000000000007</v>
      </c>
      <c r="GA19" s="9">
        <v>2.1179999999999999</v>
      </c>
      <c r="GB19" s="9">
        <v>0.51600000000000001</v>
      </c>
      <c r="GC19" s="9">
        <v>3.887</v>
      </c>
      <c r="GD19" s="9">
        <v>2.96</v>
      </c>
      <c r="GE19" s="9">
        <v>5.4379999999999997</v>
      </c>
      <c r="GF19" s="9">
        <v>0.224</v>
      </c>
      <c r="GG19" s="9">
        <v>7.32</v>
      </c>
      <c r="GH19" s="9">
        <v>6.6420000000000003</v>
      </c>
      <c r="GI19" s="9">
        <v>8.0690000000000008</v>
      </c>
      <c r="GJ19" s="9">
        <v>2.9940000000000002</v>
      </c>
      <c r="GK19" s="9">
        <v>5.7050000000000001</v>
      </c>
      <c r="GL19" s="9">
        <v>0</v>
      </c>
      <c r="GM19" s="9">
        <v>14.228999999999999</v>
      </c>
      <c r="GN19" s="9">
        <v>11.738</v>
      </c>
      <c r="GO19" s="9">
        <v>16.98</v>
      </c>
      <c r="GP19" s="9">
        <v>3.0960000000000001</v>
      </c>
      <c r="GQ19" s="9">
        <v>2.8570000000000002</v>
      </c>
      <c r="GR19" s="9">
        <v>3.36</v>
      </c>
      <c r="GS19" s="9">
        <v>2.0139999999999998</v>
      </c>
      <c r="GT19" s="9">
        <v>0.17499999999999999</v>
      </c>
      <c r="GU19" s="9">
        <v>4.0439999999999996</v>
      </c>
      <c r="GV19" s="9">
        <v>2.0449999999999999</v>
      </c>
      <c r="GW19" s="9">
        <v>1.6519999999999999</v>
      </c>
      <c r="GX19" s="9">
        <v>2.4790000000000001</v>
      </c>
      <c r="GY19" s="9">
        <v>1.81</v>
      </c>
      <c r="GZ19" s="9">
        <v>1.3520000000000001</v>
      </c>
      <c r="HA19" s="9">
        <v>2.3159999999999998</v>
      </c>
      <c r="HB19" s="9">
        <v>14.771000000000001</v>
      </c>
      <c r="HC19" s="9">
        <v>15.819000000000001</v>
      </c>
      <c r="HD19" s="9">
        <v>13.614000000000001</v>
      </c>
      <c r="HE19" s="9">
        <v>18.79</v>
      </c>
      <c r="HF19" s="9">
        <v>18.689</v>
      </c>
      <c r="HG19" s="9">
        <v>18.901</v>
      </c>
      <c r="HH19" s="9">
        <v>71.42</v>
      </c>
      <c r="HI19" s="9">
        <v>83.155000000000001</v>
      </c>
      <c r="HJ19" s="9">
        <v>58.46</v>
      </c>
      <c r="HK19" s="9">
        <v>51.831000000000003</v>
      </c>
      <c r="HL19" s="9">
        <v>57.941000000000003</v>
      </c>
      <c r="HM19" s="9">
        <v>45.082000000000001</v>
      </c>
      <c r="HN19" s="9">
        <v>13.833</v>
      </c>
      <c r="HO19" s="9">
        <v>17.754999999999999</v>
      </c>
      <c r="HP19" s="9">
        <v>9.5020000000000007</v>
      </c>
      <c r="HQ19" s="9">
        <v>5.7560000000000002</v>
      </c>
      <c r="HR19" s="9">
        <v>7.4589999999999996</v>
      </c>
      <c r="HS19" s="9">
        <v>3.8759999999999999</v>
      </c>
      <c r="HT19" s="9">
        <v>28.58</v>
      </c>
      <c r="HU19" s="9">
        <v>16.844999999999999</v>
      </c>
      <c r="HV19" s="9">
        <v>41.54</v>
      </c>
      <c r="HW19" s="9">
        <v>22.827000000000002</v>
      </c>
      <c r="HX19" s="9">
        <v>14.023999999999999</v>
      </c>
      <c r="HY19" s="9">
        <v>32.548000000000002</v>
      </c>
      <c r="HZ19" s="9">
        <v>5.7530000000000001</v>
      </c>
      <c r="IA19" s="9">
        <v>2.8210000000000002</v>
      </c>
      <c r="IB19" s="9">
        <v>8.9920000000000009</v>
      </c>
      <c r="IC19" s="9">
        <v>9.2780000000000005</v>
      </c>
      <c r="ID19" s="9">
        <v>5.6740000000000004</v>
      </c>
      <c r="IE19" s="9">
        <v>3.6040000000000001</v>
      </c>
      <c r="IF19" s="9">
        <v>6.7439999999999998</v>
      </c>
      <c r="IG19" s="9">
        <v>4.4790000000000001</v>
      </c>
      <c r="IH19" s="9">
        <v>2.2650000000000001</v>
      </c>
      <c r="II19" s="9">
        <v>0.57099999999999995</v>
      </c>
      <c r="IJ19" s="9">
        <v>0.57099999999999995</v>
      </c>
      <c r="IK19" s="9">
        <v>0</v>
      </c>
      <c r="IL19" s="9">
        <v>0</v>
      </c>
      <c r="IM19" s="9">
        <v>0</v>
      </c>
      <c r="IN19" s="9">
        <v>0</v>
      </c>
      <c r="IO19" s="9">
        <v>3.125</v>
      </c>
      <c r="IP19" s="9">
        <v>2.5030000000000001</v>
      </c>
      <c r="IQ19" s="9">
        <v>0.622</v>
      </c>
    </row>
    <row r="20" spans="1:251">
      <c r="A20" s="10">
        <v>45323</v>
      </c>
      <c r="B20" s="9">
        <v>50.07</v>
      </c>
      <c r="C20" s="9">
        <v>31.62</v>
      </c>
      <c r="D20" s="9">
        <v>21.027999999999999</v>
      </c>
      <c r="E20" s="9">
        <v>10.590999999999999</v>
      </c>
      <c r="F20" s="9">
        <v>6.9390000000000001</v>
      </c>
      <c r="G20" s="9">
        <v>3.6850000000000001</v>
      </c>
      <c r="H20" s="9">
        <v>3.254</v>
      </c>
      <c r="I20" s="9">
        <v>47.557000000000002</v>
      </c>
      <c r="J20" s="9">
        <v>16.478999999999999</v>
      </c>
      <c r="K20" s="9">
        <v>31.077999999999999</v>
      </c>
      <c r="L20" s="9">
        <v>38.341999999999999</v>
      </c>
      <c r="M20" s="9">
        <v>11.372999999999999</v>
      </c>
      <c r="N20" s="9">
        <v>26.968</v>
      </c>
      <c r="O20" s="9">
        <v>9.2159999999999993</v>
      </c>
      <c r="P20" s="9">
        <v>5.1059999999999999</v>
      </c>
      <c r="Q20" s="9">
        <v>4.1100000000000003</v>
      </c>
      <c r="R20" s="9">
        <v>82.387</v>
      </c>
      <c r="S20" s="9">
        <v>83.697000000000003</v>
      </c>
      <c r="T20" s="9">
        <v>81.075999999999993</v>
      </c>
      <c r="U20" s="9">
        <v>14.867000000000001</v>
      </c>
      <c r="V20" s="9">
        <v>16.797000000000001</v>
      </c>
      <c r="W20" s="9">
        <v>12.936</v>
      </c>
      <c r="X20" s="9">
        <v>5.5830000000000002</v>
      </c>
      <c r="Y20" s="9">
        <v>6.9050000000000002</v>
      </c>
      <c r="Z20" s="9">
        <v>4.26</v>
      </c>
      <c r="AA20" s="9">
        <v>0.34599999999999997</v>
      </c>
      <c r="AB20" s="9">
        <v>0</v>
      </c>
      <c r="AC20" s="9">
        <v>0.69299999999999995</v>
      </c>
      <c r="AD20" s="9">
        <v>0.252</v>
      </c>
      <c r="AE20" s="9">
        <v>0</v>
      </c>
      <c r="AF20" s="9">
        <v>0.504</v>
      </c>
      <c r="AG20" s="9">
        <v>9.5000000000000001E-2</v>
      </c>
      <c r="AH20" s="9">
        <v>0</v>
      </c>
      <c r="AI20" s="9">
        <v>0.189</v>
      </c>
      <c r="AJ20" s="9">
        <v>9.5380000000000003</v>
      </c>
      <c r="AK20" s="9">
        <v>9.8859999999999992</v>
      </c>
      <c r="AL20" s="9">
        <v>9.19</v>
      </c>
      <c r="AM20" s="9">
        <v>2.1379999999999999</v>
      </c>
      <c r="AN20" s="9">
        <v>1.3879999999999999</v>
      </c>
      <c r="AO20" s="9">
        <v>2.8879999999999999</v>
      </c>
      <c r="AP20" s="9">
        <v>5.415</v>
      </c>
      <c r="AQ20" s="9">
        <v>6.7519999999999998</v>
      </c>
      <c r="AR20" s="9">
        <v>4.0759999999999996</v>
      </c>
      <c r="AS20" s="9">
        <v>5.1829999999999998</v>
      </c>
      <c r="AT20" s="9">
        <v>5.8520000000000003</v>
      </c>
      <c r="AU20" s="9">
        <v>4.5129999999999999</v>
      </c>
      <c r="AV20" s="9">
        <v>12.429</v>
      </c>
      <c r="AW20" s="9">
        <v>15</v>
      </c>
      <c r="AX20" s="9">
        <v>9.8550000000000004</v>
      </c>
      <c r="AY20" s="9">
        <v>2.52</v>
      </c>
      <c r="AZ20" s="9">
        <v>2.0710000000000002</v>
      </c>
      <c r="BA20" s="9">
        <v>2.97</v>
      </c>
      <c r="BB20" s="9">
        <v>4.077</v>
      </c>
      <c r="BC20" s="9">
        <v>0.97699999999999998</v>
      </c>
      <c r="BD20" s="9">
        <v>7.1790000000000003</v>
      </c>
      <c r="BE20" s="9">
        <v>3.8769999999999998</v>
      </c>
      <c r="BF20" s="9">
        <v>3.4430000000000001</v>
      </c>
      <c r="BG20" s="9">
        <v>4.3120000000000003</v>
      </c>
      <c r="BH20" s="9">
        <v>0.91500000000000004</v>
      </c>
      <c r="BI20" s="9">
        <v>0</v>
      </c>
      <c r="BJ20" s="9">
        <v>1.831</v>
      </c>
      <c r="BK20" s="9">
        <v>15.499000000000001</v>
      </c>
      <c r="BL20" s="9">
        <v>14.625999999999999</v>
      </c>
      <c r="BM20" s="9">
        <v>16.372</v>
      </c>
      <c r="BN20" s="9">
        <v>17.613</v>
      </c>
      <c r="BO20" s="9">
        <v>16.303000000000001</v>
      </c>
      <c r="BP20" s="9">
        <v>18.923999999999999</v>
      </c>
      <c r="BQ20" s="9">
        <v>74.978999999999999</v>
      </c>
      <c r="BR20" s="9">
        <v>82.668000000000006</v>
      </c>
      <c r="BS20" s="9">
        <v>67.284000000000006</v>
      </c>
      <c r="BT20" s="9">
        <v>54.692999999999998</v>
      </c>
      <c r="BU20" s="9">
        <v>56.674999999999997</v>
      </c>
      <c r="BV20" s="9">
        <v>52.709000000000003</v>
      </c>
      <c r="BW20" s="9">
        <v>16.635999999999999</v>
      </c>
      <c r="BX20" s="9">
        <v>22.117000000000001</v>
      </c>
      <c r="BY20" s="9">
        <v>11.15</v>
      </c>
      <c r="BZ20" s="9">
        <v>3.6509999999999998</v>
      </c>
      <c r="CA20" s="9">
        <v>3.8759999999999999</v>
      </c>
      <c r="CB20" s="9">
        <v>3.4249999999999998</v>
      </c>
      <c r="CC20" s="9">
        <v>25.021000000000001</v>
      </c>
      <c r="CD20" s="9">
        <v>17.332000000000001</v>
      </c>
      <c r="CE20" s="9">
        <v>32.716000000000001</v>
      </c>
      <c r="CF20" s="9">
        <v>20.172000000000001</v>
      </c>
      <c r="CG20" s="9">
        <v>11.962</v>
      </c>
      <c r="CH20" s="9">
        <v>28.39</v>
      </c>
      <c r="CI20" s="9">
        <v>4.8479999999999999</v>
      </c>
      <c r="CJ20" s="9">
        <v>5.37</v>
      </c>
      <c r="CK20" s="9">
        <v>4.3259999999999996</v>
      </c>
      <c r="CL20" s="9">
        <v>129.32400000000001</v>
      </c>
      <c r="CM20" s="9">
        <v>67.542000000000002</v>
      </c>
      <c r="CN20" s="9">
        <v>61.781999999999996</v>
      </c>
      <c r="CO20" s="9">
        <v>109.599</v>
      </c>
      <c r="CP20" s="9">
        <v>56.411000000000001</v>
      </c>
      <c r="CQ20" s="9">
        <v>53.186999999999998</v>
      </c>
      <c r="CR20" s="9">
        <v>13.169</v>
      </c>
      <c r="CS20" s="9">
        <v>7.952</v>
      </c>
      <c r="CT20" s="9">
        <v>5.2169999999999996</v>
      </c>
      <c r="CU20" s="9">
        <v>6.3460000000000001</v>
      </c>
      <c r="CV20" s="9">
        <v>1.319</v>
      </c>
      <c r="CW20" s="9">
        <v>5.0270000000000001</v>
      </c>
      <c r="CX20" s="9">
        <v>12.949</v>
      </c>
      <c r="CY20" s="9">
        <v>6.992</v>
      </c>
      <c r="CZ20" s="9">
        <v>5.9569999999999999</v>
      </c>
      <c r="DA20" s="9">
        <v>0</v>
      </c>
      <c r="DB20" s="9">
        <v>0</v>
      </c>
      <c r="DC20" s="9">
        <v>0</v>
      </c>
      <c r="DD20" s="9">
        <v>12.949</v>
      </c>
      <c r="DE20" s="9">
        <v>6.992</v>
      </c>
      <c r="DF20" s="9">
        <v>5.9569999999999999</v>
      </c>
      <c r="DG20" s="9">
        <v>3.2160000000000002</v>
      </c>
      <c r="DH20" s="9">
        <v>1.264</v>
      </c>
      <c r="DI20" s="9">
        <v>1.952</v>
      </c>
      <c r="DJ20" s="9">
        <v>2.6619999999999999</v>
      </c>
      <c r="DK20" s="9">
        <v>1.8859999999999999</v>
      </c>
      <c r="DL20" s="9">
        <v>0.77600000000000002</v>
      </c>
      <c r="DM20" s="9">
        <v>12.362</v>
      </c>
      <c r="DN20" s="9">
        <v>6.8339999999999996</v>
      </c>
      <c r="DO20" s="9">
        <v>5.5279999999999996</v>
      </c>
      <c r="DP20" s="9">
        <v>4.2770000000000001</v>
      </c>
      <c r="DQ20" s="9">
        <v>2.331</v>
      </c>
      <c r="DR20" s="9">
        <v>1.946</v>
      </c>
      <c r="DS20" s="9">
        <v>18.367999999999999</v>
      </c>
      <c r="DT20" s="9">
        <v>11.579000000000001</v>
      </c>
      <c r="DU20" s="9">
        <v>6.7889999999999997</v>
      </c>
      <c r="DV20" s="9">
        <v>4.6959999999999997</v>
      </c>
      <c r="DW20" s="9">
        <v>2.9630000000000001</v>
      </c>
      <c r="DX20" s="9">
        <v>1.7330000000000001</v>
      </c>
      <c r="DY20" s="9">
        <v>4.0309999999999997</v>
      </c>
      <c r="DZ20" s="9">
        <v>0.54400000000000004</v>
      </c>
      <c r="EA20" s="9">
        <v>3.4870000000000001</v>
      </c>
      <c r="EB20" s="9">
        <v>7.8979999999999997</v>
      </c>
      <c r="EC20" s="9">
        <v>3</v>
      </c>
      <c r="ED20" s="9">
        <v>4.8979999999999997</v>
      </c>
      <c r="EE20" s="9">
        <v>2.161</v>
      </c>
      <c r="EF20" s="9">
        <v>1.145</v>
      </c>
      <c r="EG20" s="9">
        <v>1.016</v>
      </c>
      <c r="EH20" s="9">
        <v>17.463000000000001</v>
      </c>
      <c r="EI20" s="9">
        <v>8.6010000000000009</v>
      </c>
      <c r="EJ20" s="9">
        <v>8.8610000000000007</v>
      </c>
      <c r="EK20" s="9">
        <v>19.725000000000001</v>
      </c>
      <c r="EL20" s="9">
        <v>11.131</v>
      </c>
      <c r="EM20" s="9">
        <v>8.5950000000000006</v>
      </c>
      <c r="EN20" s="9">
        <v>91.209000000000003</v>
      </c>
      <c r="EO20" s="9">
        <v>52.607999999999997</v>
      </c>
      <c r="EP20" s="9">
        <v>38.600999999999999</v>
      </c>
      <c r="EQ20" s="9">
        <v>65.772999999999996</v>
      </c>
      <c r="ER20" s="9">
        <v>34.335000000000001</v>
      </c>
      <c r="ES20" s="9">
        <v>31.439</v>
      </c>
      <c r="ET20" s="9">
        <v>22.866</v>
      </c>
      <c r="EU20" s="9">
        <v>16.178000000000001</v>
      </c>
      <c r="EV20" s="9">
        <v>6.6879999999999997</v>
      </c>
      <c r="EW20" s="9">
        <v>2.569</v>
      </c>
      <c r="EX20" s="9">
        <v>2.0950000000000002</v>
      </c>
      <c r="EY20" s="9">
        <v>0.47399999999999998</v>
      </c>
      <c r="EZ20" s="9">
        <v>38.115000000000002</v>
      </c>
      <c r="FA20" s="9">
        <v>14.933999999999999</v>
      </c>
      <c r="FB20" s="9">
        <v>23.181000000000001</v>
      </c>
      <c r="FC20" s="9">
        <v>32.997</v>
      </c>
      <c r="FD20" s="9">
        <v>13.686</v>
      </c>
      <c r="FE20" s="9">
        <v>19.311</v>
      </c>
      <c r="FF20" s="9">
        <v>5.1180000000000003</v>
      </c>
      <c r="FG20" s="9">
        <v>1.248</v>
      </c>
      <c r="FH20" s="9">
        <v>3.87</v>
      </c>
      <c r="FI20" s="9">
        <v>84.747</v>
      </c>
      <c r="FJ20" s="9">
        <v>83.52</v>
      </c>
      <c r="FK20" s="9">
        <v>86.088999999999999</v>
      </c>
      <c r="FL20" s="9">
        <v>10.183</v>
      </c>
      <c r="FM20" s="9">
        <v>11.773999999999999</v>
      </c>
      <c r="FN20" s="9">
        <v>8.4440000000000008</v>
      </c>
      <c r="FO20" s="9">
        <v>4.907</v>
      </c>
      <c r="FP20" s="9">
        <v>1.9530000000000001</v>
      </c>
      <c r="FQ20" s="9">
        <v>8.1370000000000005</v>
      </c>
      <c r="FR20" s="9">
        <v>10.013</v>
      </c>
      <c r="FS20" s="9">
        <v>10.352</v>
      </c>
      <c r="FT20" s="9">
        <v>9.6419999999999995</v>
      </c>
      <c r="FU20" s="9">
        <v>0</v>
      </c>
      <c r="FV20" s="9">
        <v>0</v>
      </c>
      <c r="FW20" s="9">
        <v>0</v>
      </c>
      <c r="FX20" s="9">
        <v>10.013</v>
      </c>
      <c r="FY20" s="9">
        <v>10.352</v>
      </c>
      <c r="FZ20" s="9">
        <v>9.6419999999999995</v>
      </c>
      <c r="GA20" s="9">
        <v>2.4870000000000001</v>
      </c>
      <c r="GB20" s="9">
        <v>1.8720000000000001</v>
      </c>
      <c r="GC20" s="9">
        <v>3.1589999999999998</v>
      </c>
      <c r="GD20" s="9">
        <v>2.0590000000000002</v>
      </c>
      <c r="GE20" s="9">
        <v>2.7919999999999998</v>
      </c>
      <c r="GF20" s="9">
        <v>1.2569999999999999</v>
      </c>
      <c r="GG20" s="9">
        <v>9.5589999999999993</v>
      </c>
      <c r="GH20" s="9">
        <v>10.118</v>
      </c>
      <c r="GI20" s="9">
        <v>8.9469999999999992</v>
      </c>
      <c r="GJ20" s="9">
        <v>3.3079999999999998</v>
      </c>
      <c r="GK20" s="9">
        <v>3.452</v>
      </c>
      <c r="GL20" s="9">
        <v>3.15</v>
      </c>
      <c r="GM20" s="9">
        <v>14.202999999999999</v>
      </c>
      <c r="GN20" s="9">
        <v>17.143999999999998</v>
      </c>
      <c r="GO20" s="9">
        <v>10.988</v>
      </c>
      <c r="GP20" s="9">
        <v>3.6309999999999998</v>
      </c>
      <c r="GQ20" s="9">
        <v>4.3869999999999996</v>
      </c>
      <c r="GR20" s="9">
        <v>2.8050000000000002</v>
      </c>
      <c r="GS20" s="9">
        <v>3.117</v>
      </c>
      <c r="GT20" s="9">
        <v>0.80600000000000005</v>
      </c>
      <c r="GU20" s="9">
        <v>5.6440000000000001</v>
      </c>
      <c r="GV20" s="9">
        <v>6.1070000000000002</v>
      </c>
      <c r="GW20" s="9">
        <v>4.4420000000000002</v>
      </c>
      <c r="GX20" s="9">
        <v>7.9269999999999996</v>
      </c>
      <c r="GY20" s="9">
        <v>1.671</v>
      </c>
      <c r="GZ20" s="9">
        <v>1.6950000000000001</v>
      </c>
      <c r="HA20" s="9">
        <v>1.645</v>
      </c>
      <c r="HB20" s="9">
        <v>13.503</v>
      </c>
      <c r="HC20" s="9">
        <v>12.734999999999999</v>
      </c>
      <c r="HD20" s="9">
        <v>14.343</v>
      </c>
      <c r="HE20" s="9">
        <v>15.253</v>
      </c>
      <c r="HF20" s="9">
        <v>16.48</v>
      </c>
      <c r="HG20" s="9">
        <v>13.911</v>
      </c>
      <c r="HH20" s="9">
        <v>70.527000000000001</v>
      </c>
      <c r="HI20" s="9">
        <v>77.888999999999996</v>
      </c>
      <c r="HJ20" s="9">
        <v>62.478999999999999</v>
      </c>
      <c r="HK20" s="9">
        <v>50.859000000000002</v>
      </c>
      <c r="HL20" s="9">
        <v>50.834000000000003</v>
      </c>
      <c r="HM20" s="9">
        <v>50.886000000000003</v>
      </c>
      <c r="HN20" s="9">
        <v>17.681000000000001</v>
      </c>
      <c r="HO20" s="9">
        <v>23.952999999999999</v>
      </c>
      <c r="HP20" s="9">
        <v>10.826000000000001</v>
      </c>
      <c r="HQ20" s="9">
        <v>1.9870000000000001</v>
      </c>
      <c r="HR20" s="9">
        <v>3.1019999999999999</v>
      </c>
      <c r="HS20" s="9">
        <v>0.76700000000000002</v>
      </c>
      <c r="HT20" s="9">
        <v>29.472999999999999</v>
      </c>
      <c r="HU20" s="9">
        <v>22.111000000000001</v>
      </c>
      <c r="HV20" s="9">
        <v>37.521000000000001</v>
      </c>
      <c r="HW20" s="9">
        <v>25.515000000000001</v>
      </c>
      <c r="HX20" s="9">
        <v>20.263000000000002</v>
      </c>
      <c r="HY20" s="9">
        <v>31.256</v>
      </c>
      <c r="HZ20" s="9">
        <v>3.9580000000000002</v>
      </c>
      <c r="IA20" s="9">
        <v>1.8480000000000001</v>
      </c>
      <c r="IB20" s="9">
        <v>6.2649999999999997</v>
      </c>
      <c r="IC20" s="9">
        <v>11.01</v>
      </c>
      <c r="ID20" s="9">
        <v>4.66</v>
      </c>
      <c r="IE20" s="9">
        <v>6.35</v>
      </c>
      <c r="IF20" s="9">
        <v>7.7380000000000004</v>
      </c>
      <c r="IG20" s="9">
        <v>3.6779999999999999</v>
      </c>
      <c r="IH20" s="9">
        <v>4.0599999999999996</v>
      </c>
      <c r="II20" s="9">
        <v>0.13200000000000001</v>
      </c>
      <c r="IJ20" s="9">
        <v>0</v>
      </c>
      <c r="IK20" s="9">
        <v>0.13200000000000001</v>
      </c>
      <c r="IL20" s="9">
        <v>0</v>
      </c>
      <c r="IM20" s="9">
        <v>0</v>
      </c>
      <c r="IN20" s="9">
        <v>0</v>
      </c>
      <c r="IO20" s="9">
        <v>5.0069999999999997</v>
      </c>
      <c r="IP20" s="9">
        <v>3.0590000000000002</v>
      </c>
      <c r="IQ20" s="9">
        <v>1.948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1514</v>
      </c>
      <c r="C1" s="3" t="s">
        <v>1515</v>
      </c>
      <c r="D1" s="3" t="s">
        <v>1516</v>
      </c>
      <c r="E1" s="3" t="s">
        <v>1517</v>
      </c>
      <c r="F1" s="3" t="s">
        <v>1518</v>
      </c>
      <c r="G1" s="3" t="s">
        <v>1519</v>
      </c>
      <c r="H1" s="3" t="s">
        <v>1520</v>
      </c>
      <c r="I1" s="3" t="s">
        <v>1521</v>
      </c>
      <c r="J1" s="3" t="s">
        <v>1522</v>
      </c>
      <c r="K1" s="3" t="s">
        <v>1523</v>
      </c>
      <c r="L1" s="3" t="s">
        <v>1524</v>
      </c>
      <c r="M1" s="3" t="s">
        <v>1525</v>
      </c>
      <c r="N1" s="3" t="s">
        <v>1526</v>
      </c>
      <c r="O1" s="3" t="s">
        <v>1527</v>
      </c>
      <c r="P1" s="3" t="s">
        <v>1528</v>
      </c>
      <c r="Q1" s="3" t="s">
        <v>1529</v>
      </c>
      <c r="R1" s="3" t="s">
        <v>1530</v>
      </c>
      <c r="S1" s="3" t="s">
        <v>1531</v>
      </c>
      <c r="T1" s="3" t="s">
        <v>1532</v>
      </c>
      <c r="U1" s="3" t="s">
        <v>1533</v>
      </c>
      <c r="V1" s="3" t="s">
        <v>1534</v>
      </c>
      <c r="W1" s="3" t="s">
        <v>1535</v>
      </c>
      <c r="X1" s="3" t="s">
        <v>1536</v>
      </c>
      <c r="Y1" s="3" t="s">
        <v>1537</v>
      </c>
      <c r="Z1" s="3" t="s">
        <v>1538</v>
      </c>
      <c r="AA1" s="3" t="s">
        <v>1539</v>
      </c>
      <c r="AB1" s="3" t="s">
        <v>1540</v>
      </c>
      <c r="AC1" s="3" t="s">
        <v>1541</v>
      </c>
      <c r="AD1" s="3" t="s">
        <v>1542</v>
      </c>
      <c r="AE1" s="3" t="s">
        <v>1543</v>
      </c>
      <c r="AF1" s="3" t="s">
        <v>1544</v>
      </c>
      <c r="AG1" s="3" t="s">
        <v>1545</v>
      </c>
      <c r="AH1" s="3" t="s">
        <v>1546</v>
      </c>
      <c r="AI1" s="3" t="s">
        <v>1547</v>
      </c>
      <c r="AJ1" s="3" t="s">
        <v>1548</v>
      </c>
      <c r="AK1" s="3" t="s">
        <v>1549</v>
      </c>
      <c r="AL1" s="3" t="s">
        <v>1550</v>
      </c>
      <c r="AM1" s="3" t="s">
        <v>1551</v>
      </c>
      <c r="AN1" s="3" t="s">
        <v>1552</v>
      </c>
      <c r="AO1" s="3" t="s">
        <v>1553</v>
      </c>
      <c r="AP1" s="3" t="s">
        <v>1554</v>
      </c>
      <c r="AQ1" s="3" t="s">
        <v>1555</v>
      </c>
      <c r="AR1" s="3" t="s">
        <v>1556</v>
      </c>
      <c r="AS1" s="3" t="s">
        <v>1557</v>
      </c>
      <c r="AT1" s="3" t="s">
        <v>1558</v>
      </c>
      <c r="AU1" s="3" t="s">
        <v>1559</v>
      </c>
      <c r="AV1" s="3" t="s">
        <v>1560</v>
      </c>
      <c r="AW1" s="3" t="s">
        <v>1561</v>
      </c>
      <c r="AX1" s="3" t="s">
        <v>1562</v>
      </c>
      <c r="AY1" s="3" t="s">
        <v>1563</v>
      </c>
      <c r="AZ1" s="3" t="s">
        <v>1564</v>
      </c>
      <c r="BA1" s="3" t="s">
        <v>1565</v>
      </c>
      <c r="BB1" s="3" t="s">
        <v>1566</v>
      </c>
      <c r="BC1" s="3" t="s">
        <v>1567</v>
      </c>
      <c r="BD1" s="3" t="s">
        <v>1568</v>
      </c>
      <c r="BE1" s="3" t="s">
        <v>1569</v>
      </c>
      <c r="BF1" s="3" t="s">
        <v>1570</v>
      </c>
      <c r="BG1" s="3" t="s">
        <v>1571</v>
      </c>
      <c r="BH1" s="3" t="s">
        <v>1572</v>
      </c>
      <c r="BI1" s="3" t="s">
        <v>1573</v>
      </c>
      <c r="BJ1" s="3" t="s">
        <v>1574</v>
      </c>
      <c r="BK1" s="3" t="s">
        <v>1575</v>
      </c>
      <c r="BL1" s="3" t="s">
        <v>1576</v>
      </c>
      <c r="BM1" s="3" t="s">
        <v>1577</v>
      </c>
      <c r="BN1" s="3" t="s">
        <v>1578</v>
      </c>
      <c r="BO1" s="3" t="s">
        <v>1579</v>
      </c>
      <c r="BP1" s="3" t="s">
        <v>1580</v>
      </c>
      <c r="BQ1" s="3" t="s">
        <v>1581</v>
      </c>
      <c r="BR1" s="3" t="s">
        <v>1582</v>
      </c>
      <c r="BS1" s="3" t="s">
        <v>1583</v>
      </c>
      <c r="BT1" s="3" t="s">
        <v>1584</v>
      </c>
      <c r="BU1" s="3" t="s">
        <v>1585</v>
      </c>
      <c r="BV1" s="3" t="s">
        <v>1586</v>
      </c>
      <c r="BW1" s="3" t="s">
        <v>1587</v>
      </c>
      <c r="BX1" s="3" t="s">
        <v>1588</v>
      </c>
      <c r="BY1" s="3" t="s">
        <v>1589</v>
      </c>
      <c r="BZ1" s="3" t="s">
        <v>1590</v>
      </c>
      <c r="CA1" s="3" t="s">
        <v>1591</v>
      </c>
      <c r="CB1" s="3" t="s">
        <v>1592</v>
      </c>
      <c r="CC1" s="3" t="s">
        <v>1593</v>
      </c>
      <c r="CD1" s="3" t="s">
        <v>1594</v>
      </c>
      <c r="CE1" s="3" t="s">
        <v>1595</v>
      </c>
      <c r="CF1" s="3" t="s">
        <v>1596</v>
      </c>
      <c r="CG1" s="3" t="s">
        <v>1597</v>
      </c>
      <c r="CH1" s="3" t="s">
        <v>1598</v>
      </c>
      <c r="CI1" s="3" t="s">
        <v>1599</v>
      </c>
      <c r="CJ1" s="3" t="s">
        <v>1600</v>
      </c>
      <c r="CK1" s="3" t="s">
        <v>1601</v>
      </c>
      <c r="CL1" s="3" t="s">
        <v>1602</v>
      </c>
      <c r="CM1" s="3" t="s">
        <v>1603</v>
      </c>
      <c r="CN1" s="3" t="s">
        <v>1604</v>
      </c>
      <c r="CO1" s="3" t="s">
        <v>1605</v>
      </c>
      <c r="CP1" s="3" t="s">
        <v>1606</v>
      </c>
      <c r="CQ1" s="3" t="s">
        <v>1607</v>
      </c>
      <c r="CR1" s="3" t="s">
        <v>1608</v>
      </c>
      <c r="CS1" s="3" t="s">
        <v>1609</v>
      </c>
      <c r="CT1" s="3" t="s">
        <v>1610</v>
      </c>
      <c r="CU1" s="3" t="s">
        <v>1611</v>
      </c>
      <c r="CV1" s="3" t="s">
        <v>1612</v>
      </c>
      <c r="CW1" s="3" t="s">
        <v>1613</v>
      </c>
      <c r="CX1" s="3" t="s">
        <v>1614</v>
      </c>
      <c r="CY1" s="3" t="s">
        <v>1615</v>
      </c>
      <c r="CZ1" s="3" t="s">
        <v>1616</v>
      </c>
      <c r="DA1" s="3" t="s">
        <v>1617</v>
      </c>
      <c r="DB1" s="3" t="s">
        <v>1618</v>
      </c>
      <c r="DC1" s="3" t="s">
        <v>1619</v>
      </c>
      <c r="DD1" s="3" t="s">
        <v>1620</v>
      </c>
      <c r="DE1" s="3" t="s">
        <v>1621</v>
      </c>
      <c r="DF1" s="3" t="s">
        <v>1622</v>
      </c>
      <c r="DG1" s="3" t="s">
        <v>1623</v>
      </c>
      <c r="DH1" s="3" t="s">
        <v>1624</v>
      </c>
      <c r="DI1" s="3" t="s">
        <v>1625</v>
      </c>
      <c r="DJ1" s="3" t="s">
        <v>1626</v>
      </c>
      <c r="DK1" s="3" t="s">
        <v>1627</v>
      </c>
      <c r="DL1" s="3" t="s">
        <v>1628</v>
      </c>
      <c r="DM1" s="3" t="s">
        <v>1629</v>
      </c>
      <c r="DN1" s="3" t="s">
        <v>1630</v>
      </c>
      <c r="DO1" s="3" t="s">
        <v>1631</v>
      </c>
      <c r="DP1" s="3" t="s">
        <v>1632</v>
      </c>
      <c r="DQ1" s="3" t="s">
        <v>1633</v>
      </c>
      <c r="DR1" s="3" t="s">
        <v>1634</v>
      </c>
      <c r="DS1" s="3" t="s">
        <v>1635</v>
      </c>
      <c r="DT1" s="3" t="s">
        <v>1636</v>
      </c>
      <c r="DU1" s="3" t="s">
        <v>1637</v>
      </c>
      <c r="DV1" s="3" t="s">
        <v>1638</v>
      </c>
      <c r="DW1" s="3" t="s">
        <v>1639</v>
      </c>
      <c r="DX1" s="3" t="s">
        <v>1640</v>
      </c>
      <c r="DY1" s="3" t="s">
        <v>1641</v>
      </c>
      <c r="DZ1" s="3" t="s">
        <v>1642</v>
      </c>
      <c r="EA1" s="3" t="s">
        <v>1643</v>
      </c>
      <c r="EB1" s="3" t="s">
        <v>1644</v>
      </c>
      <c r="EC1" s="3" t="s">
        <v>1645</v>
      </c>
      <c r="ED1" s="3" t="s">
        <v>1646</v>
      </c>
      <c r="EE1" s="3" t="s">
        <v>1647</v>
      </c>
      <c r="EF1" s="3" t="s">
        <v>1648</v>
      </c>
      <c r="EG1" s="3" t="s">
        <v>1649</v>
      </c>
      <c r="EH1" s="3" t="s">
        <v>1650</v>
      </c>
      <c r="EI1" s="3" t="s">
        <v>1651</v>
      </c>
      <c r="EJ1" s="3" t="s">
        <v>1652</v>
      </c>
      <c r="EK1" s="3" t="s">
        <v>1653</v>
      </c>
      <c r="EL1" s="3" t="s">
        <v>1654</v>
      </c>
      <c r="EM1" s="3" t="s">
        <v>1655</v>
      </c>
      <c r="EN1" s="3" t="s">
        <v>1656</v>
      </c>
      <c r="EO1" s="3" t="s">
        <v>1657</v>
      </c>
      <c r="EP1" s="3" t="s">
        <v>1658</v>
      </c>
      <c r="EQ1" s="3" t="s">
        <v>1659</v>
      </c>
      <c r="ER1" s="3" t="s">
        <v>1660</v>
      </c>
      <c r="ES1" s="3" t="s">
        <v>1661</v>
      </c>
      <c r="ET1" s="3" t="s">
        <v>1662</v>
      </c>
      <c r="EU1" s="3" t="s">
        <v>1663</v>
      </c>
      <c r="EV1" s="3" t="s">
        <v>1664</v>
      </c>
      <c r="EW1" s="3" t="s">
        <v>1665</v>
      </c>
      <c r="EX1" s="3" t="s">
        <v>1666</v>
      </c>
      <c r="EY1" s="3" t="s">
        <v>1667</v>
      </c>
      <c r="EZ1" s="3" t="s">
        <v>1668</v>
      </c>
      <c r="FA1" s="3" t="s">
        <v>1669</v>
      </c>
      <c r="FB1" s="3" t="s">
        <v>1670</v>
      </c>
      <c r="FC1" s="3" t="s">
        <v>1671</v>
      </c>
      <c r="FD1" s="3" t="s">
        <v>1672</v>
      </c>
      <c r="FE1" s="3" t="s">
        <v>1673</v>
      </c>
      <c r="FF1" s="3" t="s">
        <v>1674</v>
      </c>
      <c r="FG1" s="3" t="s">
        <v>1675</v>
      </c>
      <c r="FH1" s="3" t="s">
        <v>1676</v>
      </c>
      <c r="FI1" s="3" t="s">
        <v>1677</v>
      </c>
      <c r="FJ1" s="3" t="s">
        <v>1678</v>
      </c>
      <c r="FK1" s="3" t="s">
        <v>1679</v>
      </c>
      <c r="FL1" s="3" t="s">
        <v>1680</v>
      </c>
      <c r="FM1" s="3" t="s">
        <v>1681</v>
      </c>
      <c r="FN1" s="3" t="s">
        <v>1682</v>
      </c>
      <c r="FO1" s="3" t="s">
        <v>1683</v>
      </c>
      <c r="FP1" s="3" t="s">
        <v>1684</v>
      </c>
      <c r="FQ1" s="3" t="s">
        <v>1685</v>
      </c>
      <c r="FR1" s="3" t="s">
        <v>1686</v>
      </c>
      <c r="FS1" s="3" t="s">
        <v>1687</v>
      </c>
      <c r="FT1" s="3" t="s">
        <v>1688</v>
      </c>
      <c r="FU1" s="3" t="s">
        <v>1689</v>
      </c>
      <c r="FV1" s="3" t="s">
        <v>1690</v>
      </c>
      <c r="FW1" s="3" t="s">
        <v>1691</v>
      </c>
      <c r="FX1" s="3" t="s">
        <v>1692</v>
      </c>
      <c r="FY1" s="3" t="s">
        <v>1693</v>
      </c>
      <c r="FZ1" s="3" t="s">
        <v>1694</v>
      </c>
      <c r="GA1" s="3" t="s">
        <v>1695</v>
      </c>
      <c r="GB1" s="3" t="s">
        <v>1696</v>
      </c>
      <c r="GC1" s="3" t="s">
        <v>1697</v>
      </c>
      <c r="GD1" s="3" t="s">
        <v>1698</v>
      </c>
      <c r="GE1" s="3" t="s">
        <v>1699</v>
      </c>
      <c r="GF1" s="3" t="s">
        <v>1700</v>
      </c>
      <c r="GG1" s="3" t="s">
        <v>1701</v>
      </c>
      <c r="GH1" s="3" t="s">
        <v>1702</v>
      </c>
      <c r="GI1" s="3" t="s">
        <v>1703</v>
      </c>
      <c r="GJ1" s="3" t="s">
        <v>1704</v>
      </c>
      <c r="GK1" s="3" t="s">
        <v>1705</v>
      </c>
      <c r="GL1" s="3" t="s">
        <v>1706</v>
      </c>
      <c r="GM1" s="3" t="s">
        <v>1707</v>
      </c>
      <c r="GN1" s="3" t="s">
        <v>1708</v>
      </c>
      <c r="GO1" s="3" t="s">
        <v>1709</v>
      </c>
      <c r="GP1" s="3" t="s">
        <v>1710</v>
      </c>
      <c r="GQ1" s="3" t="s">
        <v>1711</v>
      </c>
      <c r="GR1" s="3" t="s">
        <v>1712</v>
      </c>
      <c r="GS1" s="3" t="s">
        <v>1713</v>
      </c>
      <c r="GT1" s="3" t="s">
        <v>1714</v>
      </c>
      <c r="GU1" s="3" t="s">
        <v>1715</v>
      </c>
      <c r="GV1" s="3" t="s">
        <v>1716</v>
      </c>
      <c r="GW1" s="3" t="s">
        <v>1717</v>
      </c>
      <c r="GX1" s="3" t="s">
        <v>1718</v>
      </c>
      <c r="GY1" s="3" t="s">
        <v>1719</v>
      </c>
      <c r="GZ1" s="3" t="s">
        <v>1720</v>
      </c>
      <c r="HA1" s="3" t="s">
        <v>1721</v>
      </c>
      <c r="HB1" s="3" t="s">
        <v>1722</v>
      </c>
      <c r="HC1" s="3" t="s">
        <v>1723</v>
      </c>
      <c r="HD1" s="3" t="s">
        <v>1724</v>
      </c>
      <c r="HE1" s="3" t="s">
        <v>1725</v>
      </c>
      <c r="HF1" s="3" t="s">
        <v>1726</v>
      </c>
      <c r="HG1" s="3" t="s">
        <v>1727</v>
      </c>
      <c r="HH1" s="3" t="s">
        <v>1728</v>
      </c>
      <c r="HI1" s="3" t="s">
        <v>1729</v>
      </c>
      <c r="HJ1" s="3" t="s">
        <v>1730</v>
      </c>
      <c r="HK1" s="3" t="s">
        <v>1731</v>
      </c>
      <c r="HL1" s="3" t="s">
        <v>1732</v>
      </c>
      <c r="HM1" s="3" t="s">
        <v>1733</v>
      </c>
      <c r="HN1" s="3" t="s">
        <v>1734</v>
      </c>
      <c r="HO1" s="3" t="s">
        <v>1735</v>
      </c>
      <c r="HP1" s="3" t="s">
        <v>1736</v>
      </c>
      <c r="HQ1" s="3" t="s">
        <v>1737</v>
      </c>
      <c r="HR1" s="3" t="s">
        <v>1738</v>
      </c>
      <c r="HS1" s="3" t="s">
        <v>1739</v>
      </c>
      <c r="HT1" s="3" t="s">
        <v>1740</v>
      </c>
      <c r="HU1" s="3" t="s">
        <v>1741</v>
      </c>
      <c r="HV1" s="3" t="s">
        <v>1742</v>
      </c>
      <c r="HW1" s="3" t="s">
        <v>1743</v>
      </c>
      <c r="HX1" s="3" t="s">
        <v>1744</v>
      </c>
      <c r="HY1" s="3" t="s">
        <v>1745</v>
      </c>
      <c r="HZ1" s="3" t="s">
        <v>1746</v>
      </c>
      <c r="IA1" s="3" t="s">
        <v>1747</v>
      </c>
      <c r="IB1" s="3" t="s">
        <v>1748</v>
      </c>
      <c r="IC1" s="3" t="s">
        <v>1749</v>
      </c>
      <c r="ID1" s="3" t="s">
        <v>1750</v>
      </c>
      <c r="IE1" s="3" t="s">
        <v>1751</v>
      </c>
      <c r="IF1" s="3" t="s">
        <v>1752</v>
      </c>
      <c r="IG1" s="3" t="s">
        <v>1753</v>
      </c>
      <c r="IH1" s="3" t="s">
        <v>1754</v>
      </c>
      <c r="II1" s="3" t="s">
        <v>1755</v>
      </c>
      <c r="IJ1" s="3" t="s">
        <v>1756</v>
      </c>
      <c r="IK1" s="3" t="s">
        <v>1757</v>
      </c>
      <c r="IL1" s="3" t="s">
        <v>1758</v>
      </c>
      <c r="IM1" s="3" t="s">
        <v>1759</v>
      </c>
      <c r="IN1" s="3" t="s">
        <v>1760</v>
      </c>
      <c r="IO1" s="3" t="s">
        <v>1761</v>
      </c>
      <c r="IP1" s="3" t="s">
        <v>1762</v>
      </c>
      <c r="IQ1" s="3" t="s">
        <v>1763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8" t="s">
        <v>337</v>
      </c>
      <c r="BK2" s="8" t="s">
        <v>337</v>
      </c>
      <c r="BL2" s="8" t="s">
        <v>337</v>
      </c>
      <c r="BM2" s="8" t="s">
        <v>337</v>
      </c>
      <c r="BN2" s="8" t="s">
        <v>337</v>
      </c>
      <c r="BO2" s="8" t="s">
        <v>337</v>
      </c>
      <c r="BP2" s="8" t="s">
        <v>337</v>
      </c>
      <c r="BQ2" s="8" t="s">
        <v>337</v>
      </c>
      <c r="BR2" s="8" t="s">
        <v>337</v>
      </c>
      <c r="BS2" s="8" t="s">
        <v>337</v>
      </c>
      <c r="BT2" s="8" t="s">
        <v>337</v>
      </c>
      <c r="BU2" s="8" t="s">
        <v>337</v>
      </c>
      <c r="BV2" s="8" t="s">
        <v>337</v>
      </c>
      <c r="BW2" s="8" t="s">
        <v>337</v>
      </c>
      <c r="BX2" s="8" t="s">
        <v>337</v>
      </c>
      <c r="BY2" s="8" t="s">
        <v>337</v>
      </c>
      <c r="BZ2" s="8" t="s">
        <v>337</v>
      </c>
      <c r="CA2" s="8" t="s">
        <v>337</v>
      </c>
      <c r="CB2" s="8" t="s">
        <v>337</v>
      </c>
      <c r="CC2" s="8" t="s">
        <v>337</v>
      </c>
      <c r="CD2" s="8" t="s">
        <v>337</v>
      </c>
      <c r="CE2" s="8" t="s">
        <v>337</v>
      </c>
      <c r="CF2" s="8" t="s">
        <v>337</v>
      </c>
      <c r="CG2" s="8" t="s">
        <v>337</v>
      </c>
      <c r="CH2" s="8" t="s">
        <v>337</v>
      </c>
      <c r="CI2" s="8" t="s">
        <v>337</v>
      </c>
      <c r="CJ2" s="8" t="s">
        <v>337</v>
      </c>
      <c r="CK2" s="8" t="s">
        <v>337</v>
      </c>
      <c r="CL2" s="8" t="s">
        <v>337</v>
      </c>
      <c r="CM2" s="8" t="s">
        <v>337</v>
      </c>
      <c r="CN2" s="8" t="s">
        <v>337</v>
      </c>
      <c r="CO2" s="8" t="s">
        <v>337</v>
      </c>
      <c r="CP2" s="8" t="s">
        <v>337</v>
      </c>
      <c r="CQ2" s="8" t="s">
        <v>337</v>
      </c>
      <c r="CR2" s="8" t="s">
        <v>337</v>
      </c>
      <c r="CS2" s="8" t="s">
        <v>337</v>
      </c>
      <c r="CT2" s="8" t="s">
        <v>337</v>
      </c>
      <c r="CU2" s="8" t="s">
        <v>337</v>
      </c>
      <c r="CV2" s="8" t="s">
        <v>337</v>
      </c>
      <c r="CW2" s="8" t="s">
        <v>337</v>
      </c>
      <c r="CX2" s="8" t="s">
        <v>337</v>
      </c>
      <c r="CY2" s="8" t="s">
        <v>337</v>
      </c>
      <c r="CZ2" s="8" t="s">
        <v>337</v>
      </c>
      <c r="DA2" s="8" t="s">
        <v>337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8" t="s">
        <v>337</v>
      </c>
      <c r="DP2" s="8" t="s">
        <v>337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337</v>
      </c>
      <c r="HB2" s="8" t="s">
        <v>337</v>
      </c>
      <c r="HC2" s="8" t="s">
        <v>337</v>
      </c>
      <c r="HD2" s="8" t="s">
        <v>337</v>
      </c>
      <c r="HE2" s="8" t="s">
        <v>337</v>
      </c>
      <c r="HF2" s="8" t="s">
        <v>337</v>
      </c>
      <c r="HG2" s="8" t="s">
        <v>337</v>
      </c>
      <c r="HH2" s="8" t="s">
        <v>337</v>
      </c>
      <c r="HI2" s="8" t="s">
        <v>337</v>
      </c>
      <c r="HJ2" s="8" t="s">
        <v>337</v>
      </c>
      <c r="HK2" s="8" t="s">
        <v>337</v>
      </c>
      <c r="HL2" s="8" t="s">
        <v>337</v>
      </c>
      <c r="HM2" s="8" t="s">
        <v>337</v>
      </c>
      <c r="HN2" s="8" t="s">
        <v>337</v>
      </c>
      <c r="HO2" s="8" t="s">
        <v>337</v>
      </c>
      <c r="HP2" s="8" t="s">
        <v>337</v>
      </c>
      <c r="HQ2" s="8" t="s">
        <v>337</v>
      </c>
      <c r="HR2" s="8" t="s">
        <v>337</v>
      </c>
      <c r="HS2" s="8" t="s">
        <v>337</v>
      </c>
      <c r="HT2" s="8" t="s">
        <v>337</v>
      </c>
      <c r="HU2" s="8" t="s">
        <v>337</v>
      </c>
      <c r="HV2" s="8" t="s">
        <v>337</v>
      </c>
      <c r="HW2" s="8" t="s">
        <v>337</v>
      </c>
      <c r="HX2" s="8" t="s">
        <v>337</v>
      </c>
      <c r="HY2" s="8" t="s">
        <v>337</v>
      </c>
      <c r="HZ2" s="8" t="s">
        <v>337</v>
      </c>
      <c r="IA2" s="8" t="s">
        <v>337</v>
      </c>
      <c r="IB2" s="8" t="s">
        <v>337</v>
      </c>
      <c r="IC2" s="8" t="s">
        <v>337</v>
      </c>
      <c r="ID2" s="8" t="s">
        <v>337</v>
      </c>
      <c r="IE2" s="8" t="s">
        <v>337</v>
      </c>
      <c r="IF2" s="8" t="s">
        <v>337</v>
      </c>
      <c r="IG2" s="8" t="s">
        <v>337</v>
      </c>
      <c r="IH2" s="8" t="s">
        <v>337</v>
      </c>
      <c r="II2" s="8" t="s">
        <v>337</v>
      </c>
      <c r="IJ2" s="8" t="s">
        <v>337</v>
      </c>
      <c r="IK2" s="8" t="s">
        <v>337</v>
      </c>
      <c r="IL2" s="8" t="s">
        <v>337</v>
      </c>
      <c r="IM2" s="8" t="s">
        <v>337</v>
      </c>
      <c r="IN2" s="8" t="s">
        <v>337</v>
      </c>
      <c r="IO2" s="8" t="s">
        <v>337</v>
      </c>
      <c r="IP2" s="8" t="s">
        <v>337</v>
      </c>
      <c r="IQ2" s="8" t="s">
        <v>337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338</v>
      </c>
      <c r="BK4" s="8" t="s">
        <v>338</v>
      </c>
      <c r="BL4" s="8" t="s">
        <v>338</v>
      </c>
      <c r="BM4" s="8" t="s">
        <v>338</v>
      </c>
      <c r="BN4" s="8" t="s">
        <v>338</v>
      </c>
      <c r="BO4" s="8" t="s">
        <v>338</v>
      </c>
      <c r="BP4" s="8" t="s">
        <v>338</v>
      </c>
      <c r="BQ4" s="8" t="s">
        <v>338</v>
      </c>
      <c r="BR4" s="8" t="s">
        <v>338</v>
      </c>
      <c r="BS4" s="8" t="s">
        <v>338</v>
      </c>
      <c r="BT4" s="8" t="s">
        <v>338</v>
      </c>
      <c r="BU4" s="8" t="s">
        <v>338</v>
      </c>
      <c r="BV4" s="8" t="s">
        <v>338</v>
      </c>
      <c r="BW4" s="8" t="s">
        <v>338</v>
      </c>
      <c r="BX4" s="8" t="s">
        <v>338</v>
      </c>
      <c r="BY4" s="8" t="s">
        <v>338</v>
      </c>
      <c r="BZ4" s="8" t="s">
        <v>338</v>
      </c>
      <c r="CA4" s="8" t="s">
        <v>338</v>
      </c>
      <c r="CB4" s="8" t="s">
        <v>338</v>
      </c>
      <c r="CC4" s="8" t="s">
        <v>338</v>
      </c>
      <c r="CD4" s="8" t="s">
        <v>338</v>
      </c>
      <c r="CE4" s="8" t="s">
        <v>338</v>
      </c>
      <c r="CF4" s="8" t="s">
        <v>338</v>
      </c>
      <c r="CG4" s="8" t="s">
        <v>338</v>
      </c>
      <c r="CH4" s="8" t="s">
        <v>338</v>
      </c>
      <c r="CI4" s="8" t="s">
        <v>338</v>
      </c>
      <c r="CJ4" s="8" t="s">
        <v>338</v>
      </c>
      <c r="CK4" s="8" t="s">
        <v>338</v>
      </c>
      <c r="CL4" s="8" t="s">
        <v>338</v>
      </c>
      <c r="CM4" s="8" t="s">
        <v>338</v>
      </c>
      <c r="CN4" s="8" t="s">
        <v>338</v>
      </c>
      <c r="CO4" s="8" t="s">
        <v>338</v>
      </c>
      <c r="CP4" s="8" t="s">
        <v>338</v>
      </c>
      <c r="CQ4" s="8" t="s">
        <v>338</v>
      </c>
      <c r="CR4" s="8" t="s">
        <v>338</v>
      </c>
      <c r="CS4" s="8" t="s">
        <v>338</v>
      </c>
      <c r="CT4" s="8" t="s">
        <v>338</v>
      </c>
      <c r="CU4" s="8" t="s">
        <v>338</v>
      </c>
      <c r="CV4" s="8" t="s">
        <v>338</v>
      </c>
      <c r="CW4" s="8" t="s">
        <v>338</v>
      </c>
      <c r="CX4" s="8" t="s">
        <v>338</v>
      </c>
      <c r="CY4" s="8" t="s">
        <v>338</v>
      </c>
      <c r="CZ4" s="8" t="s">
        <v>338</v>
      </c>
      <c r="DA4" s="8" t="s">
        <v>338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338</v>
      </c>
      <c r="DP4" s="8" t="s">
        <v>338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338</v>
      </c>
      <c r="HB4" s="8" t="s">
        <v>338</v>
      </c>
      <c r="HC4" s="8" t="s">
        <v>338</v>
      </c>
      <c r="HD4" s="8" t="s">
        <v>338</v>
      </c>
      <c r="HE4" s="8" t="s">
        <v>338</v>
      </c>
      <c r="HF4" s="8" t="s">
        <v>338</v>
      </c>
      <c r="HG4" s="8" t="s">
        <v>338</v>
      </c>
      <c r="HH4" s="8" t="s">
        <v>338</v>
      </c>
      <c r="HI4" s="8" t="s">
        <v>338</v>
      </c>
      <c r="HJ4" s="8" t="s">
        <v>338</v>
      </c>
      <c r="HK4" s="8" t="s">
        <v>338</v>
      </c>
      <c r="HL4" s="8" t="s">
        <v>338</v>
      </c>
      <c r="HM4" s="8" t="s">
        <v>338</v>
      </c>
      <c r="HN4" s="8" t="s">
        <v>338</v>
      </c>
      <c r="HO4" s="8" t="s">
        <v>338</v>
      </c>
      <c r="HP4" s="8" t="s">
        <v>338</v>
      </c>
      <c r="HQ4" s="8" t="s">
        <v>338</v>
      </c>
      <c r="HR4" s="8" t="s">
        <v>338</v>
      </c>
      <c r="HS4" s="8" t="s">
        <v>338</v>
      </c>
      <c r="HT4" s="8" t="s">
        <v>338</v>
      </c>
      <c r="HU4" s="8" t="s">
        <v>338</v>
      </c>
      <c r="HV4" s="8" t="s">
        <v>338</v>
      </c>
      <c r="HW4" s="8" t="s">
        <v>338</v>
      </c>
      <c r="HX4" s="8" t="s">
        <v>338</v>
      </c>
      <c r="HY4" s="8" t="s">
        <v>338</v>
      </c>
      <c r="HZ4" s="8" t="s">
        <v>338</v>
      </c>
      <c r="IA4" s="8" t="s">
        <v>338</v>
      </c>
      <c r="IB4" s="8" t="s">
        <v>338</v>
      </c>
      <c r="IC4" s="8" t="s">
        <v>338</v>
      </c>
      <c r="ID4" s="8" t="s">
        <v>338</v>
      </c>
      <c r="IE4" s="8" t="s">
        <v>338</v>
      </c>
      <c r="IF4" s="8" t="s">
        <v>338</v>
      </c>
      <c r="IG4" s="8" t="s">
        <v>338</v>
      </c>
      <c r="IH4" s="8" t="s">
        <v>338</v>
      </c>
      <c r="II4" s="8" t="s">
        <v>338</v>
      </c>
      <c r="IJ4" s="8" t="s">
        <v>338</v>
      </c>
      <c r="IK4" s="8" t="s">
        <v>338</v>
      </c>
      <c r="IL4" s="8" t="s">
        <v>338</v>
      </c>
      <c r="IM4" s="8" t="s">
        <v>338</v>
      </c>
      <c r="IN4" s="8" t="s">
        <v>338</v>
      </c>
      <c r="IO4" s="8" t="s">
        <v>338</v>
      </c>
      <c r="IP4" s="8" t="s">
        <v>338</v>
      </c>
      <c r="IQ4" s="8" t="s">
        <v>338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1764</v>
      </c>
      <c r="C10" s="8" t="s">
        <v>1765</v>
      </c>
      <c r="D10" s="8" t="s">
        <v>1766</v>
      </c>
      <c r="E10" s="8" t="s">
        <v>1767</v>
      </c>
      <c r="F10" s="8" t="s">
        <v>1768</v>
      </c>
      <c r="G10" s="8" t="s">
        <v>1769</v>
      </c>
      <c r="H10" s="8" t="s">
        <v>1770</v>
      </c>
      <c r="I10" s="8" t="s">
        <v>1771</v>
      </c>
      <c r="J10" s="8" t="s">
        <v>1772</v>
      </c>
      <c r="K10" s="8" t="s">
        <v>1773</v>
      </c>
      <c r="L10" s="8" t="s">
        <v>1774</v>
      </c>
      <c r="M10" s="8" t="s">
        <v>1775</v>
      </c>
      <c r="N10" s="8" t="s">
        <v>1776</v>
      </c>
      <c r="O10" s="8" t="s">
        <v>1777</v>
      </c>
      <c r="P10" s="8" t="s">
        <v>1778</v>
      </c>
      <c r="Q10" s="8" t="s">
        <v>1779</v>
      </c>
      <c r="R10" s="8" t="s">
        <v>1780</v>
      </c>
      <c r="S10" s="8" t="s">
        <v>1781</v>
      </c>
      <c r="T10" s="8" t="s">
        <v>1782</v>
      </c>
      <c r="U10" s="8" t="s">
        <v>1783</v>
      </c>
      <c r="V10" s="8" t="s">
        <v>1784</v>
      </c>
      <c r="W10" s="8" t="s">
        <v>1785</v>
      </c>
      <c r="X10" s="8" t="s">
        <v>1786</v>
      </c>
      <c r="Y10" s="8" t="s">
        <v>1787</v>
      </c>
      <c r="Z10" s="8" t="s">
        <v>1788</v>
      </c>
      <c r="AA10" s="8" t="s">
        <v>1789</v>
      </c>
      <c r="AB10" s="8" t="s">
        <v>1790</v>
      </c>
      <c r="AC10" s="8" t="s">
        <v>1791</v>
      </c>
      <c r="AD10" s="8" t="s">
        <v>1792</v>
      </c>
      <c r="AE10" s="8" t="s">
        <v>1793</v>
      </c>
      <c r="AF10" s="8" t="s">
        <v>1794</v>
      </c>
      <c r="AG10" s="8" t="s">
        <v>1795</v>
      </c>
      <c r="AH10" s="8" t="s">
        <v>1796</v>
      </c>
      <c r="AI10" s="8" t="s">
        <v>1797</v>
      </c>
      <c r="AJ10" s="8" t="s">
        <v>1798</v>
      </c>
      <c r="AK10" s="8" t="s">
        <v>1799</v>
      </c>
      <c r="AL10" s="8" t="s">
        <v>1800</v>
      </c>
      <c r="AM10" s="8" t="s">
        <v>1801</v>
      </c>
      <c r="AN10" s="8" t="s">
        <v>1802</v>
      </c>
      <c r="AO10" s="8" t="s">
        <v>1803</v>
      </c>
      <c r="AP10" s="8" t="s">
        <v>1804</v>
      </c>
      <c r="AQ10" s="8" t="s">
        <v>1805</v>
      </c>
      <c r="AR10" s="8" t="s">
        <v>1806</v>
      </c>
      <c r="AS10" s="8" t="s">
        <v>1807</v>
      </c>
      <c r="AT10" s="8" t="s">
        <v>1808</v>
      </c>
      <c r="AU10" s="8" t="s">
        <v>1809</v>
      </c>
      <c r="AV10" s="8" t="s">
        <v>1810</v>
      </c>
      <c r="AW10" s="8" t="s">
        <v>1811</v>
      </c>
      <c r="AX10" s="8" t="s">
        <v>1812</v>
      </c>
      <c r="AY10" s="8" t="s">
        <v>1813</v>
      </c>
      <c r="AZ10" s="8" t="s">
        <v>1814</v>
      </c>
      <c r="BA10" s="8" t="s">
        <v>1815</v>
      </c>
      <c r="BB10" s="8" t="s">
        <v>1816</v>
      </c>
      <c r="BC10" s="8" t="s">
        <v>1817</v>
      </c>
      <c r="BD10" s="8" t="s">
        <v>1818</v>
      </c>
      <c r="BE10" s="8" t="s">
        <v>1819</v>
      </c>
      <c r="BF10" s="8" t="s">
        <v>1820</v>
      </c>
      <c r="BG10" s="8" t="s">
        <v>1821</v>
      </c>
      <c r="BH10" s="8" t="s">
        <v>1822</v>
      </c>
      <c r="BI10" s="8" t="s">
        <v>1823</v>
      </c>
      <c r="BJ10" s="8" t="s">
        <v>1824</v>
      </c>
      <c r="BK10" s="8" t="s">
        <v>1825</v>
      </c>
      <c r="BL10" s="8" t="s">
        <v>1826</v>
      </c>
      <c r="BM10" s="8" t="s">
        <v>1827</v>
      </c>
      <c r="BN10" s="8" t="s">
        <v>1828</v>
      </c>
      <c r="BO10" s="8" t="s">
        <v>1829</v>
      </c>
      <c r="BP10" s="8" t="s">
        <v>1830</v>
      </c>
      <c r="BQ10" s="8" t="s">
        <v>1831</v>
      </c>
      <c r="BR10" s="8" t="s">
        <v>1832</v>
      </c>
      <c r="BS10" s="8" t="s">
        <v>1833</v>
      </c>
      <c r="BT10" s="8" t="s">
        <v>1834</v>
      </c>
      <c r="BU10" s="8" t="s">
        <v>1835</v>
      </c>
      <c r="BV10" s="8" t="s">
        <v>1836</v>
      </c>
      <c r="BW10" s="8" t="s">
        <v>1837</v>
      </c>
      <c r="BX10" s="8" t="s">
        <v>1838</v>
      </c>
      <c r="BY10" s="8" t="s">
        <v>1839</v>
      </c>
      <c r="BZ10" s="8" t="s">
        <v>1840</v>
      </c>
      <c r="CA10" s="8" t="s">
        <v>1841</v>
      </c>
      <c r="CB10" s="8" t="s">
        <v>1842</v>
      </c>
      <c r="CC10" s="8" t="s">
        <v>1843</v>
      </c>
      <c r="CD10" s="8" t="s">
        <v>1844</v>
      </c>
      <c r="CE10" s="8" t="s">
        <v>1845</v>
      </c>
      <c r="CF10" s="8" t="s">
        <v>1846</v>
      </c>
      <c r="CG10" s="8" t="s">
        <v>1847</v>
      </c>
      <c r="CH10" s="8" t="s">
        <v>1848</v>
      </c>
      <c r="CI10" s="8" t="s">
        <v>1849</v>
      </c>
      <c r="CJ10" s="8" t="s">
        <v>1850</v>
      </c>
      <c r="CK10" s="8" t="s">
        <v>1851</v>
      </c>
      <c r="CL10" s="8" t="s">
        <v>1852</v>
      </c>
      <c r="CM10" s="8" t="s">
        <v>1853</v>
      </c>
      <c r="CN10" s="8" t="s">
        <v>1854</v>
      </c>
      <c r="CO10" s="8" t="s">
        <v>1855</v>
      </c>
      <c r="CP10" s="8" t="s">
        <v>1856</v>
      </c>
      <c r="CQ10" s="8" t="s">
        <v>1857</v>
      </c>
      <c r="CR10" s="8" t="s">
        <v>1858</v>
      </c>
      <c r="CS10" s="8" t="s">
        <v>1859</v>
      </c>
      <c r="CT10" s="8" t="s">
        <v>1860</v>
      </c>
      <c r="CU10" s="8" t="s">
        <v>1861</v>
      </c>
      <c r="CV10" s="8" t="s">
        <v>1862</v>
      </c>
      <c r="CW10" s="8" t="s">
        <v>1863</v>
      </c>
      <c r="CX10" s="8" t="s">
        <v>1864</v>
      </c>
      <c r="CY10" s="8" t="s">
        <v>1865</v>
      </c>
      <c r="CZ10" s="8" t="s">
        <v>1866</v>
      </c>
      <c r="DA10" s="8" t="s">
        <v>1867</v>
      </c>
      <c r="DB10" s="8" t="s">
        <v>1868</v>
      </c>
      <c r="DC10" s="8" t="s">
        <v>1869</v>
      </c>
      <c r="DD10" s="8" t="s">
        <v>1870</v>
      </c>
      <c r="DE10" s="8" t="s">
        <v>1871</v>
      </c>
      <c r="DF10" s="8" t="s">
        <v>1872</v>
      </c>
      <c r="DG10" s="8" t="s">
        <v>1873</v>
      </c>
      <c r="DH10" s="8" t="s">
        <v>1874</v>
      </c>
      <c r="DI10" s="8" t="s">
        <v>1875</v>
      </c>
      <c r="DJ10" s="8" t="s">
        <v>1876</v>
      </c>
      <c r="DK10" s="8" t="s">
        <v>1877</v>
      </c>
      <c r="DL10" s="8" t="s">
        <v>1878</v>
      </c>
      <c r="DM10" s="8" t="s">
        <v>1879</v>
      </c>
      <c r="DN10" s="8" t="s">
        <v>1880</v>
      </c>
      <c r="DO10" s="8" t="s">
        <v>1881</v>
      </c>
      <c r="DP10" s="8" t="s">
        <v>1882</v>
      </c>
      <c r="DQ10" s="8" t="s">
        <v>1883</v>
      </c>
      <c r="DR10" s="8" t="s">
        <v>1884</v>
      </c>
      <c r="DS10" s="8" t="s">
        <v>1885</v>
      </c>
      <c r="DT10" s="8" t="s">
        <v>1886</v>
      </c>
      <c r="DU10" s="8" t="s">
        <v>1887</v>
      </c>
      <c r="DV10" s="8" t="s">
        <v>1888</v>
      </c>
      <c r="DW10" s="8" t="s">
        <v>1889</v>
      </c>
      <c r="DX10" s="8" t="s">
        <v>1890</v>
      </c>
      <c r="DY10" s="8" t="s">
        <v>1891</v>
      </c>
      <c r="DZ10" s="8" t="s">
        <v>1892</v>
      </c>
      <c r="EA10" s="8" t="s">
        <v>1893</v>
      </c>
      <c r="EB10" s="8" t="s">
        <v>1894</v>
      </c>
      <c r="EC10" s="8" t="s">
        <v>1895</v>
      </c>
      <c r="ED10" s="8" t="s">
        <v>1896</v>
      </c>
      <c r="EE10" s="8" t="s">
        <v>1897</v>
      </c>
      <c r="EF10" s="8" t="s">
        <v>1898</v>
      </c>
      <c r="EG10" s="8" t="s">
        <v>1899</v>
      </c>
      <c r="EH10" s="8" t="s">
        <v>1900</v>
      </c>
      <c r="EI10" s="8" t="s">
        <v>1901</v>
      </c>
      <c r="EJ10" s="8" t="s">
        <v>1902</v>
      </c>
      <c r="EK10" s="8" t="s">
        <v>1903</v>
      </c>
      <c r="EL10" s="8" t="s">
        <v>1904</v>
      </c>
      <c r="EM10" s="8" t="s">
        <v>1905</v>
      </c>
      <c r="EN10" s="8" t="s">
        <v>1906</v>
      </c>
      <c r="EO10" s="8" t="s">
        <v>1907</v>
      </c>
      <c r="EP10" s="8" t="s">
        <v>1908</v>
      </c>
      <c r="EQ10" s="8" t="s">
        <v>1909</v>
      </c>
      <c r="ER10" s="8" t="s">
        <v>1910</v>
      </c>
      <c r="ES10" s="8" t="s">
        <v>1911</v>
      </c>
      <c r="ET10" s="8" t="s">
        <v>1912</v>
      </c>
      <c r="EU10" s="8" t="s">
        <v>1913</v>
      </c>
      <c r="EV10" s="8" t="s">
        <v>1914</v>
      </c>
      <c r="EW10" s="8" t="s">
        <v>1915</v>
      </c>
      <c r="EX10" s="8" t="s">
        <v>1916</v>
      </c>
      <c r="EY10" s="8" t="s">
        <v>1917</v>
      </c>
      <c r="EZ10" s="8" t="s">
        <v>1918</v>
      </c>
      <c r="FA10" s="8" t="s">
        <v>1919</v>
      </c>
      <c r="FB10" s="8" t="s">
        <v>1920</v>
      </c>
      <c r="FC10" s="8" t="s">
        <v>1921</v>
      </c>
      <c r="FD10" s="8" t="s">
        <v>1922</v>
      </c>
      <c r="FE10" s="8" t="s">
        <v>1923</v>
      </c>
      <c r="FF10" s="8" t="s">
        <v>1924</v>
      </c>
      <c r="FG10" s="8" t="s">
        <v>1925</v>
      </c>
      <c r="FH10" s="8" t="s">
        <v>1926</v>
      </c>
      <c r="FI10" s="8" t="s">
        <v>1927</v>
      </c>
      <c r="FJ10" s="8" t="s">
        <v>1928</v>
      </c>
      <c r="FK10" s="8" t="s">
        <v>1929</v>
      </c>
      <c r="FL10" s="8" t="s">
        <v>1930</v>
      </c>
      <c r="FM10" s="8" t="s">
        <v>1931</v>
      </c>
      <c r="FN10" s="8" t="s">
        <v>1932</v>
      </c>
      <c r="FO10" s="8" t="s">
        <v>1933</v>
      </c>
      <c r="FP10" s="8" t="s">
        <v>1934</v>
      </c>
      <c r="FQ10" s="8" t="s">
        <v>1935</v>
      </c>
      <c r="FR10" s="8" t="s">
        <v>1936</v>
      </c>
      <c r="FS10" s="8" t="s">
        <v>1937</v>
      </c>
      <c r="FT10" s="8" t="s">
        <v>1938</v>
      </c>
      <c r="FU10" s="8" t="s">
        <v>1939</v>
      </c>
      <c r="FV10" s="8" t="s">
        <v>1940</v>
      </c>
      <c r="FW10" s="8" t="s">
        <v>1941</v>
      </c>
      <c r="FX10" s="8" t="s">
        <v>1942</v>
      </c>
      <c r="FY10" s="8" t="s">
        <v>1943</v>
      </c>
      <c r="FZ10" s="8" t="s">
        <v>1944</v>
      </c>
      <c r="GA10" s="8" t="s">
        <v>1945</v>
      </c>
      <c r="GB10" s="8" t="s">
        <v>1946</v>
      </c>
      <c r="GC10" s="8" t="s">
        <v>1947</v>
      </c>
      <c r="GD10" s="8" t="s">
        <v>1948</v>
      </c>
      <c r="GE10" s="8" t="s">
        <v>1949</v>
      </c>
      <c r="GF10" s="8" t="s">
        <v>1950</v>
      </c>
      <c r="GG10" s="8" t="s">
        <v>1951</v>
      </c>
      <c r="GH10" s="8" t="s">
        <v>1952</v>
      </c>
      <c r="GI10" s="8" t="s">
        <v>1953</v>
      </c>
      <c r="GJ10" s="8" t="s">
        <v>1954</v>
      </c>
      <c r="GK10" s="8" t="s">
        <v>1955</v>
      </c>
      <c r="GL10" s="8" t="s">
        <v>1956</v>
      </c>
      <c r="GM10" s="8" t="s">
        <v>1957</v>
      </c>
      <c r="GN10" s="8" t="s">
        <v>1958</v>
      </c>
      <c r="GO10" s="8" t="s">
        <v>1959</v>
      </c>
      <c r="GP10" s="8" t="s">
        <v>1960</v>
      </c>
      <c r="GQ10" s="8" t="s">
        <v>1961</v>
      </c>
      <c r="GR10" s="8" t="s">
        <v>1962</v>
      </c>
      <c r="GS10" s="8" t="s">
        <v>1963</v>
      </c>
      <c r="GT10" s="8" t="s">
        <v>1964</v>
      </c>
      <c r="GU10" s="8" t="s">
        <v>1965</v>
      </c>
      <c r="GV10" s="8" t="s">
        <v>1966</v>
      </c>
      <c r="GW10" s="8" t="s">
        <v>1967</v>
      </c>
      <c r="GX10" s="8" t="s">
        <v>1968</v>
      </c>
      <c r="GY10" s="8" t="s">
        <v>1969</v>
      </c>
      <c r="GZ10" s="8" t="s">
        <v>1970</v>
      </c>
      <c r="HA10" s="8" t="s">
        <v>1971</v>
      </c>
      <c r="HB10" s="8" t="s">
        <v>1972</v>
      </c>
      <c r="HC10" s="8" t="s">
        <v>1973</v>
      </c>
      <c r="HD10" s="8" t="s">
        <v>1974</v>
      </c>
      <c r="HE10" s="8" t="s">
        <v>1975</v>
      </c>
      <c r="HF10" s="8" t="s">
        <v>1976</v>
      </c>
      <c r="HG10" s="8" t="s">
        <v>1977</v>
      </c>
      <c r="HH10" s="8" t="s">
        <v>1978</v>
      </c>
      <c r="HI10" s="8" t="s">
        <v>1979</v>
      </c>
      <c r="HJ10" s="8" t="s">
        <v>1980</v>
      </c>
      <c r="HK10" s="8" t="s">
        <v>1981</v>
      </c>
      <c r="HL10" s="8" t="s">
        <v>1982</v>
      </c>
      <c r="HM10" s="8" t="s">
        <v>1983</v>
      </c>
      <c r="HN10" s="8" t="s">
        <v>1984</v>
      </c>
      <c r="HO10" s="8" t="s">
        <v>1985</v>
      </c>
      <c r="HP10" s="8" t="s">
        <v>1986</v>
      </c>
      <c r="HQ10" s="8" t="s">
        <v>1987</v>
      </c>
      <c r="HR10" s="8" t="s">
        <v>1988</v>
      </c>
      <c r="HS10" s="8" t="s">
        <v>1989</v>
      </c>
      <c r="HT10" s="8" t="s">
        <v>1990</v>
      </c>
      <c r="HU10" s="8" t="s">
        <v>1991</v>
      </c>
      <c r="HV10" s="8" t="s">
        <v>1992</v>
      </c>
      <c r="HW10" s="8" t="s">
        <v>1993</v>
      </c>
      <c r="HX10" s="8" t="s">
        <v>1994</v>
      </c>
      <c r="HY10" s="8" t="s">
        <v>1995</v>
      </c>
      <c r="HZ10" s="8" t="s">
        <v>1996</v>
      </c>
      <c r="IA10" s="8" t="s">
        <v>1997</v>
      </c>
      <c r="IB10" s="8" t="s">
        <v>1998</v>
      </c>
      <c r="IC10" s="8" t="s">
        <v>1999</v>
      </c>
      <c r="ID10" s="8" t="s">
        <v>2000</v>
      </c>
      <c r="IE10" s="8" t="s">
        <v>2001</v>
      </c>
      <c r="IF10" s="8" t="s">
        <v>2002</v>
      </c>
      <c r="IG10" s="8" t="s">
        <v>2003</v>
      </c>
      <c r="IH10" s="8" t="s">
        <v>2004</v>
      </c>
      <c r="II10" s="8" t="s">
        <v>2005</v>
      </c>
      <c r="IJ10" s="8" t="s">
        <v>2006</v>
      </c>
      <c r="IK10" s="8" t="s">
        <v>2007</v>
      </c>
      <c r="IL10" s="8" t="s">
        <v>2008</v>
      </c>
      <c r="IM10" s="8" t="s">
        <v>2009</v>
      </c>
      <c r="IN10" s="8" t="s">
        <v>2010</v>
      </c>
      <c r="IO10" s="8" t="s">
        <v>2011</v>
      </c>
      <c r="IP10" s="8" t="s">
        <v>2012</v>
      </c>
      <c r="IQ10" s="8" t="s">
        <v>2013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3.2789999999999999</v>
      </c>
      <c r="F11" s="9">
        <v>2.722</v>
      </c>
      <c r="G11" s="9">
        <v>0.55700000000000005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1.1890000000000001</v>
      </c>
      <c r="O11" s="9">
        <v>0.96299999999999997</v>
      </c>
      <c r="P11" s="9">
        <v>0.22600000000000001</v>
      </c>
      <c r="Q11" s="9">
        <v>0</v>
      </c>
      <c r="R11" s="9">
        <v>0</v>
      </c>
      <c r="S11" s="9">
        <v>0</v>
      </c>
      <c r="T11" s="9">
        <v>0.39400000000000002</v>
      </c>
      <c r="U11" s="9">
        <v>0</v>
      </c>
      <c r="V11" s="9">
        <v>0.39400000000000002</v>
      </c>
      <c r="W11" s="9">
        <v>0</v>
      </c>
      <c r="X11" s="9">
        <v>0</v>
      </c>
      <c r="Y11" s="9">
        <v>0</v>
      </c>
      <c r="Z11" s="9">
        <v>0.20799999999999999</v>
      </c>
      <c r="AA11" s="9">
        <v>0.20799999999999999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0.32</v>
      </c>
      <c r="AJ11" s="9">
        <v>0.32</v>
      </c>
      <c r="AK11" s="9">
        <v>0</v>
      </c>
      <c r="AL11" s="9">
        <v>1.9970000000000001</v>
      </c>
      <c r="AM11" s="9">
        <v>0.82499999999999996</v>
      </c>
      <c r="AN11" s="9">
        <v>1.171</v>
      </c>
      <c r="AO11" s="9">
        <v>3.0960000000000001</v>
      </c>
      <c r="AP11" s="9">
        <v>2.5790000000000002</v>
      </c>
      <c r="AQ11" s="9">
        <v>0.51800000000000002</v>
      </c>
      <c r="AR11" s="9">
        <v>2.3460000000000001</v>
      </c>
      <c r="AS11" s="9">
        <v>1.829</v>
      </c>
      <c r="AT11" s="9">
        <v>0.51800000000000002</v>
      </c>
      <c r="AU11" s="9">
        <v>0.75</v>
      </c>
      <c r="AV11" s="9">
        <v>0.75</v>
      </c>
      <c r="AW11" s="9">
        <v>0</v>
      </c>
      <c r="AX11" s="9">
        <v>0</v>
      </c>
      <c r="AY11" s="9">
        <v>0</v>
      </c>
      <c r="AZ11" s="9">
        <v>0</v>
      </c>
      <c r="BA11" s="9">
        <v>4.6840000000000002</v>
      </c>
      <c r="BB11" s="9">
        <v>2.8530000000000002</v>
      </c>
      <c r="BC11" s="9">
        <v>1.831</v>
      </c>
      <c r="BD11" s="9">
        <v>3.468</v>
      </c>
      <c r="BE11" s="9">
        <v>2.3109999999999999</v>
      </c>
      <c r="BF11" s="9">
        <v>1.157</v>
      </c>
      <c r="BG11" s="9">
        <v>1.216</v>
      </c>
      <c r="BH11" s="9">
        <v>0.54200000000000004</v>
      </c>
      <c r="BI11" s="9">
        <v>0.67400000000000004</v>
      </c>
      <c r="BJ11" s="9">
        <v>74.337000000000003</v>
      </c>
      <c r="BK11" s="9">
        <v>84.805000000000007</v>
      </c>
      <c r="BL11" s="9">
        <v>50.128999999999998</v>
      </c>
      <c r="BM11" s="9">
        <v>5.0609999999999999</v>
      </c>
      <c r="BN11" s="9">
        <v>7.25</v>
      </c>
      <c r="BO11" s="9">
        <v>0</v>
      </c>
      <c r="BP11" s="9">
        <v>0</v>
      </c>
      <c r="BQ11" s="9">
        <v>0</v>
      </c>
      <c r="BR11" s="9">
        <v>0</v>
      </c>
      <c r="BS11" s="9">
        <v>42.143999999999998</v>
      </c>
      <c r="BT11" s="9">
        <v>50.109000000000002</v>
      </c>
      <c r="BU11" s="9">
        <v>23.725000000000001</v>
      </c>
      <c r="BV11" s="9">
        <v>0</v>
      </c>
      <c r="BW11" s="9">
        <v>0</v>
      </c>
      <c r="BX11" s="9">
        <v>0</v>
      </c>
      <c r="BY11" s="9">
        <v>42.143999999999998</v>
      </c>
      <c r="BZ11" s="9">
        <v>50.109000000000002</v>
      </c>
      <c r="CA11" s="9">
        <v>23.725000000000001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15.285</v>
      </c>
      <c r="CI11" s="9">
        <v>17.736999999999998</v>
      </c>
      <c r="CJ11" s="9">
        <v>9.6150000000000002</v>
      </c>
      <c r="CK11" s="9">
        <v>0</v>
      </c>
      <c r="CL11" s="9">
        <v>0</v>
      </c>
      <c r="CM11" s="9">
        <v>0</v>
      </c>
      <c r="CN11" s="9">
        <v>5.069</v>
      </c>
      <c r="CO11" s="9">
        <v>0</v>
      </c>
      <c r="CP11" s="9">
        <v>16.79</v>
      </c>
      <c r="CQ11" s="9">
        <v>0</v>
      </c>
      <c r="CR11" s="9">
        <v>0</v>
      </c>
      <c r="CS11" s="9">
        <v>0</v>
      </c>
      <c r="CT11" s="9">
        <v>2.669</v>
      </c>
      <c r="CU11" s="9">
        <v>3.8239999999999998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4.1079999999999997</v>
      </c>
      <c r="DD11" s="9">
        <v>5.8849999999999998</v>
      </c>
      <c r="DE11" s="9">
        <v>0</v>
      </c>
      <c r="DF11" s="9">
        <v>25.663</v>
      </c>
      <c r="DG11" s="9">
        <v>15.195</v>
      </c>
      <c r="DH11" s="9">
        <v>49.871000000000002</v>
      </c>
      <c r="DI11" s="9">
        <v>39.793999999999997</v>
      </c>
      <c r="DJ11" s="9">
        <v>47.475000000000001</v>
      </c>
      <c r="DK11" s="9">
        <v>22.033999999999999</v>
      </c>
      <c r="DL11" s="9">
        <v>30.152000000000001</v>
      </c>
      <c r="DM11" s="9">
        <v>33.662999999999997</v>
      </c>
      <c r="DN11" s="9">
        <v>22.033999999999999</v>
      </c>
      <c r="DO11" s="9">
        <v>9.6419999999999995</v>
      </c>
      <c r="DP11" s="9">
        <v>13.811999999999999</v>
      </c>
      <c r="DQ11" s="9">
        <v>0</v>
      </c>
      <c r="DR11" s="9">
        <v>0</v>
      </c>
      <c r="DS11" s="9">
        <v>0</v>
      </c>
      <c r="DT11" s="9">
        <v>0</v>
      </c>
      <c r="DU11" s="9">
        <v>60.206000000000003</v>
      </c>
      <c r="DV11" s="9">
        <v>52.524999999999999</v>
      </c>
      <c r="DW11" s="9">
        <v>77.965999999999994</v>
      </c>
      <c r="DX11" s="9">
        <v>44.572000000000003</v>
      </c>
      <c r="DY11" s="9">
        <v>42.546999999999997</v>
      </c>
      <c r="DZ11" s="9">
        <v>49.253999999999998</v>
      </c>
      <c r="EA11" s="9">
        <v>15.634</v>
      </c>
      <c r="EB11" s="9">
        <v>9.9779999999999998</v>
      </c>
      <c r="EC11" s="9">
        <v>28.712</v>
      </c>
      <c r="ED11" s="9">
        <v>234.24299999999999</v>
      </c>
      <c r="EE11" s="9">
        <v>125.121</v>
      </c>
      <c r="EF11" s="9">
        <v>109.122</v>
      </c>
      <c r="EG11" s="9">
        <v>210.92500000000001</v>
      </c>
      <c r="EH11" s="9">
        <v>114.756</v>
      </c>
      <c r="EI11" s="9">
        <v>96.168000000000006</v>
      </c>
      <c r="EJ11" s="9">
        <v>41.987000000000002</v>
      </c>
      <c r="EK11" s="9">
        <v>23.331</v>
      </c>
      <c r="EL11" s="9">
        <v>18.655999999999999</v>
      </c>
      <c r="EM11" s="9">
        <v>13.954000000000001</v>
      </c>
      <c r="EN11" s="9">
        <v>5.7249999999999996</v>
      </c>
      <c r="EO11" s="9">
        <v>8.2279999999999998</v>
      </c>
      <c r="EP11" s="9">
        <v>19.187999999999999</v>
      </c>
      <c r="EQ11" s="9">
        <v>11.252000000000001</v>
      </c>
      <c r="ER11" s="9">
        <v>7.9359999999999999</v>
      </c>
      <c r="ES11" s="9">
        <v>1.7849999999999999</v>
      </c>
      <c r="ET11" s="9">
        <v>1.365</v>
      </c>
      <c r="EU11" s="9">
        <v>0.42</v>
      </c>
      <c r="EV11" s="9">
        <v>17.402999999999999</v>
      </c>
      <c r="EW11" s="9">
        <v>9.8870000000000005</v>
      </c>
      <c r="EX11" s="9">
        <v>7.516</v>
      </c>
      <c r="EY11" s="9">
        <v>20.815999999999999</v>
      </c>
      <c r="EZ11" s="9">
        <v>11.361000000000001</v>
      </c>
      <c r="FA11" s="9">
        <v>9.4540000000000006</v>
      </c>
      <c r="FB11" s="9">
        <v>16.905000000000001</v>
      </c>
      <c r="FC11" s="9">
        <v>12.201000000000001</v>
      </c>
      <c r="FD11" s="9">
        <v>4.7030000000000003</v>
      </c>
      <c r="FE11" s="9">
        <v>16.425999999999998</v>
      </c>
      <c r="FF11" s="9">
        <v>9.8109999999999999</v>
      </c>
      <c r="FG11" s="9">
        <v>6.6150000000000002</v>
      </c>
      <c r="FH11" s="9">
        <v>9.5150000000000006</v>
      </c>
      <c r="FI11" s="9">
        <v>6.5419999999999998</v>
      </c>
      <c r="FJ11" s="9">
        <v>2.9729999999999999</v>
      </c>
      <c r="FK11" s="9">
        <v>16.013000000000002</v>
      </c>
      <c r="FL11" s="9">
        <v>11.930999999999999</v>
      </c>
      <c r="FM11" s="9">
        <v>4.0819999999999999</v>
      </c>
      <c r="FN11" s="9">
        <v>6.4550000000000001</v>
      </c>
      <c r="FO11" s="9">
        <v>2.8029999999999999</v>
      </c>
      <c r="FP11" s="9">
        <v>3.6520000000000001</v>
      </c>
      <c r="FQ11" s="9">
        <v>14.135</v>
      </c>
      <c r="FR11" s="9">
        <v>2.0960000000000001</v>
      </c>
      <c r="FS11" s="9">
        <v>12.039</v>
      </c>
      <c r="FT11" s="9">
        <v>8.1270000000000007</v>
      </c>
      <c r="FU11" s="9">
        <v>1.829</v>
      </c>
      <c r="FV11" s="9">
        <v>6.298</v>
      </c>
      <c r="FW11" s="9">
        <v>11.936999999999999</v>
      </c>
      <c r="FX11" s="9">
        <v>7.4850000000000003</v>
      </c>
      <c r="FY11" s="9">
        <v>4.452</v>
      </c>
      <c r="FZ11" s="9">
        <v>15.467000000000001</v>
      </c>
      <c r="GA11" s="9">
        <v>8.3879999999999999</v>
      </c>
      <c r="GB11" s="9">
        <v>7.0789999999999997</v>
      </c>
      <c r="GC11" s="9">
        <v>23.318000000000001</v>
      </c>
      <c r="GD11" s="9">
        <v>10.365</v>
      </c>
      <c r="GE11" s="9">
        <v>12.954000000000001</v>
      </c>
      <c r="GF11" s="9">
        <v>163.149</v>
      </c>
      <c r="GG11" s="9">
        <v>101.328</v>
      </c>
      <c r="GH11" s="9">
        <v>61.820999999999998</v>
      </c>
      <c r="GI11" s="9">
        <v>128.02799999999999</v>
      </c>
      <c r="GJ11" s="9">
        <v>77.239000000000004</v>
      </c>
      <c r="GK11" s="9">
        <v>50.789000000000001</v>
      </c>
      <c r="GL11" s="9">
        <v>33.594000000000001</v>
      </c>
      <c r="GM11" s="9">
        <v>23.21</v>
      </c>
      <c r="GN11" s="9">
        <v>10.384</v>
      </c>
      <c r="GO11" s="9">
        <v>1.5269999999999999</v>
      </c>
      <c r="GP11" s="9">
        <v>0.879</v>
      </c>
      <c r="GQ11" s="9">
        <v>0.64800000000000002</v>
      </c>
      <c r="GR11" s="9">
        <v>71.093999999999994</v>
      </c>
      <c r="GS11" s="9">
        <v>23.792999999999999</v>
      </c>
      <c r="GT11" s="9">
        <v>47.301000000000002</v>
      </c>
      <c r="GU11" s="9">
        <v>61.981000000000002</v>
      </c>
      <c r="GV11" s="9">
        <v>19.399999999999999</v>
      </c>
      <c r="GW11" s="9">
        <v>42.581000000000003</v>
      </c>
      <c r="GX11" s="9">
        <v>9.1129999999999995</v>
      </c>
      <c r="GY11" s="9">
        <v>4.3929999999999998</v>
      </c>
      <c r="GZ11" s="9">
        <v>4.72</v>
      </c>
      <c r="HA11" s="9">
        <v>90.045000000000002</v>
      </c>
      <c r="HB11" s="9">
        <v>91.715999999999994</v>
      </c>
      <c r="HC11" s="9">
        <v>88.129000000000005</v>
      </c>
      <c r="HD11" s="9">
        <v>17.925000000000001</v>
      </c>
      <c r="HE11" s="9">
        <v>18.646999999999998</v>
      </c>
      <c r="HF11" s="9">
        <v>17.097000000000001</v>
      </c>
      <c r="HG11" s="9">
        <v>5.9569999999999999</v>
      </c>
      <c r="HH11" s="9">
        <v>4.5759999999999996</v>
      </c>
      <c r="HI11" s="9">
        <v>7.54</v>
      </c>
      <c r="HJ11" s="9">
        <v>8.1920000000000002</v>
      </c>
      <c r="HK11" s="9">
        <v>8.9930000000000003</v>
      </c>
      <c r="HL11" s="9">
        <v>7.2729999999999997</v>
      </c>
      <c r="HM11" s="9">
        <v>0.76200000000000001</v>
      </c>
      <c r="HN11" s="9">
        <v>1.091</v>
      </c>
      <c r="HO11" s="9">
        <v>0.38500000000000001</v>
      </c>
      <c r="HP11" s="9">
        <v>7.4290000000000003</v>
      </c>
      <c r="HQ11" s="9">
        <v>7.9020000000000001</v>
      </c>
      <c r="HR11" s="9">
        <v>6.8879999999999999</v>
      </c>
      <c r="HS11" s="9">
        <v>8.8859999999999992</v>
      </c>
      <c r="HT11" s="9">
        <v>9.08</v>
      </c>
      <c r="HU11" s="9">
        <v>8.6639999999999997</v>
      </c>
      <c r="HV11" s="9">
        <v>7.2169999999999996</v>
      </c>
      <c r="HW11" s="9">
        <v>9.7520000000000007</v>
      </c>
      <c r="HX11" s="9">
        <v>4.3099999999999996</v>
      </c>
      <c r="HY11" s="9">
        <v>7.0129999999999999</v>
      </c>
      <c r="HZ11" s="9">
        <v>7.8410000000000002</v>
      </c>
      <c r="IA11" s="9">
        <v>6.0620000000000003</v>
      </c>
      <c r="IB11" s="9">
        <v>4.0620000000000003</v>
      </c>
      <c r="IC11" s="9">
        <v>5.2290000000000001</v>
      </c>
      <c r="ID11" s="9">
        <v>2.7240000000000002</v>
      </c>
      <c r="IE11" s="9">
        <v>6.8360000000000003</v>
      </c>
      <c r="IF11" s="9">
        <v>9.5359999999999996</v>
      </c>
      <c r="IG11" s="9">
        <v>3.7410000000000001</v>
      </c>
      <c r="IH11" s="9">
        <v>2.7559999999999998</v>
      </c>
      <c r="II11" s="9">
        <v>2.2400000000000002</v>
      </c>
      <c r="IJ11" s="9">
        <v>3.347</v>
      </c>
      <c r="IK11" s="9">
        <v>6.0339999999999998</v>
      </c>
      <c r="IL11" s="9">
        <v>1.675</v>
      </c>
      <c r="IM11" s="9">
        <v>11.032999999999999</v>
      </c>
      <c r="IN11" s="9">
        <v>3.4689999999999999</v>
      </c>
      <c r="IO11" s="9">
        <v>1.462</v>
      </c>
      <c r="IP11" s="9">
        <v>5.7720000000000002</v>
      </c>
      <c r="IQ11" s="9">
        <v>5.0960000000000001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2.532</v>
      </c>
      <c r="F12" s="9">
        <v>1.0549999999999999</v>
      </c>
      <c r="G12" s="9">
        <v>1.4770000000000001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0.52500000000000002</v>
      </c>
      <c r="O12" s="9">
        <v>0.128</v>
      </c>
      <c r="P12" s="9">
        <v>0.39700000000000002</v>
      </c>
      <c r="Q12" s="9">
        <v>0</v>
      </c>
      <c r="R12" s="9">
        <v>0</v>
      </c>
      <c r="S12" s="9">
        <v>0</v>
      </c>
      <c r="T12" s="9">
        <v>0.317</v>
      </c>
      <c r="U12" s="9">
        <v>0</v>
      </c>
      <c r="V12" s="9">
        <v>0.317</v>
      </c>
      <c r="W12" s="9">
        <v>0</v>
      </c>
      <c r="X12" s="9">
        <v>0</v>
      </c>
      <c r="Y12" s="9">
        <v>0</v>
      </c>
      <c r="Z12" s="9">
        <v>0.215</v>
      </c>
      <c r="AA12" s="9">
        <v>0</v>
      </c>
      <c r="AB12" s="9">
        <v>0.215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2.5680000000000001</v>
      </c>
      <c r="AM12" s="9">
        <v>1.228</v>
      </c>
      <c r="AN12" s="9">
        <v>1.341</v>
      </c>
      <c r="AO12" s="9">
        <v>3.4049999999999998</v>
      </c>
      <c r="AP12" s="9">
        <v>2.016</v>
      </c>
      <c r="AQ12" s="9">
        <v>1.3879999999999999</v>
      </c>
      <c r="AR12" s="9">
        <v>3.2480000000000002</v>
      </c>
      <c r="AS12" s="9">
        <v>2.016</v>
      </c>
      <c r="AT12" s="9">
        <v>1.232</v>
      </c>
      <c r="AU12" s="9">
        <v>0.157</v>
      </c>
      <c r="AV12" s="9">
        <v>0</v>
      </c>
      <c r="AW12" s="9">
        <v>0.157</v>
      </c>
      <c r="AX12" s="9">
        <v>0</v>
      </c>
      <c r="AY12" s="9">
        <v>0</v>
      </c>
      <c r="AZ12" s="9">
        <v>0</v>
      </c>
      <c r="BA12" s="9">
        <v>4.24</v>
      </c>
      <c r="BB12" s="9">
        <v>1.881</v>
      </c>
      <c r="BC12" s="9">
        <v>2.359</v>
      </c>
      <c r="BD12" s="9">
        <v>2.5619999999999998</v>
      </c>
      <c r="BE12" s="9">
        <v>1.179</v>
      </c>
      <c r="BF12" s="9">
        <v>1.383</v>
      </c>
      <c r="BG12" s="9">
        <v>1.6779999999999999</v>
      </c>
      <c r="BH12" s="9">
        <v>0.70199999999999996</v>
      </c>
      <c r="BI12" s="9">
        <v>0.97599999999999998</v>
      </c>
      <c r="BJ12" s="9">
        <v>66.403000000000006</v>
      </c>
      <c r="BK12" s="9">
        <v>68.498999999999995</v>
      </c>
      <c r="BL12" s="9">
        <v>64.221999999999994</v>
      </c>
      <c r="BM12" s="9">
        <v>19.449000000000002</v>
      </c>
      <c r="BN12" s="9">
        <v>38.148000000000003</v>
      </c>
      <c r="BO12" s="9">
        <v>0</v>
      </c>
      <c r="BP12" s="9">
        <v>0</v>
      </c>
      <c r="BQ12" s="9">
        <v>0</v>
      </c>
      <c r="BR12" s="9">
        <v>0</v>
      </c>
      <c r="BS12" s="9">
        <v>33.125</v>
      </c>
      <c r="BT12" s="9">
        <v>27.073</v>
      </c>
      <c r="BU12" s="9">
        <v>39.420999999999999</v>
      </c>
      <c r="BV12" s="9">
        <v>0</v>
      </c>
      <c r="BW12" s="9">
        <v>0</v>
      </c>
      <c r="BX12" s="9">
        <v>0</v>
      </c>
      <c r="BY12" s="9">
        <v>33.125</v>
      </c>
      <c r="BZ12" s="9">
        <v>27.073</v>
      </c>
      <c r="CA12" s="9">
        <v>39.420999999999999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6.8689999999999998</v>
      </c>
      <c r="CI12" s="9">
        <v>3.2789999999999999</v>
      </c>
      <c r="CJ12" s="9">
        <v>10.603999999999999</v>
      </c>
      <c r="CK12" s="9">
        <v>0</v>
      </c>
      <c r="CL12" s="9">
        <v>0</v>
      </c>
      <c r="CM12" s="9">
        <v>0</v>
      </c>
      <c r="CN12" s="9">
        <v>4.1520000000000001</v>
      </c>
      <c r="CO12" s="9">
        <v>0</v>
      </c>
      <c r="CP12" s="9">
        <v>8.4710000000000001</v>
      </c>
      <c r="CQ12" s="9">
        <v>0</v>
      </c>
      <c r="CR12" s="9">
        <v>0</v>
      </c>
      <c r="CS12" s="9">
        <v>0</v>
      </c>
      <c r="CT12" s="9">
        <v>2.8069999999999999</v>
      </c>
      <c r="CU12" s="9">
        <v>0</v>
      </c>
      <c r="CV12" s="9">
        <v>5.726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33.597000000000001</v>
      </c>
      <c r="DG12" s="9">
        <v>31.501000000000001</v>
      </c>
      <c r="DH12" s="9">
        <v>35.777999999999999</v>
      </c>
      <c r="DI12" s="9">
        <v>44.54</v>
      </c>
      <c r="DJ12" s="9">
        <v>51.735999999999997</v>
      </c>
      <c r="DK12" s="9">
        <v>37.055999999999997</v>
      </c>
      <c r="DL12" s="9">
        <v>42.491999999999997</v>
      </c>
      <c r="DM12" s="9">
        <v>51.735999999999997</v>
      </c>
      <c r="DN12" s="9">
        <v>32.878</v>
      </c>
      <c r="DO12" s="9">
        <v>2.048</v>
      </c>
      <c r="DP12" s="9">
        <v>0</v>
      </c>
      <c r="DQ12" s="9">
        <v>4.1779999999999999</v>
      </c>
      <c r="DR12" s="9">
        <v>0</v>
      </c>
      <c r="DS12" s="9">
        <v>0</v>
      </c>
      <c r="DT12" s="9">
        <v>0</v>
      </c>
      <c r="DU12" s="9">
        <v>55.46</v>
      </c>
      <c r="DV12" s="9">
        <v>48.264000000000003</v>
      </c>
      <c r="DW12" s="9">
        <v>62.944000000000003</v>
      </c>
      <c r="DX12" s="9">
        <v>33.51</v>
      </c>
      <c r="DY12" s="9">
        <v>30.248000000000001</v>
      </c>
      <c r="DZ12" s="9">
        <v>36.902000000000001</v>
      </c>
      <c r="EA12" s="9">
        <v>21.95</v>
      </c>
      <c r="EB12" s="9">
        <v>18.015999999999998</v>
      </c>
      <c r="EC12" s="9">
        <v>26.042000000000002</v>
      </c>
      <c r="ED12" s="9">
        <v>209.06800000000001</v>
      </c>
      <c r="EE12" s="9">
        <v>108.19499999999999</v>
      </c>
      <c r="EF12" s="9">
        <v>100.873</v>
      </c>
      <c r="EG12" s="9">
        <v>186.42099999999999</v>
      </c>
      <c r="EH12" s="9">
        <v>96.629000000000005</v>
      </c>
      <c r="EI12" s="9">
        <v>89.792000000000002</v>
      </c>
      <c r="EJ12" s="9">
        <v>34.572000000000003</v>
      </c>
      <c r="EK12" s="9">
        <v>14.284000000000001</v>
      </c>
      <c r="EL12" s="9">
        <v>20.288</v>
      </c>
      <c r="EM12" s="9">
        <v>13.531000000000001</v>
      </c>
      <c r="EN12" s="9">
        <v>8.2119999999999997</v>
      </c>
      <c r="EO12" s="9">
        <v>5.319</v>
      </c>
      <c r="EP12" s="9">
        <v>12.375999999999999</v>
      </c>
      <c r="EQ12" s="9">
        <v>8.3520000000000003</v>
      </c>
      <c r="ER12" s="9">
        <v>4.024</v>
      </c>
      <c r="ES12" s="9">
        <v>1.9890000000000001</v>
      </c>
      <c r="ET12" s="9">
        <v>1.363</v>
      </c>
      <c r="EU12" s="9">
        <v>0.627</v>
      </c>
      <c r="EV12" s="9">
        <v>10.387</v>
      </c>
      <c r="EW12" s="9">
        <v>6.99</v>
      </c>
      <c r="EX12" s="9">
        <v>3.3969999999999998</v>
      </c>
      <c r="EY12" s="9">
        <v>26.337</v>
      </c>
      <c r="EZ12" s="9">
        <v>16.5</v>
      </c>
      <c r="FA12" s="9">
        <v>9.8369999999999997</v>
      </c>
      <c r="FB12" s="9">
        <v>9.9440000000000008</v>
      </c>
      <c r="FC12" s="9">
        <v>6.1340000000000003</v>
      </c>
      <c r="FD12" s="9">
        <v>3.81</v>
      </c>
      <c r="FE12" s="9">
        <v>16.283000000000001</v>
      </c>
      <c r="FF12" s="9">
        <v>8.2210000000000001</v>
      </c>
      <c r="FG12" s="9">
        <v>8.0619999999999994</v>
      </c>
      <c r="FH12" s="9">
        <v>6.9050000000000002</v>
      </c>
      <c r="FI12" s="9">
        <v>3.742</v>
      </c>
      <c r="FJ12" s="9">
        <v>3.1629999999999998</v>
      </c>
      <c r="FK12" s="9">
        <v>21.404</v>
      </c>
      <c r="FL12" s="9">
        <v>13.198</v>
      </c>
      <c r="FM12" s="9">
        <v>8.2059999999999995</v>
      </c>
      <c r="FN12" s="9">
        <v>5.3979999999999997</v>
      </c>
      <c r="FO12" s="9">
        <v>2.3210000000000002</v>
      </c>
      <c r="FP12" s="9">
        <v>3.077</v>
      </c>
      <c r="FQ12" s="9">
        <v>10.159000000000001</v>
      </c>
      <c r="FR12" s="9">
        <v>2.6589999999999998</v>
      </c>
      <c r="FS12" s="9">
        <v>7.5</v>
      </c>
      <c r="FT12" s="9">
        <v>4.3630000000000004</v>
      </c>
      <c r="FU12" s="9">
        <v>0.71799999999999997</v>
      </c>
      <c r="FV12" s="9">
        <v>3.645</v>
      </c>
      <c r="FW12" s="9">
        <v>3.6459999999999999</v>
      </c>
      <c r="FX12" s="9">
        <v>2.3530000000000002</v>
      </c>
      <c r="FY12" s="9">
        <v>1.2929999999999999</v>
      </c>
      <c r="FZ12" s="9">
        <v>21.501999999999999</v>
      </c>
      <c r="GA12" s="9">
        <v>9.9350000000000005</v>
      </c>
      <c r="GB12" s="9">
        <v>11.567</v>
      </c>
      <c r="GC12" s="9">
        <v>22.648</v>
      </c>
      <c r="GD12" s="9">
        <v>11.566000000000001</v>
      </c>
      <c r="GE12" s="9">
        <v>11.081</v>
      </c>
      <c r="GF12" s="9">
        <v>146.892</v>
      </c>
      <c r="GG12" s="9">
        <v>85.552999999999997</v>
      </c>
      <c r="GH12" s="9">
        <v>61.338999999999999</v>
      </c>
      <c r="GI12" s="9">
        <v>113.88200000000001</v>
      </c>
      <c r="GJ12" s="9">
        <v>66.766999999999996</v>
      </c>
      <c r="GK12" s="9">
        <v>47.115000000000002</v>
      </c>
      <c r="GL12" s="9">
        <v>28.135999999999999</v>
      </c>
      <c r="GM12" s="9">
        <v>16.279</v>
      </c>
      <c r="GN12" s="9">
        <v>11.856999999999999</v>
      </c>
      <c r="GO12" s="9">
        <v>4.8730000000000002</v>
      </c>
      <c r="GP12" s="9">
        <v>2.5070000000000001</v>
      </c>
      <c r="GQ12" s="9">
        <v>2.367</v>
      </c>
      <c r="GR12" s="9">
        <v>62.177</v>
      </c>
      <c r="GS12" s="9">
        <v>22.643000000000001</v>
      </c>
      <c r="GT12" s="9">
        <v>39.533999999999999</v>
      </c>
      <c r="GU12" s="9">
        <v>56.357999999999997</v>
      </c>
      <c r="GV12" s="9">
        <v>21.978000000000002</v>
      </c>
      <c r="GW12" s="9">
        <v>34.380000000000003</v>
      </c>
      <c r="GX12" s="9">
        <v>5.819</v>
      </c>
      <c r="GY12" s="9">
        <v>0.66500000000000004</v>
      </c>
      <c r="GZ12" s="9">
        <v>5.1539999999999999</v>
      </c>
      <c r="HA12" s="9">
        <v>89.167000000000002</v>
      </c>
      <c r="HB12" s="9">
        <v>89.31</v>
      </c>
      <c r="HC12" s="9">
        <v>89.015000000000001</v>
      </c>
      <c r="HD12" s="9">
        <v>16.536000000000001</v>
      </c>
      <c r="HE12" s="9">
        <v>13.202</v>
      </c>
      <c r="HF12" s="9">
        <v>20.113</v>
      </c>
      <c r="HG12" s="9">
        <v>6.4720000000000004</v>
      </c>
      <c r="HH12" s="9">
        <v>7.59</v>
      </c>
      <c r="HI12" s="9">
        <v>5.2729999999999997</v>
      </c>
      <c r="HJ12" s="9">
        <v>5.92</v>
      </c>
      <c r="HK12" s="9">
        <v>7.72</v>
      </c>
      <c r="HL12" s="9">
        <v>3.9889999999999999</v>
      </c>
      <c r="HM12" s="9">
        <v>0.95099999999999996</v>
      </c>
      <c r="HN12" s="9">
        <v>1.2589999999999999</v>
      </c>
      <c r="HO12" s="9">
        <v>0.621</v>
      </c>
      <c r="HP12" s="9">
        <v>4.968</v>
      </c>
      <c r="HQ12" s="9">
        <v>6.46</v>
      </c>
      <c r="HR12" s="9">
        <v>3.3679999999999999</v>
      </c>
      <c r="HS12" s="9">
        <v>12.597</v>
      </c>
      <c r="HT12" s="9">
        <v>15.25</v>
      </c>
      <c r="HU12" s="9">
        <v>9.7520000000000007</v>
      </c>
      <c r="HV12" s="9">
        <v>4.7560000000000002</v>
      </c>
      <c r="HW12" s="9">
        <v>5.6689999999999996</v>
      </c>
      <c r="HX12" s="9">
        <v>3.7770000000000001</v>
      </c>
      <c r="HY12" s="9">
        <v>7.7880000000000003</v>
      </c>
      <c r="HZ12" s="9">
        <v>7.5979999999999999</v>
      </c>
      <c r="IA12" s="9">
        <v>7.992</v>
      </c>
      <c r="IB12" s="9">
        <v>3.3029999999999999</v>
      </c>
      <c r="IC12" s="9">
        <v>3.4590000000000001</v>
      </c>
      <c r="ID12" s="9">
        <v>3.1349999999999998</v>
      </c>
      <c r="IE12" s="9">
        <v>10.238</v>
      </c>
      <c r="IF12" s="9">
        <v>12.198</v>
      </c>
      <c r="IG12" s="9">
        <v>8.1349999999999998</v>
      </c>
      <c r="IH12" s="9">
        <v>2.5819999999999999</v>
      </c>
      <c r="II12" s="9">
        <v>2.145</v>
      </c>
      <c r="IJ12" s="9">
        <v>3.0510000000000002</v>
      </c>
      <c r="IK12" s="9">
        <v>4.859</v>
      </c>
      <c r="IL12" s="9">
        <v>2.4569999999999999</v>
      </c>
      <c r="IM12" s="9">
        <v>7.4349999999999996</v>
      </c>
      <c r="IN12" s="9">
        <v>2.0870000000000002</v>
      </c>
      <c r="IO12" s="9">
        <v>0.66400000000000003</v>
      </c>
      <c r="IP12" s="9">
        <v>3.613</v>
      </c>
      <c r="IQ12" s="9">
        <v>1.744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1.496</v>
      </c>
      <c r="F13" s="9">
        <v>1.1639999999999999</v>
      </c>
      <c r="G13" s="9">
        <v>0.33200000000000002</v>
      </c>
      <c r="H13" s="9">
        <v>0.434</v>
      </c>
      <c r="I13" s="9">
        <v>0.434</v>
      </c>
      <c r="J13" s="9">
        <v>0</v>
      </c>
      <c r="K13" s="9">
        <v>0.47</v>
      </c>
      <c r="L13" s="9">
        <v>0.47</v>
      </c>
      <c r="M13" s="9">
        <v>0</v>
      </c>
      <c r="N13" s="9">
        <v>1.2330000000000001</v>
      </c>
      <c r="O13" s="9">
        <v>0.69499999999999995</v>
      </c>
      <c r="P13" s="9">
        <v>0.53800000000000003</v>
      </c>
      <c r="Q13" s="9">
        <v>0.38500000000000001</v>
      </c>
      <c r="R13" s="9">
        <v>0.38500000000000001</v>
      </c>
      <c r="S13" s="9">
        <v>0</v>
      </c>
      <c r="T13" s="9">
        <v>0.89</v>
      </c>
      <c r="U13" s="9">
        <v>0.89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0.67700000000000005</v>
      </c>
      <c r="AJ13" s="9">
        <v>0.14499999999999999</v>
      </c>
      <c r="AK13" s="9">
        <v>0.53200000000000003</v>
      </c>
      <c r="AL13" s="9">
        <v>1.6679999999999999</v>
      </c>
      <c r="AM13" s="9">
        <v>0.96499999999999997</v>
      </c>
      <c r="AN13" s="9">
        <v>0.70199999999999996</v>
      </c>
      <c r="AO13" s="9">
        <v>3.452</v>
      </c>
      <c r="AP13" s="9">
        <v>2.915</v>
      </c>
      <c r="AQ13" s="9">
        <v>0.53800000000000003</v>
      </c>
      <c r="AR13" s="9">
        <v>2.5819999999999999</v>
      </c>
      <c r="AS13" s="9">
        <v>2.544</v>
      </c>
      <c r="AT13" s="9">
        <v>3.9E-2</v>
      </c>
      <c r="AU13" s="9">
        <v>0.87</v>
      </c>
      <c r="AV13" s="9">
        <v>0.371</v>
      </c>
      <c r="AW13" s="9">
        <v>0.499</v>
      </c>
      <c r="AX13" s="9">
        <v>0</v>
      </c>
      <c r="AY13" s="9">
        <v>0</v>
      </c>
      <c r="AZ13" s="9">
        <v>0</v>
      </c>
      <c r="BA13" s="9">
        <v>4.6120000000000001</v>
      </c>
      <c r="BB13" s="9">
        <v>2.234</v>
      </c>
      <c r="BC13" s="9"/>
      <c r="BD13" s="9">
        <v>2.319</v>
      </c>
      <c r="BE13" s="9">
        <v>0.81899999999999995</v>
      </c>
      <c r="BF13" s="9">
        <v>1.5</v>
      </c>
      <c r="BG13" s="9">
        <v>2.2930000000000001</v>
      </c>
      <c r="BH13" s="9">
        <v>1.415</v>
      </c>
      <c r="BI13" s="9">
        <v>0.878</v>
      </c>
      <c r="BJ13" s="9">
        <v>79.320999999999998</v>
      </c>
      <c r="BK13" s="9">
        <v>81.251999999999995</v>
      </c>
      <c r="BL13" s="9">
        <v>75.909000000000006</v>
      </c>
      <c r="BM13" s="9">
        <v>10.06</v>
      </c>
      <c r="BN13" s="9">
        <v>0</v>
      </c>
      <c r="BO13" s="9">
        <v>27.824999999999999</v>
      </c>
      <c r="BP13" s="9">
        <v>0</v>
      </c>
      <c r="BQ13" s="9">
        <v>0</v>
      </c>
      <c r="BR13" s="9">
        <v>0</v>
      </c>
      <c r="BS13" s="9">
        <v>18.553000000000001</v>
      </c>
      <c r="BT13" s="9">
        <v>22.608000000000001</v>
      </c>
      <c r="BU13" s="9">
        <v>11.391999999999999</v>
      </c>
      <c r="BV13" s="9">
        <v>0</v>
      </c>
      <c r="BW13" s="9">
        <v>0</v>
      </c>
      <c r="BX13" s="9">
        <v>0</v>
      </c>
      <c r="BY13" s="9">
        <v>18.553000000000001</v>
      </c>
      <c r="BZ13" s="9">
        <v>22.608000000000001</v>
      </c>
      <c r="CA13" s="9">
        <v>11.391999999999999</v>
      </c>
      <c r="CB13" s="9">
        <v>5.3849999999999998</v>
      </c>
      <c r="CC13" s="9">
        <v>8.4339999999999993</v>
      </c>
      <c r="CD13" s="9">
        <v>0</v>
      </c>
      <c r="CE13" s="9">
        <v>5.8259999999999996</v>
      </c>
      <c r="CF13" s="9">
        <v>9.125</v>
      </c>
      <c r="CG13" s="9">
        <v>0</v>
      </c>
      <c r="CH13" s="9">
        <v>15.29</v>
      </c>
      <c r="CI13" s="9">
        <v>13.504</v>
      </c>
      <c r="CJ13" s="9">
        <v>18.443000000000001</v>
      </c>
      <c r="CK13" s="9">
        <v>4.7720000000000002</v>
      </c>
      <c r="CL13" s="9">
        <v>7.4740000000000002</v>
      </c>
      <c r="CM13" s="9">
        <v>0</v>
      </c>
      <c r="CN13" s="9">
        <v>11.04</v>
      </c>
      <c r="CO13" s="9">
        <v>17.292000000000002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8.3960000000000008</v>
      </c>
      <c r="DD13" s="9">
        <v>2.8159999999999998</v>
      </c>
      <c r="DE13" s="9">
        <v>18.248999999999999</v>
      </c>
      <c r="DF13" s="9">
        <v>20.678999999999998</v>
      </c>
      <c r="DG13" s="9">
        <v>18.748000000000001</v>
      </c>
      <c r="DH13" s="9">
        <v>24.091000000000001</v>
      </c>
      <c r="DI13" s="9">
        <v>42.81</v>
      </c>
      <c r="DJ13" s="9">
        <v>56.607999999999997</v>
      </c>
      <c r="DK13" s="9">
        <v>18.443000000000001</v>
      </c>
      <c r="DL13" s="9">
        <v>32.020000000000003</v>
      </c>
      <c r="DM13" s="9">
        <v>49.402999999999999</v>
      </c>
      <c r="DN13" s="9">
        <v>1.321</v>
      </c>
      <c r="DO13" s="9">
        <v>10.791</v>
      </c>
      <c r="DP13" s="9">
        <v>7.2050000000000001</v>
      </c>
      <c r="DQ13" s="9">
        <v>17.122</v>
      </c>
      <c r="DR13" s="9">
        <v>0</v>
      </c>
      <c r="DS13" s="9">
        <v>0</v>
      </c>
      <c r="DT13" s="9">
        <v>0</v>
      </c>
      <c r="DU13" s="9">
        <v>57.19</v>
      </c>
      <c r="DV13" s="9">
        <v>43.392000000000003</v>
      </c>
      <c r="DW13" s="9">
        <v>81.557000000000002</v>
      </c>
      <c r="DX13" s="9">
        <v>28.757000000000001</v>
      </c>
      <c r="DY13" s="9">
        <v>15.907999999999999</v>
      </c>
      <c r="DZ13" s="9">
        <v>51.447000000000003</v>
      </c>
      <c r="EA13" s="9">
        <v>28.433</v>
      </c>
      <c r="EB13" s="9">
        <v>27.484000000000002</v>
      </c>
      <c r="EC13" s="9">
        <v>30.11</v>
      </c>
      <c r="ED13" s="9">
        <v>200.49100000000001</v>
      </c>
      <c r="EE13" s="9">
        <v>104.93600000000001</v>
      </c>
      <c r="EF13" s="9">
        <v>95.554000000000002</v>
      </c>
      <c r="EG13" s="9">
        <v>173.922</v>
      </c>
      <c r="EH13" s="9">
        <v>93.587999999999994</v>
      </c>
      <c r="EI13" s="9">
        <v>80.332999999999998</v>
      </c>
      <c r="EJ13" s="9">
        <v>23.16</v>
      </c>
      <c r="EK13" s="9">
        <v>16.206</v>
      </c>
      <c r="EL13" s="9">
        <v>6.9539999999999997</v>
      </c>
      <c r="EM13" s="9">
        <v>9.7370000000000001</v>
      </c>
      <c r="EN13" s="9">
        <v>5.359</v>
      </c>
      <c r="EO13" s="9">
        <v>4.3780000000000001</v>
      </c>
      <c r="EP13" s="9">
        <v>13.741</v>
      </c>
      <c r="EQ13" s="9">
        <v>6.8650000000000002</v>
      </c>
      <c r="ER13" s="9">
        <v>6.8760000000000003</v>
      </c>
      <c r="ES13" s="9">
        <v>3.11</v>
      </c>
      <c r="ET13" s="9">
        <v>2.149</v>
      </c>
      <c r="EU13" s="9">
        <v>0.96099999999999997</v>
      </c>
      <c r="EV13" s="9">
        <v>10.631</v>
      </c>
      <c r="EW13" s="9">
        <v>4.7160000000000002</v>
      </c>
      <c r="EX13" s="9">
        <v>5.9160000000000004</v>
      </c>
      <c r="EY13" s="9">
        <v>26.751999999999999</v>
      </c>
      <c r="EZ13" s="9">
        <v>13.569000000000001</v>
      </c>
      <c r="FA13" s="9">
        <v>13.183</v>
      </c>
      <c r="FB13" s="9">
        <v>12.983000000000001</v>
      </c>
      <c r="FC13" s="9">
        <v>7.0510000000000002</v>
      </c>
      <c r="FD13" s="9">
        <v>5.9320000000000004</v>
      </c>
      <c r="FE13" s="9">
        <v>11.819000000000001</v>
      </c>
      <c r="FF13" s="9">
        <v>5.5410000000000004</v>
      </c>
      <c r="FG13" s="9">
        <v>6.2789999999999999</v>
      </c>
      <c r="FH13" s="9">
        <v>6.9820000000000002</v>
      </c>
      <c r="FI13" s="9">
        <v>4.548</v>
      </c>
      <c r="FJ13" s="9">
        <v>2.4340000000000002</v>
      </c>
      <c r="FK13" s="9">
        <v>24.891999999999999</v>
      </c>
      <c r="FL13" s="9">
        <v>16.559000000000001</v>
      </c>
      <c r="FM13" s="9">
        <v>8.3330000000000002</v>
      </c>
      <c r="FN13" s="9">
        <v>4.399</v>
      </c>
      <c r="FO13" s="9">
        <v>2.11</v>
      </c>
      <c r="FP13" s="9">
        <v>2.2890000000000001</v>
      </c>
      <c r="FQ13" s="9">
        <v>11.077</v>
      </c>
      <c r="FR13" s="9">
        <v>1.968</v>
      </c>
      <c r="FS13" s="9">
        <v>9.109</v>
      </c>
      <c r="FT13" s="9">
        <v>6.8650000000000002</v>
      </c>
      <c r="FU13" s="9">
        <v>2.1349999999999998</v>
      </c>
      <c r="FV13" s="9">
        <v>4.7300000000000004</v>
      </c>
      <c r="FW13" s="9">
        <v>2.4209999999999998</v>
      </c>
      <c r="FX13" s="9">
        <v>0.53300000000000003</v>
      </c>
      <c r="FY13" s="9">
        <v>1.8879999999999999</v>
      </c>
      <c r="FZ13" s="9">
        <v>19.093</v>
      </c>
      <c r="GA13" s="9">
        <v>11.145</v>
      </c>
      <c r="GB13" s="9">
        <v>7.9480000000000004</v>
      </c>
      <c r="GC13" s="9">
        <v>26.568999999999999</v>
      </c>
      <c r="GD13" s="9">
        <v>11.348000000000001</v>
      </c>
      <c r="GE13" s="9">
        <v>15.221</v>
      </c>
      <c r="GF13" s="9">
        <v>127.238</v>
      </c>
      <c r="GG13" s="9">
        <v>74.215999999999994</v>
      </c>
      <c r="GH13" s="9">
        <v>53.021999999999998</v>
      </c>
      <c r="GI13" s="9">
        <v>97.52</v>
      </c>
      <c r="GJ13" s="9">
        <v>56.984000000000002</v>
      </c>
      <c r="GK13" s="9">
        <v>40.536000000000001</v>
      </c>
      <c r="GL13" s="9">
        <v>25.452999999999999</v>
      </c>
      <c r="GM13" s="9">
        <v>15.454000000000001</v>
      </c>
      <c r="GN13" s="9">
        <v>9.9979999999999993</v>
      </c>
      <c r="GO13" s="9">
        <v>4.266</v>
      </c>
      <c r="GP13" s="9">
        <v>1.7769999999999999</v>
      </c>
      <c r="GQ13" s="9">
        <v>2.488</v>
      </c>
      <c r="GR13" s="9">
        <v>73.253</v>
      </c>
      <c r="GS13" s="9">
        <v>30.721</v>
      </c>
      <c r="GT13" s="9">
        <v>42.531999999999996</v>
      </c>
      <c r="GU13" s="9">
        <v>67.004000000000005</v>
      </c>
      <c r="GV13" s="9">
        <v>28.527000000000001</v>
      </c>
      <c r="GW13" s="9">
        <v>38.476999999999997</v>
      </c>
      <c r="GX13" s="9">
        <v>6.2489999999999997</v>
      </c>
      <c r="GY13" s="9">
        <v>2.1930000000000001</v>
      </c>
      <c r="GZ13" s="9">
        <v>4.0549999999999997</v>
      </c>
      <c r="HA13" s="9">
        <v>86.748000000000005</v>
      </c>
      <c r="HB13" s="9">
        <v>89.186000000000007</v>
      </c>
      <c r="HC13" s="9">
        <v>84.070999999999998</v>
      </c>
      <c r="HD13" s="9">
        <v>11.552</v>
      </c>
      <c r="HE13" s="9">
        <v>15.443</v>
      </c>
      <c r="HF13" s="9">
        <v>7.2779999999999996</v>
      </c>
      <c r="HG13" s="9">
        <v>4.8559999999999999</v>
      </c>
      <c r="HH13" s="9">
        <v>5.1070000000000002</v>
      </c>
      <c r="HI13" s="9">
        <v>4.5810000000000004</v>
      </c>
      <c r="HJ13" s="9">
        <v>6.8540000000000001</v>
      </c>
      <c r="HK13" s="9">
        <v>6.5419999999999998</v>
      </c>
      <c r="HL13" s="9">
        <v>7.1959999999999997</v>
      </c>
      <c r="HM13" s="9">
        <v>1.5509999999999999</v>
      </c>
      <c r="HN13" s="9">
        <v>2.048</v>
      </c>
      <c r="HO13" s="9">
        <v>1.0049999999999999</v>
      </c>
      <c r="HP13" s="9">
        <v>5.3029999999999999</v>
      </c>
      <c r="HQ13" s="9">
        <v>4.4939999999999998</v>
      </c>
      <c r="HR13" s="9">
        <v>6.1909999999999998</v>
      </c>
      <c r="HS13" s="9">
        <v>13.343</v>
      </c>
      <c r="HT13" s="9">
        <v>12.930999999999999</v>
      </c>
      <c r="HU13" s="9">
        <v>13.797000000000001</v>
      </c>
      <c r="HV13" s="9">
        <v>6.476</v>
      </c>
      <c r="HW13" s="9">
        <v>6.7190000000000003</v>
      </c>
      <c r="HX13" s="9">
        <v>6.2080000000000002</v>
      </c>
      <c r="HY13" s="9">
        <v>5.8949999999999996</v>
      </c>
      <c r="HZ13" s="9">
        <v>5.28</v>
      </c>
      <c r="IA13" s="9">
        <v>6.5709999999999997</v>
      </c>
      <c r="IB13" s="9">
        <v>3.4820000000000002</v>
      </c>
      <c r="IC13" s="9">
        <v>4.3339999999999996</v>
      </c>
      <c r="ID13" s="9">
        <v>2.5470000000000002</v>
      </c>
      <c r="IE13" s="9">
        <v>12.414999999999999</v>
      </c>
      <c r="IF13" s="9">
        <v>15.78</v>
      </c>
      <c r="IG13" s="9">
        <v>8.7210000000000001</v>
      </c>
      <c r="IH13" s="9">
        <v>2.194</v>
      </c>
      <c r="II13" s="9">
        <v>2.0110000000000001</v>
      </c>
      <c r="IJ13" s="9">
        <v>2.395</v>
      </c>
      <c r="IK13" s="9">
        <v>5.5250000000000004</v>
      </c>
      <c r="IL13" s="9">
        <v>1.875</v>
      </c>
      <c r="IM13" s="9">
        <v>9.5329999999999995</v>
      </c>
      <c r="IN13" s="9">
        <v>3.4239999999999999</v>
      </c>
      <c r="IO13" s="9">
        <v>2.0350000000000001</v>
      </c>
      <c r="IP13" s="9">
        <v>4.95</v>
      </c>
      <c r="IQ13" s="9">
        <v>1.208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2.0609999999999999</v>
      </c>
      <c r="F14" s="9">
        <v>2.0609999999999999</v>
      </c>
      <c r="G14" s="9">
        <v>0</v>
      </c>
      <c r="H14" s="9">
        <v>0</v>
      </c>
      <c r="I14" s="9">
        <v>0</v>
      </c>
      <c r="J14" s="9">
        <v>0</v>
      </c>
      <c r="K14" s="9">
        <v>1.63</v>
      </c>
      <c r="L14" s="9">
        <v>1.133</v>
      </c>
      <c r="M14" s="9">
        <v>0.497</v>
      </c>
      <c r="N14" s="9">
        <v>1.9530000000000001</v>
      </c>
      <c r="O14" s="9">
        <v>1.5660000000000001</v>
      </c>
      <c r="P14" s="9">
        <v>0.38800000000000001</v>
      </c>
      <c r="Q14" s="9">
        <v>0</v>
      </c>
      <c r="R14" s="9">
        <v>0</v>
      </c>
      <c r="S14" s="9">
        <v>0</v>
      </c>
      <c r="T14" s="9">
        <v>0.23200000000000001</v>
      </c>
      <c r="U14" s="9">
        <v>0</v>
      </c>
      <c r="V14" s="9">
        <v>0.23200000000000001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0.48099999999999998</v>
      </c>
      <c r="AJ14" s="9">
        <v>0.443</v>
      </c>
      <c r="AK14" s="9">
        <v>3.7999999999999999E-2</v>
      </c>
      <c r="AL14" s="9">
        <v>2.0099999999999998</v>
      </c>
      <c r="AM14" s="9">
        <v>1.1259999999999999</v>
      </c>
      <c r="AN14" s="9">
        <v>0.88400000000000001</v>
      </c>
      <c r="AO14" s="9">
        <v>3.891</v>
      </c>
      <c r="AP14" s="9">
        <v>2.7690000000000001</v>
      </c>
      <c r="AQ14" s="9">
        <v>1.123</v>
      </c>
      <c r="AR14" s="9">
        <v>3.5710000000000002</v>
      </c>
      <c r="AS14" s="9">
        <v>2.4489999999999998</v>
      </c>
      <c r="AT14" s="9">
        <v>1.123</v>
      </c>
      <c r="AU14" s="9">
        <v>0.32</v>
      </c>
      <c r="AV14" s="9">
        <v>0.32</v>
      </c>
      <c r="AW14" s="9">
        <v>0</v>
      </c>
      <c r="AX14" s="9">
        <v>0</v>
      </c>
      <c r="AY14" s="9">
        <v>0</v>
      </c>
      <c r="AZ14" s="9">
        <v>0</v>
      </c>
      <c r="BA14" s="9">
        <v>4.476</v>
      </c>
      <c r="BB14" s="9">
        <v>3.5590000000000002</v>
      </c>
      <c r="BC14" s="9">
        <v>0.91700000000000004</v>
      </c>
      <c r="BD14" s="9">
        <v>3.7069999999999999</v>
      </c>
      <c r="BE14" s="9">
        <v>3.319</v>
      </c>
      <c r="BF14" s="9">
        <v>0.38800000000000001</v>
      </c>
      <c r="BG14" s="9">
        <v>0.76900000000000002</v>
      </c>
      <c r="BH14" s="9">
        <v>0.24</v>
      </c>
      <c r="BI14" s="9">
        <v>0.52900000000000003</v>
      </c>
      <c r="BJ14" s="9">
        <v>75.98</v>
      </c>
      <c r="BK14" s="9">
        <v>82.207999999999998</v>
      </c>
      <c r="BL14" s="9">
        <v>56.654000000000003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24.626000000000001</v>
      </c>
      <c r="BT14" s="9">
        <v>32.563000000000002</v>
      </c>
      <c r="BU14" s="9">
        <v>0</v>
      </c>
      <c r="BV14" s="9">
        <v>0</v>
      </c>
      <c r="BW14" s="9">
        <v>0</v>
      </c>
      <c r="BX14" s="9">
        <v>0</v>
      </c>
      <c r="BY14" s="9">
        <v>24.626000000000001</v>
      </c>
      <c r="BZ14" s="9">
        <v>32.563000000000002</v>
      </c>
      <c r="CA14" s="9">
        <v>0</v>
      </c>
      <c r="CB14" s="9">
        <v>0</v>
      </c>
      <c r="CC14" s="9">
        <v>0</v>
      </c>
      <c r="CD14" s="9">
        <v>0</v>
      </c>
      <c r="CE14" s="9">
        <v>19.483000000000001</v>
      </c>
      <c r="CF14" s="9">
        <v>17.905000000000001</v>
      </c>
      <c r="CG14" s="9">
        <v>24.376000000000001</v>
      </c>
      <c r="CH14" s="9">
        <v>23.346</v>
      </c>
      <c r="CI14" s="9">
        <v>24.744</v>
      </c>
      <c r="CJ14" s="9">
        <v>19.010999999999999</v>
      </c>
      <c r="CK14" s="9">
        <v>0</v>
      </c>
      <c r="CL14" s="9">
        <v>0</v>
      </c>
      <c r="CM14" s="9">
        <v>0</v>
      </c>
      <c r="CN14" s="9">
        <v>2.774</v>
      </c>
      <c r="CO14" s="9">
        <v>0</v>
      </c>
      <c r="CP14" s="9">
        <v>11.381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5.7510000000000003</v>
      </c>
      <c r="DD14" s="9">
        <v>6.9969999999999999</v>
      </c>
      <c r="DE14" s="9">
        <v>1.885</v>
      </c>
      <c r="DF14" s="9">
        <v>24.02</v>
      </c>
      <c r="DG14" s="9">
        <v>17.792000000000002</v>
      </c>
      <c r="DH14" s="9">
        <v>43.345999999999997</v>
      </c>
      <c r="DI14" s="9">
        <v>46.505000000000003</v>
      </c>
      <c r="DJ14" s="9">
        <v>43.753</v>
      </c>
      <c r="DK14" s="9">
        <v>55.042000000000002</v>
      </c>
      <c r="DL14" s="9">
        <v>42.680999999999997</v>
      </c>
      <c r="DM14" s="9">
        <v>38.697000000000003</v>
      </c>
      <c r="DN14" s="9">
        <v>55.042000000000002</v>
      </c>
      <c r="DO14" s="9">
        <v>3.8239999999999998</v>
      </c>
      <c r="DP14" s="9">
        <v>5.056</v>
      </c>
      <c r="DQ14" s="9">
        <v>0</v>
      </c>
      <c r="DR14" s="9">
        <v>0</v>
      </c>
      <c r="DS14" s="9">
        <v>0</v>
      </c>
      <c r="DT14" s="9">
        <v>0</v>
      </c>
      <c r="DU14" s="9">
        <v>53.494999999999997</v>
      </c>
      <c r="DV14" s="9">
        <v>56.247</v>
      </c>
      <c r="DW14" s="9">
        <v>44.957999999999998</v>
      </c>
      <c r="DX14" s="9">
        <v>44.302</v>
      </c>
      <c r="DY14" s="9">
        <v>52.453000000000003</v>
      </c>
      <c r="DZ14" s="9">
        <v>19.010999999999999</v>
      </c>
      <c r="EA14" s="9">
        <v>9.1940000000000008</v>
      </c>
      <c r="EB14" s="9">
        <v>3.794</v>
      </c>
      <c r="EC14" s="9">
        <v>25.946999999999999</v>
      </c>
      <c r="ED14" s="9">
        <v>200.80099999999999</v>
      </c>
      <c r="EE14" s="9">
        <v>108.444</v>
      </c>
      <c r="EF14" s="9">
        <v>92.356999999999999</v>
      </c>
      <c r="EG14" s="9">
        <v>179.12</v>
      </c>
      <c r="EH14" s="9">
        <v>100.13200000000001</v>
      </c>
      <c r="EI14" s="9">
        <v>78.988</v>
      </c>
      <c r="EJ14" s="9">
        <v>30.946999999999999</v>
      </c>
      <c r="EK14" s="9">
        <v>16.728000000000002</v>
      </c>
      <c r="EL14" s="9">
        <v>14.22</v>
      </c>
      <c r="EM14" s="9">
        <v>10.795999999999999</v>
      </c>
      <c r="EN14" s="9">
        <v>5.7469999999999999</v>
      </c>
      <c r="EO14" s="9">
        <v>5.0490000000000004</v>
      </c>
      <c r="EP14" s="9">
        <v>10.968</v>
      </c>
      <c r="EQ14" s="9">
        <v>4.9459999999999997</v>
      </c>
      <c r="ER14" s="9">
        <v>6.0220000000000002</v>
      </c>
      <c r="ES14" s="9">
        <v>1.375</v>
      </c>
      <c r="ET14" s="9">
        <v>0</v>
      </c>
      <c r="EU14" s="9">
        <v>1.375</v>
      </c>
      <c r="EV14" s="9">
        <v>9.593</v>
      </c>
      <c r="EW14" s="9">
        <v>4.9459999999999997</v>
      </c>
      <c r="EX14" s="9">
        <v>4.6470000000000002</v>
      </c>
      <c r="EY14" s="9">
        <v>21.056000000000001</v>
      </c>
      <c r="EZ14" s="9">
        <v>10.237</v>
      </c>
      <c r="FA14" s="9">
        <v>10.819000000000001</v>
      </c>
      <c r="FB14" s="9">
        <v>13.439</v>
      </c>
      <c r="FC14" s="9">
        <v>8.1869999999999994</v>
      </c>
      <c r="FD14" s="9">
        <v>5.2519999999999998</v>
      </c>
      <c r="FE14" s="9">
        <v>16.872</v>
      </c>
      <c r="FF14" s="9">
        <v>10.29</v>
      </c>
      <c r="FG14" s="9">
        <v>6.5819999999999999</v>
      </c>
      <c r="FH14" s="9">
        <v>11.002000000000001</v>
      </c>
      <c r="FI14" s="9">
        <v>5.7949999999999999</v>
      </c>
      <c r="FJ14" s="9">
        <v>5.2069999999999999</v>
      </c>
      <c r="FK14" s="9">
        <v>22.39</v>
      </c>
      <c r="FL14" s="9">
        <v>17.643999999999998</v>
      </c>
      <c r="FM14" s="9">
        <v>4.7460000000000004</v>
      </c>
      <c r="FN14" s="9">
        <v>5.98</v>
      </c>
      <c r="FO14" s="9">
        <v>3.2869999999999999</v>
      </c>
      <c r="FP14" s="9">
        <v>2.6930000000000001</v>
      </c>
      <c r="FQ14" s="9">
        <v>8.8719999999999999</v>
      </c>
      <c r="FR14" s="9">
        <v>1.88</v>
      </c>
      <c r="FS14" s="9">
        <v>6.992</v>
      </c>
      <c r="FT14" s="9">
        <v>4.7649999999999997</v>
      </c>
      <c r="FU14" s="9">
        <v>3.2679999999999998</v>
      </c>
      <c r="FV14" s="9">
        <v>1.4970000000000001</v>
      </c>
      <c r="FW14" s="9">
        <v>2.0099999999999998</v>
      </c>
      <c r="FX14" s="9">
        <v>1.016</v>
      </c>
      <c r="FY14" s="9">
        <v>0.99299999999999999</v>
      </c>
      <c r="FZ14" s="9">
        <v>20.023</v>
      </c>
      <c r="GA14" s="9">
        <v>11.105</v>
      </c>
      <c r="GB14" s="9">
        <v>8.9179999999999993</v>
      </c>
      <c r="GC14" s="9">
        <v>21.681000000000001</v>
      </c>
      <c r="GD14" s="9">
        <v>8.3119999999999994</v>
      </c>
      <c r="GE14" s="9">
        <v>13.369</v>
      </c>
      <c r="GF14" s="9">
        <v>140.67500000000001</v>
      </c>
      <c r="GG14" s="9">
        <v>84.251999999999995</v>
      </c>
      <c r="GH14" s="9">
        <v>56.423000000000002</v>
      </c>
      <c r="GI14" s="9">
        <v>108.482</v>
      </c>
      <c r="GJ14" s="9">
        <v>65.027000000000001</v>
      </c>
      <c r="GK14" s="9">
        <v>43.454999999999998</v>
      </c>
      <c r="GL14" s="9">
        <v>25.672999999999998</v>
      </c>
      <c r="GM14" s="9">
        <v>15.289</v>
      </c>
      <c r="GN14" s="9">
        <v>10.384</v>
      </c>
      <c r="GO14" s="9">
        <v>6.52</v>
      </c>
      <c r="GP14" s="9">
        <v>3.9369999999999998</v>
      </c>
      <c r="GQ14" s="9">
        <v>2.5830000000000002</v>
      </c>
      <c r="GR14" s="9">
        <v>60.125999999999998</v>
      </c>
      <c r="GS14" s="9">
        <v>24.192</v>
      </c>
      <c r="GT14" s="9">
        <v>35.935000000000002</v>
      </c>
      <c r="GU14" s="9">
        <v>53.713999999999999</v>
      </c>
      <c r="GV14" s="9">
        <v>23.6</v>
      </c>
      <c r="GW14" s="9">
        <v>30.114000000000001</v>
      </c>
      <c r="GX14" s="9">
        <v>6.4119999999999999</v>
      </c>
      <c r="GY14" s="9">
        <v>0.59099999999999997</v>
      </c>
      <c r="GZ14" s="9">
        <v>5.8209999999999997</v>
      </c>
      <c r="HA14" s="9">
        <v>89.203000000000003</v>
      </c>
      <c r="HB14" s="9">
        <v>92.335999999999999</v>
      </c>
      <c r="HC14" s="9">
        <v>85.525000000000006</v>
      </c>
      <c r="HD14" s="9">
        <v>15.412000000000001</v>
      </c>
      <c r="HE14" s="9">
        <v>15.425000000000001</v>
      </c>
      <c r="HF14" s="9">
        <v>15.396000000000001</v>
      </c>
      <c r="HG14" s="9">
        <v>5.3769999999999998</v>
      </c>
      <c r="HH14" s="9">
        <v>5.3</v>
      </c>
      <c r="HI14" s="9">
        <v>5.4669999999999996</v>
      </c>
      <c r="HJ14" s="9">
        <v>5.4619999999999997</v>
      </c>
      <c r="HK14" s="9">
        <v>4.5609999999999999</v>
      </c>
      <c r="HL14" s="9">
        <v>6.52</v>
      </c>
      <c r="HM14" s="9">
        <v>0.68500000000000005</v>
      </c>
      <c r="HN14" s="9">
        <v>0</v>
      </c>
      <c r="HO14" s="9">
        <v>1.488</v>
      </c>
      <c r="HP14" s="9">
        <v>4.7770000000000001</v>
      </c>
      <c r="HQ14" s="9">
        <v>4.5609999999999999</v>
      </c>
      <c r="HR14" s="9">
        <v>5.032</v>
      </c>
      <c r="HS14" s="9">
        <v>10.486000000000001</v>
      </c>
      <c r="HT14" s="9">
        <v>9.44</v>
      </c>
      <c r="HU14" s="9">
        <v>11.715</v>
      </c>
      <c r="HV14" s="9">
        <v>6.6929999999999996</v>
      </c>
      <c r="HW14" s="9">
        <v>7.5490000000000004</v>
      </c>
      <c r="HX14" s="9">
        <v>5.6859999999999999</v>
      </c>
      <c r="HY14" s="9">
        <v>8.4030000000000005</v>
      </c>
      <c r="HZ14" s="9">
        <v>9.4890000000000008</v>
      </c>
      <c r="IA14" s="9">
        <v>7.1269999999999998</v>
      </c>
      <c r="IB14" s="9">
        <v>5.4790000000000001</v>
      </c>
      <c r="IC14" s="9">
        <v>5.3440000000000003</v>
      </c>
      <c r="ID14" s="9">
        <v>5.6369999999999996</v>
      </c>
      <c r="IE14" s="9">
        <v>11.15</v>
      </c>
      <c r="IF14" s="9">
        <v>16.271000000000001</v>
      </c>
      <c r="IG14" s="9">
        <v>5.1379999999999999</v>
      </c>
      <c r="IH14" s="9">
        <v>2.9780000000000002</v>
      </c>
      <c r="II14" s="9">
        <v>3.0310000000000001</v>
      </c>
      <c r="IJ14" s="9">
        <v>2.9159999999999999</v>
      </c>
      <c r="IK14" s="9">
        <v>4.4180000000000001</v>
      </c>
      <c r="IL14" s="9">
        <v>1.734</v>
      </c>
      <c r="IM14" s="9">
        <v>7.5709999999999997</v>
      </c>
      <c r="IN14" s="9">
        <v>2.3730000000000002</v>
      </c>
      <c r="IO14" s="9">
        <v>3.0139999999999998</v>
      </c>
      <c r="IP14" s="9">
        <v>1.62</v>
      </c>
      <c r="IQ14" s="9">
        <v>1.0009999999999999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3.3210000000000002</v>
      </c>
      <c r="F15" s="9">
        <v>2.4449999999999998</v>
      </c>
      <c r="G15" s="9">
        <v>0.876</v>
      </c>
      <c r="H15" s="9">
        <v>0.84799999999999998</v>
      </c>
      <c r="I15" s="9">
        <v>0.84799999999999998</v>
      </c>
      <c r="J15" s="9">
        <v>0</v>
      </c>
      <c r="K15" s="9">
        <v>1.0609999999999999</v>
      </c>
      <c r="L15" s="9">
        <v>1.0609999999999999</v>
      </c>
      <c r="M15" s="9">
        <v>0</v>
      </c>
      <c r="N15" s="9">
        <v>1.0149999999999999</v>
      </c>
      <c r="O15" s="9">
        <v>1.0149999999999999</v>
      </c>
      <c r="P15" s="9">
        <v>0</v>
      </c>
      <c r="Q15" s="9">
        <v>0</v>
      </c>
      <c r="R15" s="9">
        <v>0</v>
      </c>
      <c r="S15" s="9">
        <v>0</v>
      </c>
      <c r="T15" s="9">
        <v>0.432</v>
      </c>
      <c r="U15" s="9">
        <v>0.432</v>
      </c>
      <c r="V15" s="9">
        <v>0</v>
      </c>
      <c r="W15" s="9">
        <v>0</v>
      </c>
      <c r="X15" s="9">
        <v>0</v>
      </c>
      <c r="Y15" s="9">
        <v>0</v>
      </c>
      <c r="Z15" s="9">
        <v>0.44700000000000001</v>
      </c>
      <c r="AA15" s="9">
        <v>0.44700000000000001</v>
      </c>
      <c r="AB15" s="9">
        <v>0</v>
      </c>
      <c r="AC15" s="9">
        <v>0.23100000000000001</v>
      </c>
      <c r="AD15" s="9">
        <v>0</v>
      </c>
      <c r="AE15" s="9">
        <v>0.23100000000000001</v>
      </c>
      <c r="AF15" s="9">
        <v>0</v>
      </c>
      <c r="AG15" s="9">
        <v>0</v>
      </c>
      <c r="AH15" s="9">
        <v>0</v>
      </c>
      <c r="AI15" s="9">
        <v>2.0030000000000001</v>
      </c>
      <c r="AJ15" s="9">
        <v>0.74</v>
      </c>
      <c r="AK15" s="9">
        <v>1.2629999999999999</v>
      </c>
      <c r="AL15" s="9">
        <v>2.6709999999999998</v>
      </c>
      <c r="AM15" s="9">
        <v>1.1200000000000001</v>
      </c>
      <c r="AN15" s="9">
        <v>1.55</v>
      </c>
      <c r="AO15" s="9">
        <v>7.4749999999999996</v>
      </c>
      <c r="AP15" s="9">
        <v>5.8730000000000002</v>
      </c>
      <c r="AQ15" s="9">
        <v>1.601</v>
      </c>
      <c r="AR15" s="9">
        <v>6.444</v>
      </c>
      <c r="AS15" s="9">
        <v>5.0739999999999998</v>
      </c>
      <c r="AT15" s="9">
        <v>1.37</v>
      </c>
      <c r="AU15" s="9">
        <v>1.03</v>
      </c>
      <c r="AV15" s="9">
        <v>0.79900000000000004</v>
      </c>
      <c r="AW15" s="9">
        <v>0.23100000000000001</v>
      </c>
      <c r="AX15" s="9">
        <v>0</v>
      </c>
      <c r="AY15" s="9">
        <v>0</v>
      </c>
      <c r="AZ15" s="9">
        <v>0</v>
      </c>
      <c r="BA15" s="9">
        <v>5.1260000000000003</v>
      </c>
      <c r="BB15" s="9">
        <v>2.806</v>
      </c>
      <c r="BC15" s="9">
        <v>2.3199999999999998</v>
      </c>
      <c r="BD15" s="9">
        <v>2.1219999999999999</v>
      </c>
      <c r="BE15" s="9">
        <v>2.1219999999999999</v>
      </c>
      <c r="BF15" s="9">
        <v>0</v>
      </c>
      <c r="BG15" s="9">
        <v>3.0030000000000001</v>
      </c>
      <c r="BH15" s="9">
        <v>0.68400000000000005</v>
      </c>
      <c r="BI15" s="9">
        <v>2.3199999999999998</v>
      </c>
      <c r="BJ15" s="9">
        <v>78.802999999999997</v>
      </c>
      <c r="BK15" s="9">
        <v>87.090999999999994</v>
      </c>
      <c r="BL15" s="9">
        <v>60.457000000000001</v>
      </c>
      <c r="BM15" s="9">
        <v>4.5330000000000004</v>
      </c>
      <c r="BN15" s="9">
        <v>6.5810000000000004</v>
      </c>
      <c r="BO15" s="9">
        <v>0</v>
      </c>
      <c r="BP15" s="9">
        <v>0</v>
      </c>
      <c r="BQ15" s="9">
        <v>0</v>
      </c>
      <c r="BR15" s="9">
        <v>0</v>
      </c>
      <c r="BS15" s="9">
        <v>26.356000000000002</v>
      </c>
      <c r="BT15" s="9">
        <v>28.167999999999999</v>
      </c>
      <c r="BU15" s="9">
        <v>22.344000000000001</v>
      </c>
      <c r="BV15" s="9">
        <v>0</v>
      </c>
      <c r="BW15" s="9">
        <v>0</v>
      </c>
      <c r="BX15" s="9">
        <v>0</v>
      </c>
      <c r="BY15" s="9">
        <v>26.356000000000002</v>
      </c>
      <c r="BZ15" s="9">
        <v>28.167999999999999</v>
      </c>
      <c r="CA15" s="9">
        <v>22.344000000000001</v>
      </c>
      <c r="CB15" s="9">
        <v>6.7290000000000001</v>
      </c>
      <c r="CC15" s="9">
        <v>9.7680000000000007</v>
      </c>
      <c r="CD15" s="9">
        <v>0</v>
      </c>
      <c r="CE15" s="9">
        <v>8.4179999999999993</v>
      </c>
      <c r="CF15" s="9">
        <v>12.22</v>
      </c>
      <c r="CG15" s="9">
        <v>0</v>
      </c>
      <c r="CH15" s="9">
        <v>8.0589999999999993</v>
      </c>
      <c r="CI15" s="9">
        <v>11.699</v>
      </c>
      <c r="CJ15" s="9">
        <v>0</v>
      </c>
      <c r="CK15" s="9">
        <v>0</v>
      </c>
      <c r="CL15" s="9">
        <v>0</v>
      </c>
      <c r="CM15" s="9">
        <v>0</v>
      </c>
      <c r="CN15" s="9">
        <v>3.4289999999999998</v>
      </c>
      <c r="CO15" s="9">
        <v>4.9779999999999998</v>
      </c>
      <c r="CP15" s="9">
        <v>0</v>
      </c>
      <c r="CQ15" s="9">
        <v>0</v>
      </c>
      <c r="CR15" s="9">
        <v>0</v>
      </c>
      <c r="CS15" s="9">
        <v>0</v>
      </c>
      <c r="CT15" s="9">
        <v>3.5489999999999999</v>
      </c>
      <c r="CU15" s="9">
        <v>5.1529999999999996</v>
      </c>
      <c r="CV15" s="9">
        <v>0</v>
      </c>
      <c r="CW15" s="9">
        <v>1.8340000000000001</v>
      </c>
      <c r="CX15" s="9">
        <v>0</v>
      </c>
      <c r="CY15" s="9">
        <v>5.8929999999999998</v>
      </c>
      <c r="CZ15" s="9">
        <v>0</v>
      </c>
      <c r="DA15" s="9">
        <v>0</v>
      </c>
      <c r="DB15" s="9">
        <v>0</v>
      </c>
      <c r="DC15" s="9">
        <v>15.897</v>
      </c>
      <c r="DD15" s="9">
        <v>8.5239999999999991</v>
      </c>
      <c r="DE15" s="9">
        <v>32.22</v>
      </c>
      <c r="DF15" s="9">
        <v>21.196999999999999</v>
      </c>
      <c r="DG15" s="9">
        <v>12.909000000000001</v>
      </c>
      <c r="DH15" s="9">
        <v>39.542999999999999</v>
      </c>
      <c r="DI15" s="9">
        <v>59.32</v>
      </c>
      <c r="DJ15" s="9">
        <v>67.67</v>
      </c>
      <c r="DK15" s="9">
        <v>40.835999999999999</v>
      </c>
      <c r="DL15" s="9">
        <v>51.143000000000001</v>
      </c>
      <c r="DM15" s="9">
        <v>58.462000000000003</v>
      </c>
      <c r="DN15" s="9">
        <v>34.942999999999998</v>
      </c>
      <c r="DO15" s="9">
        <v>8.1769999999999996</v>
      </c>
      <c r="DP15" s="9">
        <v>9.2080000000000002</v>
      </c>
      <c r="DQ15" s="9">
        <v>5.8929999999999998</v>
      </c>
      <c r="DR15" s="9">
        <v>0</v>
      </c>
      <c r="DS15" s="9">
        <v>0</v>
      </c>
      <c r="DT15" s="9">
        <v>0</v>
      </c>
      <c r="DU15" s="9">
        <v>40.68</v>
      </c>
      <c r="DV15" s="9">
        <v>32.33</v>
      </c>
      <c r="DW15" s="9">
        <v>59.164000000000001</v>
      </c>
      <c r="DX15" s="9">
        <v>16.844000000000001</v>
      </c>
      <c r="DY15" s="9">
        <v>24.452999999999999</v>
      </c>
      <c r="DZ15" s="9">
        <v>0</v>
      </c>
      <c r="EA15" s="9">
        <v>23.835999999999999</v>
      </c>
      <c r="EB15" s="9">
        <v>7.8769999999999998</v>
      </c>
      <c r="EC15" s="9">
        <v>59.164000000000001</v>
      </c>
      <c r="ED15" s="9">
        <v>180.642</v>
      </c>
      <c r="EE15" s="9">
        <v>96.084999999999994</v>
      </c>
      <c r="EF15" s="9">
        <v>84.558000000000007</v>
      </c>
      <c r="EG15" s="9">
        <v>153.40799999999999</v>
      </c>
      <c r="EH15" s="9">
        <v>83.135000000000005</v>
      </c>
      <c r="EI15" s="9">
        <v>70.274000000000001</v>
      </c>
      <c r="EJ15" s="9">
        <v>23.975999999999999</v>
      </c>
      <c r="EK15" s="9">
        <v>10.144</v>
      </c>
      <c r="EL15" s="9">
        <v>13.832000000000001</v>
      </c>
      <c r="EM15" s="9">
        <v>8.1750000000000007</v>
      </c>
      <c r="EN15" s="9">
        <v>6.4889999999999999</v>
      </c>
      <c r="EO15" s="9">
        <v>1.6859999999999999</v>
      </c>
      <c r="EP15" s="9">
        <v>8.9469999999999992</v>
      </c>
      <c r="EQ15" s="9">
        <v>4.5789999999999997</v>
      </c>
      <c r="ER15" s="9">
        <v>4.3680000000000003</v>
      </c>
      <c r="ES15" s="9">
        <v>0.54600000000000004</v>
      </c>
      <c r="ET15" s="9">
        <v>0</v>
      </c>
      <c r="EU15" s="9">
        <v>0.54600000000000004</v>
      </c>
      <c r="EV15" s="9">
        <v>8.4009999999999998</v>
      </c>
      <c r="EW15" s="9">
        <v>4.5789999999999997</v>
      </c>
      <c r="EX15" s="9">
        <v>3.8210000000000002</v>
      </c>
      <c r="EY15" s="9">
        <v>21.568000000000001</v>
      </c>
      <c r="EZ15" s="9">
        <v>10.760999999999999</v>
      </c>
      <c r="FA15" s="9">
        <v>10.807</v>
      </c>
      <c r="FB15" s="9">
        <v>8.5210000000000008</v>
      </c>
      <c r="FC15" s="9">
        <v>6.57</v>
      </c>
      <c r="FD15" s="9">
        <v>1.95</v>
      </c>
      <c r="FE15" s="9">
        <v>13.939</v>
      </c>
      <c r="FF15" s="9">
        <v>8.7479999999999993</v>
      </c>
      <c r="FG15" s="9">
        <v>5.1909999999999998</v>
      </c>
      <c r="FH15" s="9">
        <v>8.7729999999999997</v>
      </c>
      <c r="FI15" s="9">
        <v>3.4249999999999998</v>
      </c>
      <c r="FJ15" s="9">
        <v>5.3479999999999999</v>
      </c>
      <c r="FK15" s="9">
        <v>16.745000000000001</v>
      </c>
      <c r="FL15" s="9">
        <v>10.305999999999999</v>
      </c>
      <c r="FM15" s="9">
        <v>6.4390000000000001</v>
      </c>
      <c r="FN15" s="9">
        <v>4.2469999999999999</v>
      </c>
      <c r="FO15" s="9">
        <v>2.6669999999999998</v>
      </c>
      <c r="FP15" s="9">
        <v>1.58</v>
      </c>
      <c r="FQ15" s="9">
        <v>9.4190000000000005</v>
      </c>
      <c r="FR15" s="9">
        <v>5.3140000000000001</v>
      </c>
      <c r="FS15" s="9">
        <v>4.1050000000000004</v>
      </c>
      <c r="FT15" s="9">
        <v>6.899</v>
      </c>
      <c r="FU15" s="9">
        <v>1.1120000000000001</v>
      </c>
      <c r="FV15" s="9">
        <v>5.7869999999999999</v>
      </c>
      <c r="FW15" s="9">
        <v>2.137</v>
      </c>
      <c r="FX15" s="9">
        <v>0.48099999999999998</v>
      </c>
      <c r="FY15" s="9">
        <v>1.6559999999999999</v>
      </c>
      <c r="FZ15" s="9">
        <v>20.064</v>
      </c>
      <c r="GA15" s="9">
        <v>12.539</v>
      </c>
      <c r="GB15" s="9">
        <v>7.5250000000000004</v>
      </c>
      <c r="GC15" s="9">
        <v>27.234000000000002</v>
      </c>
      <c r="GD15" s="9">
        <v>12.95</v>
      </c>
      <c r="GE15" s="9">
        <v>14.284000000000001</v>
      </c>
      <c r="GF15" s="9">
        <v>119.886</v>
      </c>
      <c r="GG15" s="9">
        <v>76.337999999999994</v>
      </c>
      <c r="GH15" s="9">
        <v>43.548000000000002</v>
      </c>
      <c r="GI15" s="9">
        <v>89.138999999999996</v>
      </c>
      <c r="GJ15" s="9">
        <v>54.677</v>
      </c>
      <c r="GK15" s="9">
        <v>34.460999999999999</v>
      </c>
      <c r="GL15" s="9">
        <v>26.218</v>
      </c>
      <c r="GM15" s="9">
        <v>18.241</v>
      </c>
      <c r="GN15" s="9">
        <v>7.9770000000000003</v>
      </c>
      <c r="GO15" s="9">
        <v>4.5289999999999999</v>
      </c>
      <c r="GP15" s="9">
        <v>3.42</v>
      </c>
      <c r="GQ15" s="9">
        <v>1.1100000000000001</v>
      </c>
      <c r="GR15" s="9">
        <v>60.756</v>
      </c>
      <c r="GS15" s="9">
        <v>19.747</v>
      </c>
      <c r="GT15" s="9">
        <v>41.01</v>
      </c>
      <c r="GU15" s="9">
        <v>55.737000000000002</v>
      </c>
      <c r="GV15" s="9">
        <v>19.206</v>
      </c>
      <c r="GW15" s="9">
        <v>36.530999999999999</v>
      </c>
      <c r="GX15" s="9">
        <v>5.0190000000000001</v>
      </c>
      <c r="GY15" s="9">
        <v>0.54</v>
      </c>
      <c r="GZ15" s="9">
        <v>4.4790000000000001</v>
      </c>
      <c r="HA15" s="9">
        <v>84.924000000000007</v>
      </c>
      <c r="HB15" s="9">
        <v>86.522999999999996</v>
      </c>
      <c r="HC15" s="9">
        <v>83.106999999999999</v>
      </c>
      <c r="HD15" s="9">
        <v>13.273</v>
      </c>
      <c r="HE15" s="9">
        <v>10.558</v>
      </c>
      <c r="HF15" s="9">
        <v>16.358000000000001</v>
      </c>
      <c r="HG15" s="9">
        <v>4.5250000000000004</v>
      </c>
      <c r="HH15" s="9">
        <v>6.7530000000000001</v>
      </c>
      <c r="HI15" s="9">
        <v>1.994</v>
      </c>
      <c r="HJ15" s="9">
        <v>4.9530000000000003</v>
      </c>
      <c r="HK15" s="9">
        <v>4.766</v>
      </c>
      <c r="HL15" s="9">
        <v>5.165</v>
      </c>
      <c r="HM15" s="9">
        <v>0.30199999999999999</v>
      </c>
      <c r="HN15" s="9">
        <v>0</v>
      </c>
      <c r="HO15" s="9">
        <v>0.64600000000000002</v>
      </c>
      <c r="HP15" s="9">
        <v>4.6500000000000004</v>
      </c>
      <c r="HQ15" s="9">
        <v>4.766</v>
      </c>
      <c r="HR15" s="9">
        <v>4.5190000000000001</v>
      </c>
      <c r="HS15" s="9">
        <v>11.939</v>
      </c>
      <c r="HT15" s="9">
        <v>11.199</v>
      </c>
      <c r="HU15" s="9">
        <v>12.781000000000001</v>
      </c>
      <c r="HV15" s="9">
        <v>4.7169999999999996</v>
      </c>
      <c r="HW15" s="9">
        <v>6.8380000000000001</v>
      </c>
      <c r="HX15" s="9">
        <v>2.3069999999999999</v>
      </c>
      <c r="HY15" s="9">
        <v>7.7160000000000002</v>
      </c>
      <c r="HZ15" s="9">
        <v>9.1039999999999992</v>
      </c>
      <c r="IA15" s="9">
        <v>6.1390000000000002</v>
      </c>
      <c r="IB15" s="9">
        <v>4.8570000000000002</v>
      </c>
      <c r="IC15" s="9">
        <v>3.5649999999999999</v>
      </c>
      <c r="ID15" s="9">
        <v>6.3250000000000002</v>
      </c>
      <c r="IE15" s="9">
        <v>9.2690000000000001</v>
      </c>
      <c r="IF15" s="9">
        <v>10.726000000000001</v>
      </c>
      <c r="IG15" s="9">
        <v>7.6150000000000002</v>
      </c>
      <c r="IH15" s="9">
        <v>2.351</v>
      </c>
      <c r="II15" s="9">
        <v>2.7759999999999998</v>
      </c>
      <c r="IJ15" s="9">
        <v>1.8680000000000001</v>
      </c>
      <c r="IK15" s="9">
        <v>5.2140000000000004</v>
      </c>
      <c r="IL15" s="9">
        <v>5.53</v>
      </c>
      <c r="IM15" s="9">
        <v>4.8550000000000004</v>
      </c>
      <c r="IN15" s="9">
        <v>3.819</v>
      </c>
      <c r="IO15" s="9">
        <v>1.157</v>
      </c>
      <c r="IP15" s="9">
        <v>6.8440000000000003</v>
      </c>
      <c r="IQ15" s="9">
        <v>1.1830000000000001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5.4649999999999999</v>
      </c>
      <c r="F16" s="9">
        <v>3.7810000000000001</v>
      </c>
      <c r="G16" s="9">
        <v>1.6839999999999999</v>
      </c>
      <c r="H16" s="9">
        <v>0.65200000000000002</v>
      </c>
      <c r="I16" s="9">
        <v>0.65200000000000002</v>
      </c>
      <c r="J16" s="9">
        <v>0</v>
      </c>
      <c r="K16" s="9">
        <v>0.156</v>
      </c>
      <c r="L16" s="9">
        <v>0.156</v>
      </c>
      <c r="M16" s="9">
        <v>0</v>
      </c>
      <c r="N16" s="9">
        <v>0.41799999999999998</v>
      </c>
      <c r="O16" s="9">
        <v>0.41799999999999998</v>
      </c>
      <c r="P16" s="9">
        <v>0</v>
      </c>
      <c r="Q16" s="9">
        <v>0</v>
      </c>
      <c r="R16" s="9">
        <v>0</v>
      </c>
      <c r="S16" s="9">
        <v>0</v>
      </c>
      <c r="T16" s="9">
        <v>0.247</v>
      </c>
      <c r="U16" s="9">
        <v>0</v>
      </c>
      <c r="V16" s="9">
        <v>0.247</v>
      </c>
      <c r="W16" s="9">
        <v>8.8999999999999996E-2</v>
      </c>
      <c r="X16" s="9">
        <v>0</v>
      </c>
      <c r="Y16" s="9">
        <v>8.8999999999999996E-2</v>
      </c>
      <c r="Z16" s="9">
        <v>0.52100000000000002</v>
      </c>
      <c r="AA16" s="9">
        <v>0</v>
      </c>
      <c r="AB16" s="9">
        <v>0.52100000000000002</v>
      </c>
      <c r="AC16" s="9">
        <v>0</v>
      </c>
      <c r="AD16" s="9">
        <v>0</v>
      </c>
      <c r="AE16" s="9">
        <v>0</v>
      </c>
      <c r="AF16" s="9">
        <v>0.19400000000000001</v>
      </c>
      <c r="AG16" s="9">
        <v>0.19400000000000001</v>
      </c>
      <c r="AH16" s="9">
        <v>0</v>
      </c>
      <c r="AI16" s="9">
        <v>0.48199999999999998</v>
      </c>
      <c r="AJ16" s="9">
        <v>0</v>
      </c>
      <c r="AK16" s="9">
        <v>0.48199999999999998</v>
      </c>
      <c r="AL16" s="9">
        <v>3.4710000000000001</v>
      </c>
      <c r="AM16" s="9">
        <v>2.0070000000000001</v>
      </c>
      <c r="AN16" s="9">
        <v>1.4650000000000001</v>
      </c>
      <c r="AO16" s="9">
        <v>5.5</v>
      </c>
      <c r="AP16" s="9">
        <v>3.754</v>
      </c>
      <c r="AQ16" s="9">
        <v>1.7450000000000001</v>
      </c>
      <c r="AR16" s="9">
        <v>3.98</v>
      </c>
      <c r="AS16" s="9">
        <v>2.2349999999999999</v>
      </c>
      <c r="AT16" s="9">
        <v>1.7450000000000001</v>
      </c>
      <c r="AU16" s="9">
        <v>0.92500000000000004</v>
      </c>
      <c r="AV16" s="9">
        <v>0.92500000000000004</v>
      </c>
      <c r="AW16" s="9">
        <v>0</v>
      </c>
      <c r="AX16" s="9">
        <v>0.59499999999999997</v>
      </c>
      <c r="AY16" s="9">
        <v>0.59499999999999997</v>
      </c>
      <c r="AZ16" s="9">
        <v>0</v>
      </c>
      <c r="BA16" s="9">
        <v>6.2850000000000001</v>
      </c>
      <c r="BB16" s="9">
        <v>3.452</v>
      </c>
      <c r="BC16" s="9">
        <v>2.8330000000000002</v>
      </c>
      <c r="BD16" s="9">
        <v>3.74</v>
      </c>
      <c r="BE16" s="9">
        <v>2.5049999999999999</v>
      </c>
      <c r="BF16" s="9">
        <v>1.2350000000000001</v>
      </c>
      <c r="BG16" s="9">
        <v>2.544</v>
      </c>
      <c r="BH16" s="9">
        <v>0.94699999999999995</v>
      </c>
      <c r="BI16" s="9">
        <v>1.597</v>
      </c>
      <c r="BJ16" s="9">
        <v>70.543999999999997</v>
      </c>
      <c r="BK16" s="9">
        <v>72.153999999999996</v>
      </c>
      <c r="BL16" s="9">
        <v>68.007999999999996</v>
      </c>
      <c r="BM16" s="9">
        <v>0.76300000000000001</v>
      </c>
      <c r="BN16" s="9">
        <v>0</v>
      </c>
      <c r="BO16" s="9">
        <v>1.9630000000000001</v>
      </c>
      <c r="BP16" s="9">
        <v>0</v>
      </c>
      <c r="BQ16" s="9">
        <v>0</v>
      </c>
      <c r="BR16" s="9">
        <v>0</v>
      </c>
      <c r="BS16" s="9">
        <v>46.378</v>
      </c>
      <c r="BT16" s="9">
        <v>52.466999999999999</v>
      </c>
      <c r="BU16" s="9">
        <v>36.792000000000002</v>
      </c>
      <c r="BV16" s="9">
        <v>0</v>
      </c>
      <c r="BW16" s="9">
        <v>0</v>
      </c>
      <c r="BX16" s="9">
        <v>0</v>
      </c>
      <c r="BY16" s="9">
        <v>46.378</v>
      </c>
      <c r="BZ16" s="9">
        <v>52.466999999999999</v>
      </c>
      <c r="CA16" s="9">
        <v>36.792000000000002</v>
      </c>
      <c r="CB16" s="9">
        <v>5.532</v>
      </c>
      <c r="CC16" s="9">
        <v>9.0459999999999994</v>
      </c>
      <c r="CD16" s="9">
        <v>0</v>
      </c>
      <c r="CE16" s="9">
        <v>1.321</v>
      </c>
      <c r="CF16" s="9">
        <v>2.1589999999999998</v>
      </c>
      <c r="CG16" s="9">
        <v>0</v>
      </c>
      <c r="CH16" s="9">
        <v>3.5430000000000001</v>
      </c>
      <c r="CI16" s="9">
        <v>5.7939999999999996</v>
      </c>
      <c r="CJ16" s="9">
        <v>0</v>
      </c>
      <c r="CK16" s="9">
        <v>0</v>
      </c>
      <c r="CL16" s="9">
        <v>0</v>
      </c>
      <c r="CM16" s="9">
        <v>0</v>
      </c>
      <c r="CN16" s="9">
        <v>2.0990000000000002</v>
      </c>
      <c r="CO16" s="9">
        <v>0</v>
      </c>
      <c r="CP16" s="9">
        <v>5.4039999999999999</v>
      </c>
      <c r="CQ16" s="9">
        <v>0.752</v>
      </c>
      <c r="CR16" s="9">
        <v>0</v>
      </c>
      <c r="CS16" s="9">
        <v>1.9359999999999999</v>
      </c>
      <c r="CT16" s="9">
        <v>4.4189999999999996</v>
      </c>
      <c r="CU16" s="9">
        <v>0</v>
      </c>
      <c r="CV16" s="9">
        <v>11.375</v>
      </c>
      <c r="CW16" s="9">
        <v>0</v>
      </c>
      <c r="CX16" s="9">
        <v>0</v>
      </c>
      <c r="CY16" s="9">
        <v>0</v>
      </c>
      <c r="CZ16" s="9">
        <v>1.6439999999999999</v>
      </c>
      <c r="DA16" s="9">
        <v>2.6880000000000002</v>
      </c>
      <c r="DB16" s="9">
        <v>0</v>
      </c>
      <c r="DC16" s="9">
        <v>4.0940000000000003</v>
      </c>
      <c r="DD16" s="9">
        <v>0</v>
      </c>
      <c r="DE16" s="9">
        <v>10.538</v>
      </c>
      <c r="DF16" s="9">
        <v>29.456</v>
      </c>
      <c r="DG16" s="9">
        <v>27.846</v>
      </c>
      <c r="DH16" s="9">
        <v>31.992000000000001</v>
      </c>
      <c r="DI16" s="9">
        <v>46.667999999999999</v>
      </c>
      <c r="DJ16" s="9">
        <v>52.097000000000001</v>
      </c>
      <c r="DK16" s="9">
        <v>38.122999999999998</v>
      </c>
      <c r="DL16" s="9">
        <v>33.771999999999998</v>
      </c>
      <c r="DM16" s="9">
        <v>31.009</v>
      </c>
      <c r="DN16" s="9">
        <v>38.122999999999998</v>
      </c>
      <c r="DO16" s="9">
        <v>7.85</v>
      </c>
      <c r="DP16" s="9">
        <v>12.837</v>
      </c>
      <c r="DQ16" s="9">
        <v>0</v>
      </c>
      <c r="DR16" s="9">
        <v>5.0460000000000003</v>
      </c>
      <c r="DS16" s="9">
        <v>8.2509999999999994</v>
      </c>
      <c r="DT16" s="9">
        <v>0</v>
      </c>
      <c r="DU16" s="9">
        <v>53.332000000000001</v>
      </c>
      <c r="DV16" s="9">
        <v>47.902999999999999</v>
      </c>
      <c r="DW16" s="9">
        <v>61.877000000000002</v>
      </c>
      <c r="DX16" s="9">
        <v>31.741</v>
      </c>
      <c r="DY16" s="9">
        <v>34.76</v>
      </c>
      <c r="DZ16" s="9">
        <v>26.986999999999998</v>
      </c>
      <c r="EA16" s="9">
        <v>21.591000000000001</v>
      </c>
      <c r="EB16" s="9">
        <v>13.143000000000001</v>
      </c>
      <c r="EC16" s="9">
        <v>34.89</v>
      </c>
      <c r="ED16" s="9">
        <v>189.37700000000001</v>
      </c>
      <c r="EE16" s="9">
        <v>102.288</v>
      </c>
      <c r="EF16" s="9">
        <v>87.088999999999999</v>
      </c>
      <c r="EG16" s="9">
        <v>157.435</v>
      </c>
      <c r="EH16" s="9">
        <v>85.817999999999998</v>
      </c>
      <c r="EI16" s="9">
        <v>71.617000000000004</v>
      </c>
      <c r="EJ16" s="9">
        <v>28.263999999999999</v>
      </c>
      <c r="EK16" s="9">
        <v>13.775</v>
      </c>
      <c r="EL16" s="9">
        <v>14.489000000000001</v>
      </c>
      <c r="EM16" s="9">
        <v>11.872</v>
      </c>
      <c r="EN16" s="9">
        <v>4.1589999999999998</v>
      </c>
      <c r="EO16" s="9">
        <v>7.7130000000000001</v>
      </c>
      <c r="EP16" s="9">
        <v>15.404999999999999</v>
      </c>
      <c r="EQ16" s="9">
        <v>8.5839999999999996</v>
      </c>
      <c r="ER16" s="9">
        <v>6.8220000000000001</v>
      </c>
      <c r="ES16" s="9">
        <v>0.50600000000000001</v>
      </c>
      <c r="ET16" s="9">
        <v>0</v>
      </c>
      <c r="EU16" s="9">
        <v>0.50600000000000001</v>
      </c>
      <c r="EV16" s="9">
        <v>14.898999999999999</v>
      </c>
      <c r="EW16" s="9">
        <v>8.5839999999999996</v>
      </c>
      <c r="EX16" s="9">
        <v>6.3150000000000004</v>
      </c>
      <c r="EY16" s="9">
        <v>20.513999999999999</v>
      </c>
      <c r="EZ16" s="9">
        <v>9.8350000000000009</v>
      </c>
      <c r="FA16" s="9">
        <v>10.678000000000001</v>
      </c>
      <c r="FB16" s="9">
        <v>11.95</v>
      </c>
      <c r="FC16" s="9">
        <v>7.226</v>
      </c>
      <c r="FD16" s="9">
        <v>4.7240000000000002</v>
      </c>
      <c r="FE16" s="9">
        <v>10.496</v>
      </c>
      <c r="FF16" s="9">
        <v>7.8259999999999996</v>
      </c>
      <c r="FG16" s="9">
        <v>2.67</v>
      </c>
      <c r="FH16" s="9">
        <v>8.5069999999999997</v>
      </c>
      <c r="FI16" s="9">
        <v>7.3559999999999999</v>
      </c>
      <c r="FJ16" s="9">
        <v>1.151</v>
      </c>
      <c r="FK16" s="9">
        <v>13.816000000000001</v>
      </c>
      <c r="FL16" s="9">
        <v>9.0069999999999997</v>
      </c>
      <c r="FM16" s="9">
        <v>4.8090000000000002</v>
      </c>
      <c r="FN16" s="9">
        <v>4.1150000000000002</v>
      </c>
      <c r="FO16" s="9">
        <v>1.91</v>
      </c>
      <c r="FP16" s="9">
        <v>2.2050000000000001</v>
      </c>
      <c r="FQ16" s="9">
        <v>9.7579999999999991</v>
      </c>
      <c r="FR16" s="9">
        <v>3.0169999999999999</v>
      </c>
      <c r="FS16" s="9">
        <v>6.7409999999999997</v>
      </c>
      <c r="FT16" s="9">
        <v>4.3220000000000001</v>
      </c>
      <c r="FU16" s="9">
        <v>1.4910000000000001</v>
      </c>
      <c r="FV16" s="9">
        <v>2.831</v>
      </c>
      <c r="FW16" s="9">
        <v>0.85199999999999998</v>
      </c>
      <c r="FX16" s="9">
        <v>0.45600000000000002</v>
      </c>
      <c r="FY16" s="9">
        <v>0.39600000000000002</v>
      </c>
      <c r="FZ16" s="9">
        <v>17.564</v>
      </c>
      <c r="GA16" s="9">
        <v>11.176</v>
      </c>
      <c r="GB16" s="9">
        <v>6.3879999999999999</v>
      </c>
      <c r="GC16" s="9">
        <v>31.942</v>
      </c>
      <c r="GD16" s="9">
        <v>16.47</v>
      </c>
      <c r="GE16" s="9">
        <v>15.472</v>
      </c>
      <c r="GF16" s="9">
        <v>133.16499999999999</v>
      </c>
      <c r="GG16" s="9">
        <v>81.994</v>
      </c>
      <c r="GH16" s="9">
        <v>51.170999999999999</v>
      </c>
      <c r="GI16" s="9">
        <v>101.64700000000001</v>
      </c>
      <c r="GJ16" s="9">
        <v>61.280999999999999</v>
      </c>
      <c r="GK16" s="9">
        <v>40.366</v>
      </c>
      <c r="GL16" s="9">
        <v>27.385999999999999</v>
      </c>
      <c r="GM16" s="9">
        <v>18.645</v>
      </c>
      <c r="GN16" s="9">
        <v>8.7409999999999997</v>
      </c>
      <c r="GO16" s="9">
        <v>4.133</v>
      </c>
      <c r="GP16" s="9">
        <v>2.0680000000000001</v>
      </c>
      <c r="GQ16" s="9">
        <v>2.0649999999999999</v>
      </c>
      <c r="GR16" s="9">
        <v>56.212000000000003</v>
      </c>
      <c r="GS16" s="9">
        <v>20.294</v>
      </c>
      <c r="GT16" s="9">
        <v>35.917999999999999</v>
      </c>
      <c r="GU16" s="9">
        <v>50.189</v>
      </c>
      <c r="GV16" s="9">
        <v>19.015999999999998</v>
      </c>
      <c r="GW16" s="9">
        <v>31.172999999999998</v>
      </c>
      <c r="GX16" s="9">
        <v>6.0220000000000002</v>
      </c>
      <c r="GY16" s="9">
        <v>1.278</v>
      </c>
      <c r="GZ16" s="9">
        <v>4.7450000000000001</v>
      </c>
      <c r="HA16" s="9">
        <v>83.132999999999996</v>
      </c>
      <c r="HB16" s="9">
        <v>83.897999999999996</v>
      </c>
      <c r="HC16" s="9">
        <v>82.234999999999999</v>
      </c>
      <c r="HD16" s="9">
        <v>14.925000000000001</v>
      </c>
      <c r="HE16" s="9">
        <v>13.467000000000001</v>
      </c>
      <c r="HF16" s="9">
        <v>16.637</v>
      </c>
      <c r="HG16" s="9">
        <v>6.2690000000000001</v>
      </c>
      <c r="HH16" s="9">
        <v>4.0659999999999998</v>
      </c>
      <c r="HI16" s="9">
        <v>8.8559999999999999</v>
      </c>
      <c r="HJ16" s="9">
        <v>8.1349999999999998</v>
      </c>
      <c r="HK16" s="9">
        <v>8.3919999999999995</v>
      </c>
      <c r="HL16" s="9">
        <v>7.8330000000000002</v>
      </c>
      <c r="HM16" s="9">
        <v>0.26700000000000002</v>
      </c>
      <c r="HN16" s="9">
        <v>0</v>
      </c>
      <c r="HO16" s="9">
        <v>0.58199999999999996</v>
      </c>
      <c r="HP16" s="9">
        <v>7.867</v>
      </c>
      <c r="HQ16" s="9">
        <v>8.3919999999999995</v>
      </c>
      <c r="HR16" s="9">
        <v>7.2510000000000003</v>
      </c>
      <c r="HS16" s="9">
        <v>10.832000000000001</v>
      </c>
      <c r="HT16" s="9">
        <v>9.6150000000000002</v>
      </c>
      <c r="HU16" s="9">
        <v>12.260999999999999</v>
      </c>
      <c r="HV16" s="9">
        <v>6.31</v>
      </c>
      <c r="HW16" s="9">
        <v>7.0650000000000004</v>
      </c>
      <c r="HX16" s="9">
        <v>5.4240000000000004</v>
      </c>
      <c r="HY16" s="9">
        <v>5.5419999999999998</v>
      </c>
      <c r="HZ16" s="9">
        <v>7.6509999999999998</v>
      </c>
      <c r="IA16" s="9">
        <v>3.0659999999999998</v>
      </c>
      <c r="IB16" s="9">
        <v>4.492</v>
      </c>
      <c r="IC16" s="9">
        <v>7.1920000000000002</v>
      </c>
      <c r="ID16" s="9">
        <v>1.321</v>
      </c>
      <c r="IE16" s="9">
        <v>7.2949999999999999</v>
      </c>
      <c r="IF16" s="9">
        <v>8.8059999999999992</v>
      </c>
      <c r="IG16" s="9">
        <v>5.5209999999999999</v>
      </c>
      <c r="IH16" s="9">
        <v>2.173</v>
      </c>
      <c r="II16" s="9">
        <v>1.867</v>
      </c>
      <c r="IJ16" s="9">
        <v>2.532</v>
      </c>
      <c r="IK16" s="9">
        <v>5.1529999999999996</v>
      </c>
      <c r="IL16" s="9">
        <v>2.95</v>
      </c>
      <c r="IM16" s="9">
        <v>7.7409999999999997</v>
      </c>
      <c r="IN16" s="9">
        <v>2.282</v>
      </c>
      <c r="IO16" s="9">
        <v>1.4570000000000001</v>
      </c>
      <c r="IP16" s="9">
        <v>3.2509999999999999</v>
      </c>
      <c r="IQ16" s="9">
        <v>0.45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5.1870000000000003</v>
      </c>
      <c r="F17" s="9">
        <v>3.44</v>
      </c>
      <c r="G17" s="9">
        <v>1.748</v>
      </c>
      <c r="H17" s="9">
        <v>0.313</v>
      </c>
      <c r="I17" s="9">
        <v>0</v>
      </c>
      <c r="J17" s="9">
        <v>0.313</v>
      </c>
      <c r="K17" s="9">
        <v>0.73599999999999999</v>
      </c>
      <c r="L17" s="9">
        <v>0.20899999999999999</v>
      </c>
      <c r="M17" s="9">
        <v>0.52700000000000002</v>
      </c>
      <c r="N17" s="9">
        <v>1.544</v>
      </c>
      <c r="O17" s="9">
        <v>0.96199999999999997</v>
      </c>
      <c r="P17" s="9">
        <v>0.58099999999999996</v>
      </c>
      <c r="Q17" s="9">
        <v>0</v>
      </c>
      <c r="R17" s="9">
        <v>0</v>
      </c>
      <c r="S17" s="9">
        <v>0</v>
      </c>
      <c r="T17" s="9">
        <v>0.442</v>
      </c>
      <c r="U17" s="9">
        <v>0.442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0.628</v>
      </c>
      <c r="AD17" s="9">
        <v>0</v>
      </c>
      <c r="AE17" s="9">
        <v>0.628</v>
      </c>
      <c r="AF17" s="9">
        <v>0</v>
      </c>
      <c r="AG17" s="9">
        <v>0</v>
      </c>
      <c r="AH17" s="9">
        <v>0</v>
      </c>
      <c r="AI17" s="9">
        <v>1.181</v>
      </c>
      <c r="AJ17" s="9">
        <v>1.181</v>
      </c>
      <c r="AK17" s="9">
        <v>0</v>
      </c>
      <c r="AL17" s="9">
        <v>2.5579999999999998</v>
      </c>
      <c r="AM17" s="9">
        <v>0.54300000000000004</v>
      </c>
      <c r="AN17" s="9">
        <v>2.0150000000000001</v>
      </c>
      <c r="AO17" s="9">
        <v>6.9859999999999998</v>
      </c>
      <c r="AP17" s="9">
        <v>4.6319999999999997</v>
      </c>
      <c r="AQ17" s="9">
        <v>2.3540000000000001</v>
      </c>
      <c r="AR17" s="9">
        <v>5.8540000000000001</v>
      </c>
      <c r="AS17" s="9">
        <v>3.87</v>
      </c>
      <c r="AT17" s="9">
        <v>1.984</v>
      </c>
      <c r="AU17" s="9">
        <v>0.76200000000000001</v>
      </c>
      <c r="AV17" s="9">
        <v>0.76200000000000001</v>
      </c>
      <c r="AW17" s="9">
        <v>0</v>
      </c>
      <c r="AX17" s="9">
        <v>0.37</v>
      </c>
      <c r="AY17" s="9">
        <v>0</v>
      </c>
      <c r="AZ17" s="9">
        <v>0.37</v>
      </c>
      <c r="BA17" s="9">
        <v>6.8179999999999996</v>
      </c>
      <c r="BB17" s="9">
        <v>3.1080000000000001</v>
      </c>
      <c r="BC17" s="9">
        <v>3.71</v>
      </c>
      <c r="BD17" s="9">
        <v>3.4889999999999999</v>
      </c>
      <c r="BE17" s="9">
        <v>2.052</v>
      </c>
      <c r="BF17" s="9">
        <v>1.4370000000000001</v>
      </c>
      <c r="BG17" s="9">
        <v>3.3290000000000002</v>
      </c>
      <c r="BH17" s="9">
        <v>1.056</v>
      </c>
      <c r="BI17" s="9">
        <v>2.2730000000000001</v>
      </c>
      <c r="BJ17" s="9">
        <v>81.468000000000004</v>
      </c>
      <c r="BK17" s="9">
        <v>92.986000000000004</v>
      </c>
      <c r="BL17" s="9">
        <v>66.768000000000001</v>
      </c>
      <c r="BM17" s="9">
        <v>8.8040000000000003</v>
      </c>
      <c r="BN17" s="9">
        <v>12.446</v>
      </c>
      <c r="BO17" s="9">
        <v>4.1550000000000002</v>
      </c>
      <c r="BP17" s="9">
        <v>0</v>
      </c>
      <c r="BQ17" s="9">
        <v>0</v>
      </c>
      <c r="BR17" s="9">
        <v>0</v>
      </c>
      <c r="BS17" s="9">
        <v>37.578000000000003</v>
      </c>
      <c r="BT17" s="9">
        <v>44.44</v>
      </c>
      <c r="BU17" s="9">
        <v>28.818999999999999</v>
      </c>
      <c r="BV17" s="9">
        <v>0</v>
      </c>
      <c r="BW17" s="9">
        <v>0</v>
      </c>
      <c r="BX17" s="9">
        <v>0</v>
      </c>
      <c r="BY17" s="9">
        <v>37.578000000000003</v>
      </c>
      <c r="BZ17" s="9">
        <v>44.44</v>
      </c>
      <c r="CA17" s="9">
        <v>28.818999999999999</v>
      </c>
      <c r="CB17" s="9">
        <v>2.2690000000000001</v>
      </c>
      <c r="CC17" s="9">
        <v>0</v>
      </c>
      <c r="CD17" s="9">
        <v>5.1660000000000004</v>
      </c>
      <c r="CE17" s="9">
        <v>5.3289999999999997</v>
      </c>
      <c r="CF17" s="9">
        <v>2.6989999999999998</v>
      </c>
      <c r="CG17" s="9">
        <v>8.6859999999999999</v>
      </c>
      <c r="CH17" s="9">
        <v>11.180999999999999</v>
      </c>
      <c r="CI17" s="9">
        <v>12.429</v>
      </c>
      <c r="CJ17" s="9">
        <v>9.5890000000000004</v>
      </c>
      <c r="CK17" s="9">
        <v>0</v>
      </c>
      <c r="CL17" s="9">
        <v>0</v>
      </c>
      <c r="CM17" s="9">
        <v>0</v>
      </c>
      <c r="CN17" s="9">
        <v>3.202</v>
      </c>
      <c r="CO17" s="9">
        <v>5.7110000000000003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4.548</v>
      </c>
      <c r="CX17" s="9">
        <v>0</v>
      </c>
      <c r="CY17" s="9">
        <v>10.353</v>
      </c>
      <c r="CZ17" s="9">
        <v>0</v>
      </c>
      <c r="DA17" s="9">
        <v>0</v>
      </c>
      <c r="DB17" s="9">
        <v>0</v>
      </c>
      <c r="DC17" s="9">
        <v>8.5559999999999992</v>
      </c>
      <c r="DD17" s="9">
        <v>15.260999999999999</v>
      </c>
      <c r="DE17" s="9">
        <v>0</v>
      </c>
      <c r="DF17" s="9">
        <v>18.532</v>
      </c>
      <c r="DG17" s="9">
        <v>7.0140000000000002</v>
      </c>
      <c r="DH17" s="9">
        <v>33.231999999999999</v>
      </c>
      <c r="DI17" s="9">
        <v>50.609000000000002</v>
      </c>
      <c r="DJ17" s="9">
        <v>59.844000000000001</v>
      </c>
      <c r="DK17" s="9">
        <v>38.820999999999998</v>
      </c>
      <c r="DL17" s="9">
        <v>42.406999999999996</v>
      </c>
      <c r="DM17" s="9">
        <v>50</v>
      </c>
      <c r="DN17" s="9">
        <v>32.716999999999999</v>
      </c>
      <c r="DO17" s="9">
        <v>5.5190000000000001</v>
      </c>
      <c r="DP17" s="9">
        <v>9.8439999999999994</v>
      </c>
      <c r="DQ17" s="9">
        <v>0</v>
      </c>
      <c r="DR17" s="9">
        <v>2.6819999999999999</v>
      </c>
      <c r="DS17" s="9">
        <v>0</v>
      </c>
      <c r="DT17" s="9">
        <v>6.1050000000000004</v>
      </c>
      <c r="DU17" s="9">
        <v>49.390999999999998</v>
      </c>
      <c r="DV17" s="9">
        <v>40.155999999999999</v>
      </c>
      <c r="DW17" s="9">
        <v>61.179000000000002</v>
      </c>
      <c r="DX17" s="9">
        <v>25.274000000000001</v>
      </c>
      <c r="DY17" s="9">
        <v>26.507999999999999</v>
      </c>
      <c r="DZ17" s="9">
        <v>23.699000000000002</v>
      </c>
      <c r="EA17" s="9">
        <v>24.117999999999999</v>
      </c>
      <c r="EB17" s="9">
        <v>13.648</v>
      </c>
      <c r="EC17" s="9">
        <v>37.479999999999997</v>
      </c>
      <c r="ED17" s="9">
        <v>238.66900000000001</v>
      </c>
      <c r="EE17" s="9">
        <v>136.995</v>
      </c>
      <c r="EF17" s="9">
        <v>101.67400000000001</v>
      </c>
      <c r="EG17" s="9">
        <v>210.179</v>
      </c>
      <c r="EH17" s="9">
        <v>122.16800000000001</v>
      </c>
      <c r="EI17" s="9">
        <v>88.010999999999996</v>
      </c>
      <c r="EJ17" s="9">
        <v>43.524000000000001</v>
      </c>
      <c r="EK17" s="9">
        <v>25.890999999999998</v>
      </c>
      <c r="EL17" s="9">
        <v>17.632999999999999</v>
      </c>
      <c r="EM17" s="9">
        <v>17.234999999999999</v>
      </c>
      <c r="EN17" s="9">
        <v>11.173999999999999</v>
      </c>
      <c r="EO17" s="9">
        <v>6.06</v>
      </c>
      <c r="EP17" s="9">
        <v>14.996</v>
      </c>
      <c r="EQ17" s="9">
        <v>8.0670000000000002</v>
      </c>
      <c r="ER17" s="9">
        <v>6.9290000000000003</v>
      </c>
      <c r="ES17" s="9">
        <v>1.579</v>
      </c>
      <c r="ET17" s="9">
        <v>0.85399999999999998</v>
      </c>
      <c r="EU17" s="9">
        <v>0.72499999999999998</v>
      </c>
      <c r="EV17" s="9">
        <v>13.417</v>
      </c>
      <c r="EW17" s="9">
        <v>7.2130000000000001</v>
      </c>
      <c r="EX17" s="9">
        <v>6.2039999999999997</v>
      </c>
      <c r="EY17" s="9">
        <v>26.401</v>
      </c>
      <c r="EZ17" s="9">
        <v>14.814</v>
      </c>
      <c r="FA17" s="9">
        <v>11.586</v>
      </c>
      <c r="FB17" s="9">
        <v>12.673</v>
      </c>
      <c r="FC17" s="9">
        <v>8.0649999999999995</v>
      </c>
      <c r="FD17" s="9">
        <v>4.6079999999999997</v>
      </c>
      <c r="FE17" s="9">
        <v>25.555</v>
      </c>
      <c r="FF17" s="9">
        <v>17.3</v>
      </c>
      <c r="FG17" s="9">
        <v>8.2550000000000008</v>
      </c>
      <c r="FH17" s="9">
        <v>6.976</v>
      </c>
      <c r="FI17" s="9">
        <v>4.0289999999999999</v>
      </c>
      <c r="FJ17" s="9">
        <v>2.9470000000000001</v>
      </c>
      <c r="FK17" s="9">
        <v>24.036999999999999</v>
      </c>
      <c r="FL17" s="9">
        <v>16.597999999999999</v>
      </c>
      <c r="FM17" s="9">
        <v>7.4390000000000001</v>
      </c>
      <c r="FN17" s="9">
        <v>3.7080000000000002</v>
      </c>
      <c r="FO17" s="9">
        <v>1.077</v>
      </c>
      <c r="FP17" s="9">
        <v>2.6309999999999998</v>
      </c>
      <c r="FQ17" s="9">
        <v>7.4930000000000003</v>
      </c>
      <c r="FR17" s="9">
        <v>2.5790000000000002</v>
      </c>
      <c r="FS17" s="9">
        <v>4.9139999999999997</v>
      </c>
      <c r="FT17" s="9">
        <v>3.5659999999999998</v>
      </c>
      <c r="FU17" s="9">
        <v>0.92300000000000004</v>
      </c>
      <c r="FV17" s="9">
        <v>2.6429999999999998</v>
      </c>
      <c r="FW17" s="9">
        <v>2.427</v>
      </c>
      <c r="FX17" s="9">
        <v>1.8380000000000001</v>
      </c>
      <c r="FY17" s="9">
        <v>0.58799999999999997</v>
      </c>
      <c r="FZ17" s="9">
        <v>21.588999999999999</v>
      </c>
      <c r="GA17" s="9">
        <v>9.8119999999999994</v>
      </c>
      <c r="GB17" s="9">
        <v>11.776999999999999</v>
      </c>
      <c r="GC17" s="9">
        <v>28.49</v>
      </c>
      <c r="GD17" s="9">
        <v>14.827</v>
      </c>
      <c r="GE17" s="9">
        <v>13.663</v>
      </c>
      <c r="GF17" s="9">
        <v>171.8</v>
      </c>
      <c r="GG17" s="9">
        <v>103.88800000000001</v>
      </c>
      <c r="GH17" s="9">
        <v>67.912000000000006</v>
      </c>
      <c r="GI17" s="9">
        <v>130.63800000000001</v>
      </c>
      <c r="GJ17" s="9">
        <v>77.569000000000003</v>
      </c>
      <c r="GK17" s="9">
        <v>53.069000000000003</v>
      </c>
      <c r="GL17" s="9">
        <v>36.027000000000001</v>
      </c>
      <c r="GM17" s="9">
        <v>24.286999999999999</v>
      </c>
      <c r="GN17" s="9">
        <v>11.74</v>
      </c>
      <c r="GO17" s="9">
        <v>5.1349999999999998</v>
      </c>
      <c r="GP17" s="9">
        <v>2.032</v>
      </c>
      <c r="GQ17" s="9">
        <v>3.1030000000000002</v>
      </c>
      <c r="GR17" s="9">
        <v>66.869</v>
      </c>
      <c r="GS17" s="9">
        <v>33.106999999999999</v>
      </c>
      <c r="GT17" s="9">
        <v>33.762</v>
      </c>
      <c r="GU17" s="9">
        <v>58.685000000000002</v>
      </c>
      <c r="GV17" s="9">
        <v>28.058</v>
      </c>
      <c r="GW17" s="9">
        <v>30.626999999999999</v>
      </c>
      <c r="GX17" s="9">
        <v>8.1839999999999993</v>
      </c>
      <c r="GY17" s="9">
        <v>5.0490000000000004</v>
      </c>
      <c r="GZ17" s="9">
        <v>3.1349999999999998</v>
      </c>
      <c r="HA17" s="9">
        <v>88.063000000000002</v>
      </c>
      <c r="HB17" s="9">
        <v>89.177000000000007</v>
      </c>
      <c r="HC17" s="9">
        <v>86.561999999999998</v>
      </c>
      <c r="HD17" s="9">
        <v>18.236000000000001</v>
      </c>
      <c r="HE17" s="9">
        <v>18.899000000000001</v>
      </c>
      <c r="HF17" s="9">
        <v>17.343</v>
      </c>
      <c r="HG17" s="9">
        <v>7.2210000000000001</v>
      </c>
      <c r="HH17" s="9">
        <v>8.157</v>
      </c>
      <c r="HI17" s="9">
        <v>5.9610000000000003</v>
      </c>
      <c r="HJ17" s="9">
        <v>6.2830000000000004</v>
      </c>
      <c r="HK17" s="9">
        <v>5.8879999999999999</v>
      </c>
      <c r="HL17" s="9">
        <v>6.8150000000000004</v>
      </c>
      <c r="HM17" s="9">
        <v>0.66100000000000003</v>
      </c>
      <c r="HN17" s="9">
        <v>0.623</v>
      </c>
      <c r="HO17" s="9">
        <v>0.71299999999999997</v>
      </c>
      <c r="HP17" s="9">
        <v>5.6219999999999999</v>
      </c>
      <c r="HQ17" s="9">
        <v>5.2649999999999997</v>
      </c>
      <c r="HR17" s="9">
        <v>6.1020000000000003</v>
      </c>
      <c r="HS17" s="9">
        <v>11.061999999999999</v>
      </c>
      <c r="HT17" s="9">
        <v>10.814</v>
      </c>
      <c r="HU17" s="9">
        <v>11.396000000000001</v>
      </c>
      <c r="HV17" s="9">
        <v>5.31</v>
      </c>
      <c r="HW17" s="9">
        <v>5.8869999999999996</v>
      </c>
      <c r="HX17" s="9">
        <v>4.532</v>
      </c>
      <c r="HY17" s="9">
        <v>10.707000000000001</v>
      </c>
      <c r="HZ17" s="9">
        <v>12.628</v>
      </c>
      <c r="IA17" s="9">
        <v>8.1189999999999998</v>
      </c>
      <c r="IB17" s="9">
        <v>2.923</v>
      </c>
      <c r="IC17" s="9">
        <v>2.9409999999999998</v>
      </c>
      <c r="ID17" s="9">
        <v>2.899</v>
      </c>
      <c r="IE17" s="9">
        <v>10.071</v>
      </c>
      <c r="IF17" s="9">
        <v>12.116</v>
      </c>
      <c r="IG17" s="9">
        <v>7.3159999999999998</v>
      </c>
      <c r="IH17" s="9">
        <v>1.554</v>
      </c>
      <c r="II17" s="9">
        <v>0.78600000000000003</v>
      </c>
      <c r="IJ17" s="9">
        <v>2.5880000000000001</v>
      </c>
      <c r="IK17" s="9">
        <v>3.1389999999999998</v>
      </c>
      <c r="IL17" s="9">
        <v>1.883</v>
      </c>
      <c r="IM17" s="9">
        <v>4.8330000000000002</v>
      </c>
      <c r="IN17" s="9">
        <v>1.494</v>
      </c>
      <c r="IO17" s="9">
        <v>0.67400000000000004</v>
      </c>
      <c r="IP17" s="9">
        <v>2.6</v>
      </c>
      <c r="IQ17" s="9">
        <v>1.0169999999999999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4.181</v>
      </c>
      <c r="F18" s="9">
        <v>2.879</v>
      </c>
      <c r="G18" s="9">
        <v>1.302</v>
      </c>
      <c r="H18" s="9">
        <v>0</v>
      </c>
      <c r="I18" s="9">
        <v>0</v>
      </c>
      <c r="J18" s="9">
        <v>0</v>
      </c>
      <c r="K18" s="9">
        <v>1.4730000000000001</v>
      </c>
      <c r="L18" s="9">
        <v>0.76200000000000001</v>
      </c>
      <c r="M18" s="9">
        <v>0.71099999999999997</v>
      </c>
      <c r="N18" s="9">
        <v>0.53500000000000003</v>
      </c>
      <c r="O18" s="9">
        <v>9.7000000000000003E-2</v>
      </c>
      <c r="P18" s="9">
        <v>0.439</v>
      </c>
      <c r="Q18" s="9">
        <v>0.56999999999999995</v>
      </c>
      <c r="R18" s="9">
        <v>0</v>
      </c>
      <c r="S18" s="9">
        <v>0.56999999999999995</v>
      </c>
      <c r="T18" s="9">
        <v>1.04</v>
      </c>
      <c r="U18" s="9">
        <v>0.41599999999999998</v>
      </c>
      <c r="V18" s="9">
        <v>0.624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1.0780000000000001</v>
      </c>
      <c r="AG18" s="9">
        <v>0</v>
      </c>
      <c r="AH18" s="9">
        <v>1.0780000000000001</v>
      </c>
      <c r="AI18" s="9">
        <v>0.45300000000000001</v>
      </c>
      <c r="AJ18" s="9">
        <v>0.45300000000000001</v>
      </c>
      <c r="AK18" s="9">
        <v>0</v>
      </c>
      <c r="AL18" s="9">
        <v>4.3170000000000002</v>
      </c>
      <c r="AM18" s="9">
        <v>3.512</v>
      </c>
      <c r="AN18" s="9">
        <v>0.80500000000000005</v>
      </c>
      <c r="AO18" s="9">
        <v>7.952</v>
      </c>
      <c r="AP18" s="9">
        <v>4.0839999999999996</v>
      </c>
      <c r="AQ18" s="9">
        <v>3.8679999999999999</v>
      </c>
      <c r="AR18" s="9">
        <v>7.3120000000000003</v>
      </c>
      <c r="AS18" s="9">
        <v>3.444</v>
      </c>
      <c r="AT18" s="9">
        <v>3.8679999999999999</v>
      </c>
      <c r="AU18" s="9">
        <v>0.36499999999999999</v>
      </c>
      <c r="AV18" s="9">
        <v>0.36499999999999999</v>
      </c>
      <c r="AW18" s="9">
        <v>0</v>
      </c>
      <c r="AX18" s="9">
        <v>0.27500000000000002</v>
      </c>
      <c r="AY18" s="9">
        <v>0.27500000000000002</v>
      </c>
      <c r="AZ18" s="9">
        <v>0</v>
      </c>
      <c r="BA18" s="9">
        <v>6.9870000000000001</v>
      </c>
      <c r="BB18" s="9">
        <v>4.5380000000000003</v>
      </c>
      <c r="BC18" s="9">
        <v>2.4489999999999998</v>
      </c>
      <c r="BD18" s="9">
        <v>3.14</v>
      </c>
      <c r="BE18" s="9">
        <v>2.2850000000000001</v>
      </c>
      <c r="BF18" s="9">
        <v>0.85499999999999998</v>
      </c>
      <c r="BG18" s="9">
        <v>3.847</v>
      </c>
      <c r="BH18" s="9">
        <v>2.2530000000000001</v>
      </c>
      <c r="BI18" s="9">
        <v>1.5940000000000001</v>
      </c>
      <c r="BJ18" s="9">
        <v>71.103999999999999</v>
      </c>
      <c r="BK18" s="9">
        <v>59.27</v>
      </c>
      <c r="BL18" s="9">
        <v>87.254000000000005</v>
      </c>
      <c r="BM18" s="9">
        <v>7.9119999999999999</v>
      </c>
      <c r="BN18" s="9">
        <v>4.5570000000000004</v>
      </c>
      <c r="BO18" s="9">
        <v>12.49</v>
      </c>
      <c r="BP18" s="9">
        <v>0.73699999999999999</v>
      </c>
      <c r="BQ18" s="9">
        <v>1.278</v>
      </c>
      <c r="BR18" s="9">
        <v>0</v>
      </c>
      <c r="BS18" s="9">
        <v>27.986999999999998</v>
      </c>
      <c r="BT18" s="9">
        <v>33.393000000000001</v>
      </c>
      <c r="BU18" s="9">
        <v>20.611000000000001</v>
      </c>
      <c r="BV18" s="9">
        <v>0</v>
      </c>
      <c r="BW18" s="9">
        <v>0</v>
      </c>
      <c r="BX18" s="9">
        <v>0</v>
      </c>
      <c r="BY18" s="9">
        <v>27.986999999999998</v>
      </c>
      <c r="BZ18" s="9">
        <v>33.393000000000001</v>
      </c>
      <c r="CA18" s="9">
        <v>20.611000000000001</v>
      </c>
      <c r="CB18" s="9">
        <v>0</v>
      </c>
      <c r="CC18" s="9">
        <v>0</v>
      </c>
      <c r="CD18" s="9">
        <v>0</v>
      </c>
      <c r="CE18" s="9">
        <v>9.8620000000000001</v>
      </c>
      <c r="CF18" s="9">
        <v>8.84</v>
      </c>
      <c r="CG18" s="9">
        <v>11.256</v>
      </c>
      <c r="CH18" s="9">
        <v>3.5840000000000001</v>
      </c>
      <c r="CI18" s="9">
        <v>1.1220000000000001</v>
      </c>
      <c r="CJ18" s="9">
        <v>6.944</v>
      </c>
      <c r="CK18" s="9">
        <v>3.8140000000000001</v>
      </c>
      <c r="CL18" s="9">
        <v>0</v>
      </c>
      <c r="CM18" s="9">
        <v>9.0190000000000001</v>
      </c>
      <c r="CN18" s="9">
        <v>6.9610000000000003</v>
      </c>
      <c r="CO18" s="9">
        <v>4.8259999999999996</v>
      </c>
      <c r="CP18" s="9">
        <v>9.8740000000000006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7.2149999999999999</v>
      </c>
      <c r="DA18" s="9">
        <v>0</v>
      </c>
      <c r="DB18" s="9">
        <v>17.059999999999999</v>
      </c>
      <c r="DC18" s="9">
        <v>3.032</v>
      </c>
      <c r="DD18" s="9">
        <v>5.2539999999999996</v>
      </c>
      <c r="DE18" s="9">
        <v>0</v>
      </c>
      <c r="DF18" s="9">
        <v>28.896000000000001</v>
      </c>
      <c r="DG18" s="9">
        <v>40.729999999999997</v>
      </c>
      <c r="DH18" s="9">
        <v>12.746</v>
      </c>
      <c r="DI18" s="9">
        <v>53.228000000000002</v>
      </c>
      <c r="DJ18" s="9">
        <v>47.365000000000002</v>
      </c>
      <c r="DK18" s="9">
        <v>61.228999999999999</v>
      </c>
      <c r="DL18" s="9">
        <v>48.948999999999998</v>
      </c>
      <c r="DM18" s="9">
        <v>39.951000000000001</v>
      </c>
      <c r="DN18" s="9">
        <v>61.228999999999999</v>
      </c>
      <c r="DO18" s="9">
        <v>2.4409999999999998</v>
      </c>
      <c r="DP18" s="9">
        <v>4.2300000000000004</v>
      </c>
      <c r="DQ18" s="9">
        <v>0</v>
      </c>
      <c r="DR18" s="9">
        <v>1.8380000000000001</v>
      </c>
      <c r="DS18" s="9">
        <v>3.1840000000000002</v>
      </c>
      <c r="DT18" s="9">
        <v>0</v>
      </c>
      <c r="DU18" s="9">
        <v>46.771999999999998</v>
      </c>
      <c r="DV18" s="9">
        <v>52.634999999999998</v>
      </c>
      <c r="DW18" s="9">
        <v>38.771000000000001</v>
      </c>
      <c r="DX18" s="9">
        <v>21.018000000000001</v>
      </c>
      <c r="DY18" s="9">
        <v>26.501000000000001</v>
      </c>
      <c r="DZ18" s="9">
        <v>13.535</v>
      </c>
      <c r="EA18" s="9">
        <v>25.754000000000001</v>
      </c>
      <c r="EB18" s="9">
        <v>26.134</v>
      </c>
      <c r="EC18" s="9">
        <v>25.236000000000001</v>
      </c>
      <c r="ED18" s="9">
        <v>160.92699999999999</v>
      </c>
      <c r="EE18" s="9">
        <v>88.11</v>
      </c>
      <c r="EF18" s="9">
        <v>72.817999999999998</v>
      </c>
      <c r="EG18" s="9">
        <v>137.61799999999999</v>
      </c>
      <c r="EH18" s="9">
        <v>77.424000000000007</v>
      </c>
      <c r="EI18" s="9">
        <v>60.194000000000003</v>
      </c>
      <c r="EJ18" s="9">
        <v>19.981000000000002</v>
      </c>
      <c r="EK18" s="9">
        <v>11.358000000000001</v>
      </c>
      <c r="EL18" s="9">
        <v>8.6229999999999993</v>
      </c>
      <c r="EM18" s="9">
        <v>7.5229999999999997</v>
      </c>
      <c r="EN18" s="9">
        <v>2.78</v>
      </c>
      <c r="EO18" s="9">
        <v>4.7430000000000003</v>
      </c>
      <c r="EP18" s="9">
        <v>10.28</v>
      </c>
      <c r="EQ18" s="9">
        <v>6.8849999999999998</v>
      </c>
      <c r="ER18" s="9">
        <v>3.3959999999999999</v>
      </c>
      <c r="ES18" s="9">
        <v>1.5129999999999999</v>
      </c>
      <c r="ET18" s="9">
        <v>1.5129999999999999</v>
      </c>
      <c r="EU18" s="9">
        <v>0</v>
      </c>
      <c r="EV18" s="9">
        <v>8.7669999999999995</v>
      </c>
      <c r="EW18" s="9">
        <v>5.3710000000000004</v>
      </c>
      <c r="EX18" s="9">
        <v>3.3959999999999999</v>
      </c>
      <c r="EY18" s="9">
        <v>20.332000000000001</v>
      </c>
      <c r="EZ18" s="9">
        <v>11.712</v>
      </c>
      <c r="FA18" s="9">
        <v>8.6199999999999992</v>
      </c>
      <c r="FB18" s="9">
        <v>7.6849999999999996</v>
      </c>
      <c r="FC18" s="9">
        <v>6.2290000000000001</v>
      </c>
      <c r="FD18" s="9">
        <v>1.456</v>
      </c>
      <c r="FE18" s="9">
        <v>9.25</v>
      </c>
      <c r="FF18" s="9">
        <v>6.2530000000000001</v>
      </c>
      <c r="FG18" s="9">
        <v>2.9969999999999999</v>
      </c>
      <c r="FH18" s="9">
        <v>5.0880000000000001</v>
      </c>
      <c r="FI18" s="9">
        <v>2.9849999999999999</v>
      </c>
      <c r="FJ18" s="9">
        <v>2.1030000000000002</v>
      </c>
      <c r="FK18" s="9">
        <v>14.442</v>
      </c>
      <c r="FL18" s="9">
        <v>7.8490000000000002</v>
      </c>
      <c r="FM18" s="9">
        <v>6.593</v>
      </c>
      <c r="FN18" s="9">
        <v>5.3810000000000002</v>
      </c>
      <c r="FO18" s="9">
        <v>3.0190000000000001</v>
      </c>
      <c r="FP18" s="9">
        <v>2.3620000000000001</v>
      </c>
      <c r="FQ18" s="9">
        <v>9.343</v>
      </c>
      <c r="FR18" s="9">
        <v>3.3439999999999999</v>
      </c>
      <c r="FS18" s="9">
        <v>5.9989999999999997</v>
      </c>
      <c r="FT18" s="9">
        <v>2.9359999999999999</v>
      </c>
      <c r="FU18" s="9">
        <v>0</v>
      </c>
      <c r="FV18" s="9">
        <v>2.9359999999999999</v>
      </c>
      <c r="FW18" s="9">
        <v>1.778</v>
      </c>
      <c r="FX18" s="9">
        <v>1.778</v>
      </c>
      <c r="FY18" s="9">
        <v>0</v>
      </c>
      <c r="FZ18" s="9">
        <v>23.597000000000001</v>
      </c>
      <c r="GA18" s="9">
        <v>13.231999999999999</v>
      </c>
      <c r="GB18" s="9">
        <v>10.365</v>
      </c>
      <c r="GC18" s="9">
        <v>23.309000000000001</v>
      </c>
      <c r="GD18" s="9">
        <v>10.686</v>
      </c>
      <c r="GE18" s="9">
        <v>12.622999999999999</v>
      </c>
      <c r="GF18" s="9">
        <v>106.91200000000001</v>
      </c>
      <c r="GG18" s="9">
        <v>65.11</v>
      </c>
      <c r="GH18" s="9">
        <v>41.802</v>
      </c>
      <c r="GI18" s="9">
        <v>80.585999999999999</v>
      </c>
      <c r="GJ18" s="9">
        <v>45.902000000000001</v>
      </c>
      <c r="GK18" s="9">
        <v>34.683999999999997</v>
      </c>
      <c r="GL18" s="9">
        <v>20.193000000000001</v>
      </c>
      <c r="GM18" s="9">
        <v>16.059999999999999</v>
      </c>
      <c r="GN18" s="9">
        <v>4.133</v>
      </c>
      <c r="GO18" s="9">
        <v>6.133</v>
      </c>
      <c r="GP18" s="9">
        <v>3.1480000000000001</v>
      </c>
      <c r="GQ18" s="9">
        <v>2.9849999999999999</v>
      </c>
      <c r="GR18" s="9">
        <v>54.015000000000001</v>
      </c>
      <c r="GS18" s="9">
        <v>23</v>
      </c>
      <c r="GT18" s="9">
        <v>31.015000000000001</v>
      </c>
      <c r="GU18" s="9">
        <v>47.697000000000003</v>
      </c>
      <c r="GV18" s="9">
        <v>21.131</v>
      </c>
      <c r="GW18" s="9">
        <v>26.565999999999999</v>
      </c>
      <c r="GX18" s="9">
        <v>6.3179999999999996</v>
      </c>
      <c r="GY18" s="9">
        <v>1.8680000000000001</v>
      </c>
      <c r="GZ18" s="9">
        <v>4.4489999999999998</v>
      </c>
      <c r="HA18" s="9">
        <v>85.516000000000005</v>
      </c>
      <c r="HB18" s="9">
        <v>87.872</v>
      </c>
      <c r="HC18" s="9">
        <v>82.664000000000001</v>
      </c>
      <c r="HD18" s="9">
        <v>12.416</v>
      </c>
      <c r="HE18" s="9">
        <v>12.891</v>
      </c>
      <c r="HF18" s="9">
        <v>11.840999999999999</v>
      </c>
      <c r="HG18" s="9">
        <v>4.6749999999999998</v>
      </c>
      <c r="HH18" s="9">
        <v>3.1549999999999998</v>
      </c>
      <c r="HI18" s="9">
        <v>6.5140000000000002</v>
      </c>
      <c r="HJ18" s="9">
        <v>6.3879999999999999</v>
      </c>
      <c r="HK18" s="9">
        <v>7.8140000000000001</v>
      </c>
      <c r="HL18" s="9">
        <v>4.6630000000000003</v>
      </c>
      <c r="HM18" s="9">
        <v>0.94</v>
      </c>
      <c r="HN18" s="9">
        <v>1.7170000000000001</v>
      </c>
      <c r="HO18" s="9">
        <v>0</v>
      </c>
      <c r="HP18" s="9">
        <v>5.4480000000000004</v>
      </c>
      <c r="HQ18" s="9">
        <v>6.0960000000000001</v>
      </c>
      <c r="HR18" s="9">
        <v>4.6630000000000003</v>
      </c>
      <c r="HS18" s="9">
        <v>12.634</v>
      </c>
      <c r="HT18" s="9">
        <v>13.292</v>
      </c>
      <c r="HU18" s="9">
        <v>11.837999999999999</v>
      </c>
      <c r="HV18" s="9">
        <v>4.7759999999999998</v>
      </c>
      <c r="HW18" s="9">
        <v>7.07</v>
      </c>
      <c r="HX18" s="9">
        <v>2</v>
      </c>
      <c r="HY18" s="9">
        <v>5.7480000000000002</v>
      </c>
      <c r="HZ18" s="9">
        <v>7.0970000000000004</v>
      </c>
      <c r="IA18" s="9">
        <v>4.1159999999999997</v>
      </c>
      <c r="IB18" s="9">
        <v>3.1619999999999999</v>
      </c>
      <c r="IC18" s="9">
        <v>3.387</v>
      </c>
      <c r="ID18" s="9">
        <v>2.8889999999999998</v>
      </c>
      <c r="IE18" s="9">
        <v>8.9740000000000002</v>
      </c>
      <c r="IF18" s="9">
        <v>8.9079999999999995</v>
      </c>
      <c r="IG18" s="9">
        <v>9.0549999999999997</v>
      </c>
      <c r="IH18" s="9">
        <v>3.3439999999999999</v>
      </c>
      <c r="II18" s="9">
        <v>3.427</v>
      </c>
      <c r="IJ18" s="9">
        <v>3.2440000000000002</v>
      </c>
      <c r="IK18" s="9">
        <v>5.806</v>
      </c>
      <c r="IL18" s="9">
        <v>3.7959999999999998</v>
      </c>
      <c r="IM18" s="9">
        <v>8.2379999999999995</v>
      </c>
      <c r="IN18" s="9">
        <v>1.8240000000000001</v>
      </c>
      <c r="IO18" s="9">
        <v>0</v>
      </c>
      <c r="IP18" s="9">
        <v>4.032</v>
      </c>
      <c r="IQ18" s="9">
        <v>1.105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3.125</v>
      </c>
      <c r="F19" s="9">
        <v>2.5030000000000001</v>
      </c>
      <c r="G19" s="9">
        <v>0.622</v>
      </c>
      <c r="H19" s="9">
        <v>0</v>
      </c>
      <c r="I19" s="9">
        <v>0</v>
      </c>
      <c r="J19" s="9">
        <v>0</v>
      </c>
      <c r="K19" s="9">
        <v>0.318</v>
      </c>
      <c r="L19" s="9">
        <v>0</v>
      </c>
      <c r="M19" s="9">
        <v>0.318</v>
      </c>
      <c r="N19" s="9">
        <v>0.622</v>
      </c>
      <c r="O19" s="9">
        <v>0.11899999999999999</v>
      </c>
      <c r="P19" s="9">
        <v>0.504</v>
      </c>
      <c r="Q19" s="9">
        <v>0</v>
      </c>
      <c r="R19" s="9">
        <v>0</v>
      </c>
      <c r="S19" s="9">
        <v>0</v>
      </c>
      <c r="T19" s="9">
        <v>0.36499999999999999</v>
      </c>
      <c r="U19" s="9">
        <v>0</v>
      </c>
      <c r="V19" s="9">
        <v>0.36499999999999999</v>
      </c>
      <c r="W19" s="9">
        <v>0.36399999999999999</v>
      </c>
      <c r="X19" s="9">
        <v>0.36399999999999999</v>
      </c>
      <c r="Y19" s="9">
        <v>0</v>
      </c>
      <c r="Z19" s="9">
        <v>0</v>
      </c>
      <c r="AA19" s="9">
        <v>0</v>
      </c>
      <c r="AB19" s="9">
        <v>0</v>
      </c>
      <c r="AC19" s="9">
        <v>0.45600000000000002</v>
      </c>
      <c r="AD19" s="9">
        <v>0</v>
      </c>
      <c r="AE19" s="9">
        <v>0.45600000000000002</v>
      </c>
      <c r="AF19" s="9">
        <v>0</v>
      </c>
      <c r="AG19" s="9">
        <v>0</v>
      </c>
      <c r="AH19" s="9">
        <v>0</v>
      </c>
      <c r="AI19" s="9">
        <v>0.92300000000000004</v>
      </c>
      <c r="AJ19" s="9">
        <v>0.92300000000000004</v>
      </c>
      <c r="AK19" s="9">
        <v>0</v>
      </c>
      <c r="AL19" s="9">
        <v>2.5339999999999998</v>
      </c>
      <c r="AM19" s="9">
        <v>1.1950000000000001</v>
      </c>
      <c r="AN19" s="9">
        <v>1.339</v>
      </c>
      <c r="AO19" s="9">
        <v>5.6139999999999999</v>
      </c>
      <c r="AP19" s="9">
        <v>4.032</v>
      </c>
      <c r="AQ19" s="9">
        <v>1.5820000000000001</v>
      </c>
      <c r="AR19" s="9">
        <v>5.1870000000000003</v>
      </c>
      <c r="AS19" s="9">
        <v>3.605</v>
      </c>
      <c r="AT19" s="9">
        <v>1.5820000000000001</v>
      </c>
      <c r="AU19" s="9">
        <v>0.42699999999999999</v>
      </c>
      <c r="AV19" s="9">
        <v>0.42699999999999999</v>
      </c>
      <c r="AW19" s="9">
        <v>0</v>
      </c>
      <c r="AX19" s="9">
        <v>0</v>
      </c>
      <c r="AY19" s="9">
        <v>0</v>
      </c>
      <c r="AZ19" s="9">
        <v>0</v>
      </c>
      <c r="BA19" s="9">
        <v>3.6640000000000001</v>
      </c>
      <c r="BB19" s="9">
        <v>1.6419999999999999</v>
      </c>
      <c r="BC19" s="9">
        <v>2.0219999999999998</v>
      </c>
      <c r="BD19" s="9">
        <v>1.673</v>
      </c>
      <c r="BE19" s="9">
        <v>0.99</v>
      </c>
      <c r="BF19" s="9">
        <v>0.68300000000000005</v>
      </c>
      <c r="BG19" s="9">
        <v>1.9910000000000001</v>
      </c>
      <c r="BH19" s="9">
        <v>0.65200000000000002</v>
      </c>
      <c r="BI19" s="9">
        <v>1.339</v>
      </c>
      <c r="BJ19" s="9">
        <v>72.688000000000002</v>
      </c>
      <c r="BK19" s="9">
        <v>78.933999999999997</v>
      </c>
      <c r="BL19" s="9">
        <v>62.853999999999999</v>
      </c>
      <c r="BM19" s="9">
        <v>6.149</v>
      </c>
      <c r="BN19" s="9">
        <v>10.055</v>
      </c>
      <c r="BO19" s="9">
        <v>0</v>
      </c>
      <c r="BP19" s="9">
        <v>0</v>
      </c>
      <c r="BQ19" s="9">
        <v>0</v>
      </c>
      <c r="BR19" s="9">
        <v>0</v>
      </c>
      <c r="BS19" s="9">
        <v>33.686</v>
      </c>
      <c r="BT19" s="9">
        <v>44.11</v>
      </c>
      <c r="BU19" s="9">
        <v>17.273</v>
      </c>
      <c r="BV19" s="9">
        <v>0</v>
      </c>
      <c r="BW19" s="9">
        <v>0</v>
      </c>
      <c r="BX19" s="9">
        <v>0</v>
      </c>
      <c r="BY19" s="9">
        <v>33.686</v>
      </c>
      <c r="BZ19" s="9">
        <v>44.11</v>
      </c>
      <c r="CA19" s="9">
        <v>17.273</v>
      </c>
      <c r="CB19" s="9">
        <v>0</v>
      </c>
      <c r="CC19" s="9">
        <v>0</v>
      </c>
      <c r="CD19" s="9">
        <v>0</v>
      </c>
      <c r="CE19" s="9">
        <v>3.4239999999999999</v>
      </c>
      <c r="CF19" s="9">
        <v>0</v>
      </c>
      <c r="CG19" s="9">
        <v>8.8160000000000007</v>
      </c>
      <c r="CH19" s="9">
        <v>6.7080000000000002</v>
      </c>
      <c r="CI19" s="9">
        <v>2.089</v>
      </c>
      <c r="CJ19" s="9">
        <v>13.98</v>
      </c>
      <c r="CK19" s="9">
        <v>0</v>
      </c>
      <c r="CL19" s="9">
        <v>0</v>
      </c>
      <c r="CM19" s="9">
        <v>0</v>
      </c>
      <c r="CN19" s="9">
        <v>3.9380000000000002</v>
      </c>
      <c r="CO19" s="9">
        <v>0</v>
      </c>
      <c r="CP19" s="9">
        <v>10.138999999999999</v>
      </c>
      <c r="CQ19" s="9">
        <v>3.92</v>
      </c>
      <c r="CR19" s="9">
        <v>6.4089999999999998</v>
      </c>
      <c r="CS19" s="9">
        <v>0</v>
      </c>
      <c r="CT19" s="9">
        <v>0</v>
      </c>
      <c r="CU19" s="9">
        <v>0</v>
      </c>
      <c r="CV19" s="9">
        <v>0</v>
      </c>
      <c r="CW19" s="9">
        <v>4.9119999999999999</v>
      </c>
      <c r="CX19" s="9">
        <v>0</v>
      </c>
      <c r="CY19" s="9">
        <v>12.647</v>
      </c>
      <c r="CZ19" s="9">
        <v>0</v>
      </c>
      <c r="DA19" s="9">
        <v>0</v>
      </c>
      <c r="DB19" s="9">
        <v>0</v>
      </c>
      <c r="DC19" s="9">
        <v>9.9510000000000005</v>
      </c>
      <c r="DD19" s="9">
        <v>16.27</v>
      </c>
      <c r="DE19" s="9">
        <v>0</v>
      </c>
      <c r="DF19" s="9">
        <v>27.312000000000001</v>
      </c>
      <c r="DG19" s="9">
        <v>21.065999999999999</v>
      </c>
      <c r="DH19" s="9">
        <v>37.146000000000001</v>
      </c>
      <c r="DI19" s="9">
        <v>60.509</v>
      </c>
      <c r="DJ19" s="9">
        <v>71.057000000000002</v>
      </c>
      <c r="DK19" s="9">
        <v>43.9</v>
      </c>
      <c r="DL19" s="9">
        <v>55.902000000000001</v>
      </c>
      <c r="DM19" s="9">
        <v>63.524999999999999</v>
      </c>
      <c r="DN19" s="9">
        <v>43.9</v>
      </c>
      <c r="DO19" s="9">
        <v>4.6059999999999999</v>
      </c>
      <c r="DP19" s="9">
        <v>7.532</v>
      </c>
      <c r="DQ19" s="9">
        <v>0</v>
      </c>
      <c r="DR19" s="9">
        <v>0</v>
      </c>
      <c r="DS19" s="9">
        <v>0</v>
      </c>
      <c r="DT19" s="9">
        <v>0</v>
      </c>
      <c r="DU19" s="9">
        <v>39.491</v>
      </c>
      <c r="DV19" s="9">
        <v>28.943000000000001</v>
      </c>
      <c r="DW19" s="9">
        <v>56.1</v>
      </c>
      <c r="DX19" s="9">
        <v>18.035</v>
      </c>
      <c r="DY19" s="9">
        <v>17.451000000000001</v>
      </c>
      <c r="DZ19" s="9">
        <v>18.954000000000001</v>
      </c>
      <c r="EA19" s="9">
        <v>21.456</v>
      </c>
      <c r="EB19" s="9">
        <v>11.491</v>
      </c>
      <c r="EC19" s="9">
        <v>37.146000000000001</v>
      </c>
      <c r="ED19" s="9">
        <v>141.98699999999999</v>
      </c>
      <c r="EE19" s="9">
        <v>78.590999999999994</v>
      </c>
      <c r="EF19" s="9">
        <v>63.396000000000001</v>
      </c>
      <c r="EG19" s="9">
        <v>118.899</v>
      </c>
      <c r="EH19" s="9">
        <v>68.103999999999999</v>
      </c>
      <c r="EI19" s="9">
        <v>50.795000000000002</v>
      </c>
      <c r="EJ19" s="9">
        <v>20.184000000000001</v>
      </c>
      <c r="EK19" s="9">
        <v>12.929</v>
      </c>
      <c r="EL19" s="9">
        <v>7.2549999999999999</v>
      </c>
      <c r="EM19" s="9">
        <v>9.6549999999999994</v>
      </c>
      <c r="EN19" s="9">
        <v>7.0750000000000002</v>
      </c>
      <c r="EO19" s="9">
        <v>2.58</v>
      </c>
      <c r="EP19" s="9">
        <v>5.3330000000000002</v>
      </c>
      <c r="EQ19" s="9">
        <v>2.294</v>
      </c>
      <c r="ER19" s="9">
        <v>3.0390000000000001</v>
      </c>
      <c r="ES19" s="9">
        <v>0.82199999999999995</v>
      </c>
      <c r="ET19" s="9">
        <v>0</v>
      </c>
      <c r="EU19" s="9">
        <v>0.82199999999999995</v>
      </c>
      <c r="EV19" s="9">
        <v>4.5110000000000001</v>
      </c>
      <c r="EW19" s="9">
        <v>2.294</v>
      </c>
      <c r="EX19" s="9">
        <v>2.2170000000000001</v>
      </c>
      <c r="EY19" s="9">
        <v>11.683999999999999</v>
      </c>
      <c r="EZ19" s="9">
        <v>5.931</v>
      </c>
      <c r="FA19" s="9">
        <v>5.7530000000000001</v>
      </c>
      <c r="FB19" s="9">
        <v>4.0069999999999997</v>
      </c>
      <c r="FC19" s="9">
        <v>2.5659999999999998</v>
      </c>
      <c r="FD19" s="9">
        <v>1.4410000000000001</v>
      </c>
      <c r="FE19" s="9">
        <v>6.8840000000000003</v>
      </c>
      <c r="FF19" s="9">
        <v>3.3860000000000001</v>
      </c>
      <c r="FG19" s="9">
        <v>3.4980000000000002</v>
      </c>
      <c r="FH19" s="9">
        <v>7.7569999999999997</v>
      </c>
      <c r="FI19" s="9">
        <v>5.1520000000000001</v>
      </c>
      <c r="FJ19" s="9">
        <v>2.605</v>
      </c>
      <c r="FK19" s="9">
        <v>18.05</v>
      </c>
      <c r="FL19" s="9">
        <v>12.712999999999999</v>
      </c>
      <c r="FM19" s="9">
        <v>5.3380000000000001</v>
      </c>
      <c r="FN19" s="9">
        <v>4.5179999999999998</v>
      </c>
      <c r="FO19" s="9">
        <v>3.01</v>
      </c>
      <c r="FP19" s="9">
        <v>1.5089999999999999</v>
      </c>
      <c r="FQ19" s="9">
        <v>7.6029999999999998</v>
      </c>
      <c r="FR19" s="9">
        <v>3.4489999999999998</v>
      </c>
      <c r="FS19" s="9">
        <v>4.1550000000000002</v>
      </c>
      <c r="FT19" s="9">
        <v>3.3410000000000002</v>
      </c>
      <c r="FU19" s="9">
        <v>0</v>
      </c>
      <c r="FV19" s="9">
        <v>3.3410000000000002</v>
      </c>
      <c r="FW19" s="9">
        <v>4.97</v>
      </c>
      <c r="FX19" s="9">
        <v>2.1779999999999999</v>
      </c>
      <c r="FY19" s="9">
        <v>2.7930000000000001</v>
      </c>
      <c r="FZ19" s="9">
        <v>14.912000000000001</v>
      </c>
      <c r="GA19" s="9">
        <v>7.4219999999999997</v>
      </c>
      <c r="GB19" s="9">
        <v>7.49</v>
      </c>
      <c r="GC19" s="9">
        <v>23.088000000000001</v>
      </c>
      <c r="GD19" s="9">
        <v>10.487</v>
      </c>
      <c r="GE19" s="9">
        <v>12.601000000000001</v>
      </c>
      <c r="GF19" s="9">
        <v>91.798000000000002</v>
      </c>
      <c r="GG19" s="9">
        <v>53.962000000000003</v>
      </c>
      <c r="GH19" s="9">
        <v>37.835999999999999</v>
      </c>
      <c r="GI19" s="9">
        <v>63.2</v>
      </c>
      <c r="GJ19" s="9">
        <v>38.207000000000001</v>
      </c>
      <c r="GK19" s="9">
        <v>24.992999999999999</v>
      </c>
      <c r="GL19" s="9">
        <v>21.596</v>
      </c>
      <c r="GM19" s="9">
        <v>11.557</v>
      </c>
      <c r="GN19" s="9">
        <v>10.039</v>
      </c>
      <c r="GO19" s="9">
        <v>7.0019999999999998</v>
      </c>
      <c r="GP19" s="9">
        <v>4.1980000000000004</v>
      </c>
      <c r="GQ19" s="9">
        <v>2.8039999999999998</v>
      </c>
      <c r="GR19" s="9">
        <v>50.189</v>
      </c>
      <c r="GS19" s="9">
        <v>24.629000000000001</v>
      </c>
      <c r="GT19" s="9">
        <v>25.56</v>
      </c>
      <c r="GU19" s="9">
        <v>42.058999999999997</v>
      </c>
      <c r="GV19" s="9">
        <v>22.994</v>
      </c>
      <c r="GW19" s="9">
        <v>19.065000000000001</v>
      </c>
      <c r="GX19" s="9">
        <v>8.1300000000000008</v>
      </c>
      <c r="GY19" s="9">
        <v>1.6339999999999999</v>
      </c>
      <c r="GZ19" s="9">
        <v>6.4950000000000001</v>
      </c>
      <c r="HA19" s="9">
        <v>83.74</v>
      </c>
      <c r="HB19" s="9">
        <v>86.656999999999996</v>
      </c>
      <c r="HC19" s="9">
        <v>80.123000000000005</v>
      </c>
      <c r="HD19" s="9">
        <v>14.215</v>
      </c>
      <c r="HE19" s="9">
        <v>16.451000000000001</v>
      </c>
      <c r="HF19" s="9">
        <v>11.443</v>
      </c>
      <c r="HG19" s="9">
        <v>6.8</v>
      </c>
      <c r="HH19" s="9">
        <v>9.0020000000000007</v>
      </c>
      <c r="HI19" s="9">
        <v>4.07</v>
      </c>
      <c r="HJ19" s="9">
        <v>3.7559999999999998</v>
      </c>
      <c r="HK19" s="9">
        <v>2.919</v>
      </c>
      <c r="HL19" s="9">
        <v>4.7939999999999996</v>
      </c>
      <c r="HM19" s="9">
        <v>0.57899999999999996</v>
      </c>
      <c r="HN19" s="9">
        <v>0</v>
      </c>
      <c r="HO19" s="9">
        <v>1.2969999999999999</v>
      </c>
      <c r="HP19" s="9">
        <v>3.177</v>
      </c>
      <c r="HQ19" s="9">
        <v>2.919</v>
      </c>
      <c r="HR19" s="9">
        <v>3.4969999999999999</v>
      </c>
      <c r="HS19" s="9">
        <v>8.2289999999999992</v>
      </c>
      <c r="HT19" s="9">
        <v>7.5469999999999997</v>
      </c>
      <c r="HU19" s="9">
        <v>9.0739999999999998</v>
      </c>
      <c r="HV19" s="9">
        <v>2.8220000000000001</v>
      </c>
      <c r="HW19" s="9">
        <v>3.2650000000000001</v>
      </c>
      <c r="HX19" s="9">
        <v>2.2730000000000001</v>
      </c>
      <c r="HY19" s="9">
        <v>4.8479999999999999</v>
      </c>
      <c r="HZ19" s="9">
        <v>4.3079999999999998</v>
      </c>
      <c r="IA19" s="9">
        <v>5.5170000000000003</v>
      </c>
      <c r="IB19" s="9">
        <v>5.4630000000000001</v>
      </c>
      <c r="IC19" s="9">
        <v>6.556</v>
      </c>
      <c r="ID19" s="9">
        <v>4.1079999999999997</v>
      </c>
      <c r="IE19" s="9">
        <v>12.712999999999999</v>
      </c>
      <c r="IF19" s="9">
        <v>16.175999999999998</v>
      </c>
      <c r="IG19" s="9">
        <v>8.42</v>
      </c>
      <c r="IH19" s="9">
        <v>3.1819999999999999</v>
      </c>
      <c r="II19" s="9">
        <v>3.83</v>
      </c>
      <c r="IJ19" s="9">
        <v>2.38</v>
      </c>
      <c r="IK19" s="9">
        <v>5.3550000000000004</v>
      </c>
      <c r="IL19" s="9">
        <v>4.3879999999999999</v>
      </c>
      <c r="IM19" s="9">
        <v>6.5529999999999999</v>
      </c>
      <c r="IN19" s="9">
        <v>2.3530000000000002</v>
      </c>
      <c r="IO19" s="9">
        <v>0</v>
      </c>
      <c r="IP19" s="9">
        <v>5.27</v>
      </c>
      <c r="IQ19" s="9">
        <v>3.5009999999999999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5.0069999999999997</v>
      </c>
      <c r="F20" s="9">
        <v>3.0590000000000002</v>
      </c>
      <c r="G20" s="9">
        <v>1.948</v>
      </c>
      <c r="H20" s="9">
        <v>0</v>
      </c>
      <c r="I20" s="9">
        <v>0</v>
      </c>
      <c r="J20" s="9">
        <v>0</v>
      </c>
      <c r="K20" s="9">
        <v>0.77300000000000002</v>
      </c>
      <c r="L20" s="9">
        <v>0.19500000000000001</v>
      </c>
      <c r="M20" s="9">
        <v>0.57799999999999996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0.65600000000000003</v>
      </c>
      <c r="U20" s="9">
        <v>0.42399999999999999</v>
      </c>
      <c r="V20" s="9">
        <v>0.23200000000000001</v>
      </c>
      <c r="W20" s="9">
        <v>0.58199999999999996</v>
      </c>
      <c r="X20" s="9">
        <v>0</v>
      </c>
      <c r="Y20" s="9">
        <v>0.58199999999999996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0.58699999999999997</v>
      </c>
      <c r="AJ20" s="9">
        <v>0</v>
      </c>
      <c r="AK20" s="9">
        <v>0.58699999999999997</v>
      </c>
      <c r="AL20" s="9">
        <v>3.2719999999999998</v>
      </c>
      <c r="AM20" s="9">
        <v>0.98199999999999998</v>
      </c>
      <c r="AN20" s="9">
        <v>2.29</v>
      </c>
      <c r="AO20" s="9">
        <v>5.1619999999999999</v>
      </c>
      <c r="AP20" s="9">
        <v>1.641</v>
      </c>
      <c r="AQ20" s="9">
        <v>3.5209999999999999</v>
      </c>
      <c r="AR20" s="9">
        <v>4.9269999999999996</v>
      </c>
      <c r="AS20" s="9">
        <v>1.59</v>
      </c>
      <c r="AT20" s="9">
        <v>3.3370000000000002</v>
      </c>
      <c r="AU20" s="9">
        <v>0.184</v>
      </c>
      <c r="AV20" s="9">
        <v>0</v>
      </c>
      <c r="AW20" s="9">
        <v>0.184</v>
      </c>
      <c r="AX20" s="9">
        <v>5.1999999999999998E-2</v>
      </c>
      <c r="AY20" s="9">
        <v>5.1999999999999998E-2</v>
      </c>
      <c r="AZ20" s="9">
        <v>0</v>
      </c>
      <c r="BA20" s="9">
        <v>5.8479999999999999</v>
      </c>
      <c r="BB20" s="9">
        <v>3.0190000000000001</v>
      </c>
      <c r="BC20" s="9">
        <v>2.8290000000000002</v>
      </c>
      <c r="BD20" s="9">
        <v>3.1360000000000001</v>
      </c>
      <c r="BE20" s="9">
        <v>2.17</v>
      </c>
      <c r="BF20" s="9">
        <v>0.96699999999999997</v>
      </c>
      <c r="BG20" s="9">
        <v>2.7120000000000002</v>
      </c>
      <c r="BH20" s="9">
        <v>0.84899999999999998</v>
      </c>
      <c r="BI20" s="9">
        <v>1.8620000000000001</v>
      </c>
      <c r="BJ20" s="9">
        <v>70.278999999999996</v>
      </c>
      <c r="BK20" s="9">
        <v>78.924000000000007</v>
      </c>
      <c r="BL20" s="9">
        <v>63.933999999999997</v>
      </c>
      <c r="BM20" s="9">
        <v>1.2010000000000001</v>
      </c>
      <c r="BN20" s="9">
        <v>0</v>
      </c>
      <c r="BO20" s="9">
        <v>2.0819999999999999</v>
      </c>
      <c r="BP20" s="9">
        <v>0</v>
      </c>
      <c r="BQ20" s="9">
        <v>0</v>
      </c>
      <c r="BR20" s="9">
        <v>0</v>
      </c>
      <c r="BS20" s="9">
        <v>45.478000000000002</v>
      </c>
      <c r="BT20" s="9">
        <v>65.641999999999996</v>
      </c>
      <c r="BU20" s="9">
        <v>30.678999999999998</v>
      </c>
      <c r="BV20" s="9">
        <v>0</v>
      </c>
      <c r="BW20" s="9">
        <v>0</v>
      </c>
      <c r="BX20" s="9">
        <v>0</v>
      </c>
      <c r="BY20" s="9">
        <v>45.478000000000002</v>
      </c>
      <c r="BZ20" s="9">
        <v>65.641999999999996</v>
      </c>
      <c r="CA20" s="9">
        <v>30.678999999999998</v>
      </c>
      <c r="CB20" s="9">
        <v>0</v>
      </c>
      <c r="CC20" s="9">
        <v>0</v>
      </c>
      <c r="CD20" s="9">
        <v>0</v>
      </c>
      <c r="CE20" s="9">
        <v>7.0190000000000001</v>
      </c>
      <c r="CF20" s="9">
        <v>4.1870000000000003</v>
      </c>
      <c r="CG20" s="9">
        <v>9.0980000000000008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5.9580000000000002</v>
      </c>
      <c r="CO20" s="9">
        <v>9.0950000000000006</v>
      </c>
      <c r="CP20" s="9">
        <v>3.657</v>
      </c>
      <c r="CQ20" s="9">
        <v>5.2869999999999999</v>
      </c>
      <c r="CR20" s="9">
        <v>0</v>
      </c>
      <c r="CS20" s="9">
        <v>9.1679999999999993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5.335</v>
      </c>
      <c r="DD20" s="9">
        <v>0</v>
      </c>
      <c r="DE20" s="9">
        <v>9.25</v>
      </c>
      <c r="DF20" s="9">
        <v>29.721</v>
      </c>
      <c r="DG20" s="9">
        <v>21.076000000000001</v>
      </c>
      <c r="DH20" s="9">
        <v>36.066000000000003</v>
      </c>
      <c r="DI20" s="9">
        <v>46.887</v>
      </c>
      <c r="DJ20" s="9">
        <v>35.220999999999997</v>
      </c>
      <c r="DK20" s="9">
        <v>55.45</v>
      </c>
      <c r="DL20" s="9">
        <v>44.744999999999997</v>
      </c>
      <c r="DM20" s="9">
        <v>34.115000000000002</v>
      </c>
      <c r="DN20" s="9">
        <v>52.548000000000002</v>
      </c>
      <c r="DO20" s="9">
        <v>1.6739999999999999</v>
      </c>
      <c r="DP20" s="9">
        <v>0</v>
      </c>
      <c r="DQ20" s="9">
        <v>2.9020000000000001</v>
      </c>
      <c r="DR20" s="9">
        <v>0.46800000000000003</v>
      </c>
      <c r="DS20" s="9">
        <v>1.1060000000000001</v>
      </c>
      <c r="DT20" s="9">
        <v>0</v>
      </c>
      <c r="DU20" s="9">
        <v>53.113</v>
      </c>
      <c r="DV20" s="9">
        <v>64.778999999999996</v>
      </c>
      <c r="DW20" s="9">
        <v>44.55</v>
      </c>
      <c r="DX20" s="9">
        <v>28.484000000000002</v>
      </c>
      <c r="DY20" s="9">
        <v>46.555</v>
      </c>
      <c r="DZ20" s="9">
        <v>15.221</v>
      </c>
      <c r="EA20" s="9">
        <v>24.629000000000001</v>
      </c>
      <c r="EB20" s="9">
        <v>18.225000000000001</v>
      </c>
      <c r="EC20" s="9">
        <v>29.329000000000001</v>
      </c>
      <c r="ED20" s="9">
        <v>164.05699999999999</v>
      </c>
      <c r="EE20" s="9">
        <v>86.831000000000003</v>
      </c>
      <c r="EF20" s="9">
        <v>77.225999999999999</v>
      </c>
      <c r="EG20" s="9">
        <v>136.63499999999999</v>
      </c>
      <c r="EH20" s="9">
        <v>71.266999999999996</v>
      </c>
      <c r="EI20" s="9">
        <v>65.367999999999995</v>
      </c>
      <c r="EJ20" s="9">
        <v>24.228000000000002</v>
      </c>
      <c r="EK20" s="9">
        <v>12.077999999999999</v>
      </c>
      <c r="EL20" s="9">
        <v>12.15</v>
      </c>
      <c r="EM20" s="9">
        <v>6.9630000000000001</v>
      </c>
      <c r="EN20" s="9">
        <v>3.2109999999999999</v>
      </c>
      <c r="EO20" s="9">
        <v>3.7530000000000001</v>
      </c>
      <c r="EP20" s="9">
        <v>9.8490000000000002</v>
      </c>
      <c r="EQ20" s="9">
        <v>4.8689999999999998</v>
      </c>
      <c r="ER20" s="9">
        <v>4.9800000000000004</v>
      </c>
      <c r="ES20" s="9">
        <v>1.2769999999999999</v>
      </c>
      <c r="ET20" s="9">
        <v>0.61399999999999999</v>
      </c>
      <c r="EU20" s="9">
        <v>0.66300000000000003</v>
      </c>
      <c r="EV20" s="9">
        <v>8.5719999999999992</v>
      </c>
      <c r="EW20" s="9">
        <v>4.2549999999999999</v>
      </c>
      <c r="EX20" s="9">
        <v>4.3179999999999996</v>
      </c>
      <c r="EY20" s="9">
        <v>14.715999999999999</v>
      </c>
      <c r="EZ20" s="9">
        <v>8.7260000000000009</v>
      </c>
      <c r="FA20" s="9">
        <v>5.99</v>
      </c>
      <c r="FB20" s="9">
        <v>5.0110000000000001</v>
      </c>
      <c r="FC20" s="9">
        <v>2.2480000000000002</v>
      </c>
      <c r="FD20" s="9">
        <v>2.7639999999999998</v>
      </c>
      <c r="FE20" s="9">
        <v>10.951000000000001</v>
      </c>
      <c r="FF20" s="9">
        <v>4.9610000000000003</v>
      </c>
      <c r="FG20" s="9">
        <v>5.99</v>
      </c>
      <c r="FH20" s="9">
        <v>7.4260000000000002</v>
      </c>
      <c r="FI20" s="9">
        <v>4.4000000000000004</v>
      </c>
      <c r="FJ20" s="9">
        <v>3.0259999999999998</v>
      </c>
      <c r="FK20" s="9">
        <v>12.638</v>
      </c>
      <c r="FL20" s="9">
        <v>10.250999999999999</v>
      </c>
      <c r="FM20" s="9">
        <v>2.387</v>
      </c>
      <c r="FN20" s="9">
        <v>6.8369999999999997</v>
      </c>
      <c r="FO20" s="9">
        <v>3.5630000000000002</v>
      </c>
      <c r="FP20" s="9">
        <v>3.2749999999999999</v>
      </c>
      <c r="FQ20" s="9">
        <v>8.8629999999999995</v>
      </c>
      <c r="FR20" s="9">
        <v>2.75</v>
      </c>
      <c r="FS20" s="9">
        <v>6.1120000000000001</v>
      </c>
      <c r="FT20" s="9">
        <v>5.2030000000000003</v>
      </c>
      <c r="FU20" s="9">
        <v>1.7729999999999999</v>
      </c>
      <c r="FV20" s="9">
        <v>3.43</v>
      </c>
      <c r="FW20" s="9">
        <v>1.581</v>
      </c>
      <c r="FX20" s="9">
        <v>1.0089999999999999</v>
      </c>
      <c r="FY20" s="9">
        <v>0.57199999999999995</v>
      </c>
      <c r="FZ20" s="9">
        <v>22.367999999999999</v>
      </c>
      <c r="GA20" s="9">
        <v>11.429</v>
      </c>
      <c r="GB20" s="9">
        <v>10.939</v>
      </c>
      <c r="GC20" s="9">
        <v>27.422000000000001</v>
      </c>
      <c r="GD20" s="9">
        <v>15.564</v>
      </c>
      <c r="GE20" s="9">
        <v>11.858000000000001</v>
      </c>
      <c r="GF20" s="9">
        <v>104.25</v>
      </c>
      <c r="GG20" s="9">
        <v>57.4</v>
      </c>
      <c r="GH20" s="9">
        <v>46.85</v>
      </c>
      <c r="GI20" s="9">
        <v>73.933999999999997</v>
      </c>
      <c r="GJ20" s="9">
        <v>37.348999999999997</v>
      </c>
      <c r="GK20" s="9">
        <v>36.584000000000003</v>
      </c>
      <c r="GL20" s="9">
        <v>24.097000000000001</v>
      </c>
      <c r="GM20" s="9">
        <v>15.558</v>
      </c>
      <c r="GN20" s="9">
        <v>8.5389999999999997</v>
      </c>
      <c r="GO20" s="9">
        <v>6.22</v>
      </c>
      <c r="GP20" s="9">
        <v>4.4930000000000003</v>
      </c>
      <c r="GQ20" s="9">
        <v>1.7270000000000001</v>
      </c>
      <c r="GR20" s="9">
        <v>59.807000000000002</v>
      </c>
      <c r="GS20" s="9">
        <v>29.431000000000001</v>
      </c>
      <c r="GT20" s="9">
        <v>30.376000000000001</v>
      </c>
      <c r="GU20" s="9">
        <v>53.063000000000002</v>
      </c>
      <c r="GV20" s="9">
        <v>26.777999999999999</v>
      </c>
      <c r="GW20" s="9">
        <v>26.285</v>
      </c>
      <c r="GX20" s="9">
        <v>6.7439999999999998</v>
      </c>
      <c r="GY20" s="9">
        <v>2.653</v>
      </c>
      <c r="GZ20" s="9">
        <v>4.0910000000000002</v>
      </c>
      <c r="HA20" s="9">
        <v>83.284999999999997</v>
      </c>
      <c r="HB20" s="9">
        <v>82.075999999999993</v>
      </c>
      <c r="HC20" s="9">
        <v>84.644999999999996</v>
      </c>
      <c r="HD20" s="9">
        <v>14.768000000000001</v>
      </c>
      <c r="HE20" s="9">
        <v>13.91</v>
      </c>
      <c r="HF20" s="9">
        <v>15.733000000000001</v>
      </c>
      <c r="HG20" s="9">
        <v>4.2450000000000001</v>
      </c>
      <c r="HH20" s="9">
        <v>3.698</v>
      </c>
      <c r="HI20" s="9">
        <v>4.859</v>
      </c>
      <c r="HJ20" s="9">
        <v>6.0030000000000001</v>
      </c>
      <c r="HK20" s="9">
        <v>5.6070000000000002</v>
      </c>
      <c r="HL20" s="9">
        <v>6.4489999999999998</v>
      </c>
      <c r="HM20" s="9">
        <v>0.77800000000000002</v>
      </c>
      <c r="HN20" s="9">
        <v>0.70699999999999996</v>
      </c>
      <c r="HO20" s="9">
        <v>0.85799999999999998</v>
      </c>
      <c r="HP20" s="9">
        <v>5.2249999999999996</v>
      </c>
      <c r="HQ20" s="9">
        <v>4.9000000000000004</v>
      </c>
      <c r="HR20" s="9">
        <v>5.5910000000000002</v>
      </c>
      <c r="HS20" s="9">
        <v>8.9700000000000006</v>
      </c>
      <c r="HT20" s="9">
        <v>10.050000000000001</v>
      </c>
      <c r="HU20" s="9">
        <v>7.7560000000000002</v>
      </c>
      <c r="HV20" s="9">
        <v>3.0550000000000002</v>
      </c>
      <c r="HW20" s="9">
        <v>2.589</v>
      </c>
      <c r="HX20" s="9">
        <v>3.5790000000000002</v>
      </c>
      <c r="HY20" s="9">
        <v>6.6749999999999998</v>
      </c>
      <c r="HZ20" s="9">
        <v>5.7140000000000004</v>
      </c>
      <c r="IA20" s="9">
        <v>7.7560000000000002</v>
      </c>
      <c r="IB20" s="9">
        <v>4.5259999999999998</v>
      </c>
      <c r="IC20" s="9">
        <v>5.0670000000000002</v>
      </c>
      <c r="ID20" s="9">
        <v>3.9180000000000001</v>
      </c>
      <c r="IE20" s="9">
        <v>7.7030000000000003</v>
      </c>
      <c r="IF20" s="9">
        <v>11.805</v>
      </c>
      <c r="IG20" s="9">
        <v>3.0920000000000001</v>
      </c>
      <c r="IH20" s="9">
        <v>4.1680000000000001</v>
      </c>
      <c r="II20" s="9">
        <v>4.1029999999999998</v>
      </c>
      <c r="IJ20" s="9">
        <v>4.24</v>
      </c>
      <c r="IK20" s="9">
        <v>5.4020000000000001</v>
      </c>
      <c r="IL20" s="9">
        <v>3.1680000000000001</v>
      </c>
      <c r="IM20" s="9">
        <v>7.915</v>
      </c>
      <c r="IN20" s="9">
        <v>3.1709999999999998</v>
      </c>
      <c r="IO20" s="9">
        <v>2.0419999999999998</v>
      </c>
      <c r="IP20" s="9">
        <v>4.4409999999999998</v>
      </c>
      <c r="IQ20" s="9">
        <v>0.96399999999999997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2014</v>
      </c>
      <c r="C1" s="3" t="s">
        <v>2015</v>
      </c>
      <c r="D1" s="3" t="s">
        <v>2016</v>
      </c>
      <c r="E1" s="3" t="s">
        <v>2017</v>
      </c>
      <c r="F1" s="3" t="s">
        <v>2018</v>
      </c>
      <c r="G1" s="3" t="s">
        <v>2019</v>
      </c>
      <c r="H1" s="3" t="s">
        <v>2020</v>
      </c>
      <c r="I1" s="3" t="s">
        <v>2021</v>
      </c>
      <c r="J1" s="3" t="s">
        <v>2022</v>
      </c>
      <c r="K1" s="3" t="s">
        <v>2023</v>
      </c>
      <c r="L1" s="3" t="s">
        <v>2024</v>
      </c>
      <c r="M1" s="3" t="s">
        <v>2025</v>
      </c>
      <c r="N1" s="3" t="s">
        <v>2026</v>
      </c>
      <c r="O1" s="3" t="s">
        <v>2027</v>
      </c>
      <c r="P1" s="3" t="s">
        <v>2028</v>
      </c>
      <c r="Q1" s="3" t="s">
        <v>2029</v>
      </c>
      <c r="R1" s="3" t="s">
        <v>2030</v>
      </c>
      <c r="S1" s="3" t="s">
        <v>2031</v>
      </c>
      <c r="T1" s="3" t="s">
        <v>2032</v>
      </c>
      <c r="U1" s="3" t="s">
        <v>2033</v>
      </c>
      <c r="V1" s="3" t="s">
        <v>2034</v>
      </c>
      <c r="W1" s="3" t="s">
        <v>2035</v>
      </c>
      <c r="X1" s="3" t="s">
        <v>2036</v>
      </c>
      <c r="Y1" s="3" t="s">
        <v>2037</v>
      </c>
      <c r="Z1" s="3" t="s">
        <v>2038</v>
      </c>
      <c r="AA1" s="3" t="s">
        <v>2039</v>
      </c>
      <c r="AB1" s="3" t="s">
        <v>2040</v>
      </c>
      <c r="AC1" s="3" t="s">
        <v>2041</v>
      </c>
      <c r="AD1" s="3" t="s">
        <v>2042</v>
      </c>
      <c r="AE1" s="3" t="s">
        <v>2043</v>
      </c>
      <c r="AF1" s="3" t="s">
        <v>2044</v>
      </c>
      <c r="AG1" s="3" t="s">
        <v>2045</v>
      </c>
      <c r="AH1" s="3" t="s">
        <v>2046</v>
      </c>
      <c r="AI1" s="3" t="s">
        <v>2047</v>
      </c>
      <c r="AJ1" s="3" t="s">
        <v>2048</v>
      </c>
      <c r="AK1" s="3" t="s">
        <v>2049</v>
      </c>
      <c r="AL1" s="3" t="s">
        <v>2050</v>
      </c>
      <c r="AM1" s="3" t="s">
        <v>2051</v>
      </c>
      <c r="AN1" s="3" t="s">
        <v>2052</v>
      </c>
      <c r="AO1" s="3" t="s">
        <v>2053</v>
      </c>
      <c r="AP1" s="3" t="s">
        <v>2054</v>
      </c>
      <c r="AQ1" s="3" t="s">
        <v>2055</v>
      </c>
      <c r="AR1" s="3" t="s">
        <v>2056</v>
      </c>
      <c r="AS1" s="3" t="s">
        <v>2057</v>
      </c>
      <c r="AT1" s="3" t="s">
        <v>2058</v>
      </c>
      <c r="AU1" s="3" t="s">
        <v>2059</v>
      </c>
      <c r="AV1" s="3" t="s">
        <v>2060</v>
      </c>
      <c r="AW1" s="3" t="s">
        <v>2061</v>
      </c>
      <c r="AX1" s="3" t="s">
        <v>2062</v>
      </c>
      <c r="AY1" s="3" t="s">
        <v>2063</v>
      </c>
      <c r="AZ1" s="3" t="s">
        <v>2064</v>
      </c>
      <c r="BA1" s="3" t="s">
        <v>2065</v>
      </c>
      <c r="BB1" s="3" t="s">
        <v>2066</v>
      </c>
      <c r="BC1" s="3" t="s">
        <v>2067</v>
      </c>
      <c r="BD1" s="3" t="s">
        <v>2068</v>
      </c>
      <c r="BE1" s="3" t="s">
        <v>2069</v>
      </c>
      <c r="BF1" s="3" t="s">
        <v>2070</v>
      </c>
      <c r="BG1" s="3" t="s">
        <v>2071</v>
      </c>
      <c r="BH1" s="3" t="s">
        <v>2072</v>
      </c>
      <c r="BI1" s="3" t="s">
        <v>2073</v>
      </c>
      <c r="BJ1" s="3" t="s">
        <v>2074</v>
      </c>
      <c r="BK1" s="3" t="s">
        <v>2075</v>
      </c>
      <c r="BL1" s="3" t="s">
        <v>2076</v>
      </c>
      <c r="BM1" s="3" t="s">
        <v>2077</v>
      </c>
      <c r="BN1" s="3" t="s">
        <v>2078</v>
      </c>
      <c r="BO1" s="3" t="s">
        <v>2079</v>
      </c>
      <c r="BP1" s="3" t="s">
        <v>2080</v>
      </c>
      <c r="BQ1" s="3" t="s">
        <v>2081</v>
      </c>
      <c r="BR1" s="3" t="s">
        <v>2082</v>
      </c>
      <c r="BS1" s="3" t="s">
        <v>2083</v>
      </c>
      <c r="BT1" s="3" t="s">
        <v>2084</v>
      </c>
      <c r="BU1" s="3" t="s">
        <v>2085</v>
      </c>
      <c r="BV1" s="3" t="s">
        <v>2086</v>
      </c>
      <c r="BW1" s="3" t="s">
        <v>2087</v>
      </c>
      <c r="BX1" s="3" t="s">
        <v>2088</v>
      </c>
      <c r="BY1" s="3" t="s">
        <v>2089</v>
      </c>
      <c r="BZ1" s="3" t="s">
        <v>2090</v>
      </c>
      <c r="CA1" s="3" t="s">
        <v>2091</v>
      </c>
      <c r="CB1" s="3" t="s">
        <v>2092</v>
      </c>
      <c r="CC1" s="3" t="s">
        <v>2093</v>
      </c>
      <c r="CD1" s="3" t="s">
        <v>2094</v>
      </c>
      <c r="CE1" s="3" t="s">
        <v>2095</v>
      </c>
      <c r="CF1" s="3" t="s">
        <v>2096</v>
      </c>
      <c r="CG1" s="3" t="s">
        <v>2097</v>
      </c>
      <c r="CH1" s="3" t="s">
        <v>2098</v>
      </c>
      <c r="CI1" s="3" t="s">
        <v>2099</v>
      </c>
      <c r="CJ1" s="3" t="s">
        <v>2100</v>
      </c>
      <c r="CK1" s="3" t="s">
        <v>2101</v>
      </c>
      <c r="CL1" s="3" t="s">
        <v>2102</v>
      </c>
      <c r="CM1" s="3" t="s">
        <v>2103</v>
      </c>
      <c r="CN1" s="3" t="s">
        <v>2104</v>
      </c>
      <c r="CO1" s="3" t="s">
        <v>2105</v>
      </c>
      <c r="CP1" s="3" t="s">
        <v>2106</v>
      </c>
      <c r="CQ1" s="3" t="s">
        <v>2107</v>
      </c>
      <c r="CR1" s="3" t="s">
        <v>2108</v>
      </c>
      <c r="CS1" s="3" t="s">
        <v>2109</v>
      </c>
      <c r="CT1" s="3" t="s">
        <v>2110</v>
      </c>
      <c r="CU1" s="3" t="s">
        <v>2111</v>
      </c>
      <c r="CV1" s="3" t="s">
        <v>2112</v>
      </c>
      <c r="CW1" s="3" t="s">
        <v>2113</v>
      </c>
      <c r="CX1" s="3" t="s">
        <v>2114</v>
      </c>
      <c r="CY1" s="3" t="s">
        <v>2115</v>
      </c>
      <c r="CZ1" s="3" t="s">
        <v>2116</v>
      </c>
      <c r="DA1" s="3" t="s">
        <v>2117</v>
      </c>
      <c r="DB1" s="3" t="s">
        <v>2118</v>
      </c>
      <c r="DC1" s="3" t="s">
        <v>2119</v>
      </c>
      <c r="DD1" s="3" t="s">
        <v>2120</v>
      </c>
      <c r="DE1" s="3" t="s">
        <v>2121</v>
      </c>
      <c r="DF1" s="3" t="s">
        <v>2122</v>
      </c>
      <c r="DG1" s="3" t="s">
        <v>2123</v>
      </c>
      <c r="DH1" s="3" t="s">
        <v>2124</v>
      </c>
      <c r="DI1" s="3" t="s">
        <v>2125</v>
      </c>
      <c r="DJ1" s="3" t="s">
        <v>2126</v>
      </c>
      <c r="DK1" s="3" t="s">
        <v>2127</v>
      </c>
      <c r="DL1" s="3" t="s">
        <v>2128</v>
      </c>
      <c r="DM1" s="3" t="s">
        <v>2129</v>
      </c>
      <c r="DN1" s="3" t="s">
        <v>2130</v>
      </c>
      <c r="DO1" s="3" t="s">
        <v>2131</v>
      </c>
      <c r="DP1" s="3" t="s">
        <v>2132</v>
      </c>
      <c r="DQ1" s="3" t="s">
        <v>2133</v>
      </c>
      <c r="DR1" s="3" t="s">
        <v>2134</v>
      </c>
      <c r="DS1" s="3" t="s">
        <v>2135</v>
      </c>
      <c r="DT1" s="3" t="s">
        <v>2136</v>
      </c>
      <c r="DU1" s="3" t="s">
        <v>2137</v>
      </c>
      <c r="DV1" s="3" t="s">
        <v>2138</v>
      </c>
      <c r="DW1" s="3" t="s">
        <v>2139</v>
      </c>
      <c r="DX1" s="3" t="s">
        <v>2140</v>
      </c>
      <c r="DY1" s="3" t="s">
        <v>2141</v>
      </c>
      <c r="DZ1" s="3" t="s">
        <v>2142</v>
      </c>
      <c r="EA1" s="3" t="s">
        <v>2143</v>
      </c>
      <c r="EB1" s="3" t="s">
        <v>2144</v>
      </c>
      <c r="EC1" s="3" t="s">
        <v>2145</v>
      </c>
      <c r="ED1" s="3" t="s">
        <v>2146</v>
      </c>
      <c r="EE1" s="3" t="s">
        <v>2147</v>
      </c>
      <c r="EF1" s="3" t="s">
        <v>2148</v>
      </c>
      <c r="EG1" s="3" t="s">
        <v>2149</v>
      </c>
      <c r="EH1" s="3" t="s">
        <v>2150</v>
      </c>
      <c r="EI1" s="3" t="s">
        <v>2151</v>
      </c>
      <c r="EJ1" s="3" t="s">
        <v>2152</v>
      </c>
      <c r="EK1" s="3" t="s">
        <v>2153</v>
      </c>
      <c r="EL1" s="3" t="s">
        <v>2154</v>
      </c>
      <c r="EM1" s="3" t="s">
        <v>2155</v>
      </c>
      <c r="EN1" s="3" t="s">
        <v>2156</v>
      </c>
      <c r="EO1" s="3" t="s">
        <v>2157</v>
      </c>
      <c r="EP1" s="3" t="s">
        <v>2158</v>
      </c>
      <c r="EQ1" s="3" t="s">
        <v>2159</v>
      </c>
      <c r="ER1" s="3" t="s">
        <v>2160</v>
      </c>
      <c r="ES1" s="3" t="s">
        <v>2161</v>
      </c>
      <c r="ET1" s="3" t="s">
        <v>2162</v>
      </c>
      <c r="EU1" s="3" t="s">
        <v>2163</v>
      </c>
      <c r="EV1" s="3" t="s">
        <v>2164</v>
      </c>
      <c r="EW1" s="3" t="s">
        <v>2165</v>
      </c>
      <c r="EX1" s="3" t="s">
        <v>2166</v>
      </c>
      <c r="EY1" s="3" t="s">
        <v>2167</v>
      </c>
      <c r="EZ1" s="3" t="s">
        <v>2168</v>
      </c>
      <c r="FA1" s="3" t="s">
        <v>2169</v>
      </c>
      <c r="FB1" s="3" t="s">
        <v>2170</v>
      </c>
      <c r="FC1" s="3" t="s">
        <v>2171</v>
      </c>
      <c r="FD1" s="3" t="s">
        <v>2172</v>
      </c>
      <c r="FE1" s="3" t="s">
        <v>2173</v>
      </c>
      <c r="FF1" s="3" t="s">
        <v>2174</v>
      </c>
      <c r="FG1" s="3" t="s">
        <v>2175</v>
      </c>
      <c r="FH1" s="3" t="s">
        <v>2176</v>
      </c>
      <c r="FI1" s="3" t="s">
        <v>2177</v>
      </c>
      <c r="FJ1" s="3" t="s">
        <v>2178</v>
      </c>
      <c r="FK1" s="3" t="s">
        <v>2179</v>
      </c>
      <c r="FL1" s="3" t="s">
        <v>2180</v>
      </c>
      <c r="FM1" s="3" t="s">
        <v>2181</v>
      </c>
      <c r="FN1" s="3" t="s">
        <v>2182</v>
      </c>
      <c r="FO1" s="3" t="s">
        <v>2183</v>
      </c>
      <c r="FP1" s="3" t="s">
        <v>2184</v>
      </c>
      <c r="FQ1" s="3" t="s">
        <v>2185</v>
      </c>
      <c r="FR1" s="3" t="s">
        <v>2186</v>
      </c>
      <c r="FS1" s="3" t="s">
        <v>2187</v>
      </c>
      <c r="FT1" s="3" t="s">
        <v>2188</v>
      </c>
      <c r="FU1" s="3" t="s">
        <v>2189</v>
      </c>
      <c r="FV1" s="3" t="s">
        <v>2190</v>
      </c>
      <c r="FW1" s="3" t="s">
        <v>2191</v>
      </c>
      <c r="FX1" s="3" t="s">
        <v>2192</v>
      </c>
      <c r="FY1" s="3" t="s">
        <v>2193</v>
      </c>
      <c r="FZ1" s="3" t="s">
        <v>2194</v>
      </c>
      <c r="GA1" s="3" t="s">
        <v>2195</v>
      </c>
      <c r="GB1" s="3" t="s">
        <v>2196</v>
      </c>
      <c r="GC1" s="3" t="s">
        <v>2197</v>
      </c>
      <c r="GD1" s="3" t="s">
        <v>2198</v>
      </c>
      <c r="GE1" s="3" t="s">
        <v>2199</v>
      </c>
      <c r="GF1" s="3" t="s">
        <v>2200</v>
      </c>
      <c r="GG1" s="3" t="s">
        <v>2201</v>
      </c>
      <c r="GH1" s="3" t="s">
        <v>2202</v>
      </c>
      <c r="GI1" s="3" t="s">
        <v>2203</v>
      </c>
      <c r="GJ1" s="3" t="s">
        <v>2204</v>
      </c>
      <c r="GK1" s="3" t="s">
        <v>2205</v>
      </c>
      <c r="GL1" s="3" t="s">
        <v>2206</v>
      </c>
      <c r="GM1" s="3" t="s">
        <v>2207</v>
      </c>
      <c r="GN1" s="3" t="s">
        <v>2208</v>
      </c>
      <c r="GO1" s="3" t="s">
        <v>2209</v>
      </c>
      <c r="GP1" s="3" t="s">
        <v>2210</v>
      </c>
      <c r="GQ1" s="3" t="s">
        <v>2211</v>
      </c>
      <c r="GR1" s="3" t="s">
        <v>2212</v>
      </c>
      <c r="GS1" s="3" t="s">
        <v>2213</v>
      </c>
      <c r="GT1" s="3" t="s">
        <v>2214</v>
      </c>
      <c r="GU1" s="3" t="s">
        <v>2215</v>
      </c>
      <c r="GV1" s="3" t="s">
        <v>2216</v>
      </c>
      <c r="GW1" s="3" t="s">
        <v>2217</v>
      </c>
      <c r="GX1" s="3" t="s">
        <v>2218</v>
      </c>
      <c r="GY1" s="3" t="s">
        <v>2219</v>
      </c>
      <c r="GZ1" s="3" t="s">
        <v>2220</v>
      </c>
      <c r="HA1" s="3" t="s">
        <v>2221</v>
      </c>
      <c r="HB1" s="3" t="s">
        <v>2222</v>
      </c>
      <c r="HC1" s="3" t="s">
        <v>2223</v>
      </c>
      <c r="HD1" s="3" t="s">
        <v>2224</v>
      </c>
      <c r="HE1" s="3" t="s">
        <v>2225</v>
      </c>
      <c r="HF1" s="3" t="s">
        <v>2226</v>
      </c>
      <c r="HG1" s="3" t="s">
        <v>2227</v>
      </c>
      <c r="HH1" s="3" t="s">
        <v>2228</v>
      </c>
      <c r="HI1" s="3" t="s">
        <v>2229</v>
      </c>
      <c r="HJ1" s="3" t="s">
        <v>2230</v>
      </c>
      <c r="HK1" s="3" t="s">
        <v>2231</v>
      </c>
      <c r="HL1" s="3" t="s">
        <v>2232</v>
      </c>
      <c r="HM1" s="3" t="s">
        <v>2233</v>
      </c>
      <c r="HN1" s="3" t="s">
        <v>2234</v>
      </c>
      <c r="HO1" s="3" t="s">
        <v>2235</v>
      </c>
      <c r="HP1" s="3" t="s">
        <v>2236</v>
      </c>
      <c r="HQ1" s="3" t="s">
        <v>2237</v>
      </c>
      <c r="HR1" s="3" t="s">
        <v>2238</v>
      </c>
      <c r="HS1" s="3" t="s">
        <v>2239</v>
      </c>
      <c r="HT1" s="3" t="s">
        <v>2240</v>
      </c>
      <c r="HU1" s="3" t="s">
        <v>2241</v>
      </c>
      <c r="HV1" s="3" t="s">
        <v>2242</v>
      </c>
      <c r="HW1" s="3" t="s">
        <v>2243</v>
      </c>
      <c r="HX1" s="3" t="s">
        <v>2244</v>
      </c>
      <c r="HY1" s="3" t="s">
        <v>2245</v>
      </c>
      <c r="HZ1" s="3" t="s">
        <v>2246</v>
      </c>
      <c r="IA1" s="3" t="s">
        <v>2247</v>
      </c>
      <c r="IB1" s="3" t="s">
        <v>2248</v>
      </c>
      <c r="IC1" s="3" t="s">
        <v>2249</v>
      </c>
      <c r="ID1" s="3" t="s">
        <v>2250</v>
      </c>
      <c r="IE1" s="3" t="s">
        <v>2251</v>
      </c>
      <c r="IF1" s="3" t="s">
        <v>2252</v>
      </c>
      <c r="IG1" s="3" t="s">
        <v>2253</v>
      </c>
      <c r="IH1" s="3" t="s">
        <v>2254</v>
      </c>
      <c r="II1" s="3" t="s">
        <v>2255</v>
      </c>
      <c r="IJ1" s="3" t="s">
        <v>2256</v>
      </c>
      <c r="IK1" s="3" t="s">
        <v>2257</v>
      </c>
      <c r="IL1" s="3" t="s">
        <v>2258</v>
      </c>
      <c r="IM1" s="3" t="s">
        <v>2259</v>
      </c>
      <c r="IN1" s="3" t="s">
        <v>2260</v>
      </c>
      <c r="IO1" s="3" t="s">
        <v>2261</v>
      </c>
      <c r="IP1" s="3" t="s">
        <v>2262</v>
      </c>
      <c r="IQ1" s="3" t="s">
        <v>2263</v>
      </c>
    </row>
    <row r="2" spans="1:251">
      <c r="A2" s="4" t="s">
        <v>250</v>
      </c>
      <c r="B2" s="8" t="s">
        <v>337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8" t="s">
        <v>337</v>
      </c>
      <c r="Q2" s="8" t="s">
        <v>337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8" t="s">
        <v>337</v>
      </c>
      <c r="DP2" s="8" t="s">
        <v>337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8" t="s">
        <v>337</v>
      </c>
      <c r="EE2" s="8" t="s">
        <v>337</v>
      </c>
      <c r="EF2" s="8" t="s">
        <v>337</v>
      </c>
      <c r="EG2" s="8" t="s">
        <v>337</v>
      </c>
      <c r="EH2" s="8" t="s">
        <v>337</v>
      </c>
      <c r="EI2" s="8" t="s">
        <v>337</v>
      </c>
      <c r="EJ2" s="8" t="s">
        <v>337</v>
      </c>
      <c r="EK2" s="8" t="s">
        <v>337</v>
      </c>
      <c r="EL2" s="8" t="s">
        <v>337</v>
      </c>
      <c r="EM2" s="8" t="s">
        <v>337</v>
      </c>
      <c r="EN2" s="8" t="s">
        <v>337</v>
      </c>
      <c r="EO2" s="8" t="s">
        <v>337</v>
      </c>
      <c r="EP2" s="8" t="s">
        <v>337</v>
      </c>
      <c r="EQ2" s="8" t="s">
        <v>337</v>
      </c>
      <c r="ER2" s="8" t="s">
        <v>337</v>
      </c>
      <c r="ES2" s="8" t="s">
        <v>337</v>
      </c>
      <c r="ET2" s="8" t="s">
        <v>337</v>
      </c>
      <c r="EU2" s="8" t="s">
        <v>337</v>
      </c>
      <c r="EV2" s="8" t="s">
        <v>337</v>
      </c>
      <c r="EW2" s="8" t="s">
        <v>337</v>
      </c>
      <c r="EX2" s="8" t="s">
        <v>337</v>
      </c>
      <c r="EY2" s="8" t="s">
        <v>337</v>
      </c>
      <c r="EZ2" s="8" t="s">
        <v>337</v>
      </c>
      <c r="FA2" s="8" t="s">
        <v>337</v>
      </c>
      <c r="FB2" s="8" t="s">
        <v>337</v>
      </c>
      <c r="FC2" s="8" t="s">
        <v>337</v>
      </c>
      <c r="FD2" s="8" t="s">
        <v>337</v>
      </c>
      <c r="FE2" s="8" t="s">
        <v>337</v>
      </c>
      <c r="FF2" s="8" t="s">
        <v>337</v>
      </c>
      <c r="FG2" s="8" t="s">
        <v>337</v>
      </c>
      <c r="FH2" s="8" t="s">
        <v>337</v>
      </c>
      <c r="FI2" s="8" t="s">
        <v>337</v>
      </c>
      <c r="FJ2" s="8" t="s">
        <v>337</v>
      </c>
      <c r="FK2" s="8" t="s">
        <v>337</v>
      </c>
      <c r="FL2" s="8" t="s">
        <v>337</v>
      </c>
      <c r="FM2" s="8" t="s">
        <v>337</v>
      </c>
      <c r="FN2" s="8" t="s">
        <v>337</v>
      </c>
      <c r="FO2" s="8" t="s">
        <v>337</v>
      </c>
      <c r="FP2" s="8" t="s">
        <v>337</v>
      </c>
      <c r="FQ2" s="8" t="s">
        <v>337</v>
      </c>
      <c r="FR2" s="8" t="s">
        <v>337</v>
      </c>
      <c r="FS2" s="8" t="s">
        <v>337</v>
      </c>
      <c r="FT2" s="8" t="s">
        <v>337</v>
      </c>
      <c r="FU2" s="8" t="s">
        <v>337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338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338</v>
      </c>
      <c r="Q4" s="8" t="s">
        <v>338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338</v>
      </c>
      <c r="DP4" s="8" t="s">
        <v>338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338</v>
      </c>
      <c r="EE4" s="8" t="s">
        <v>338</v>
      </c>
      <c r="EF4" s="8" t="s">
        <v>338</v>
      </c>
      <c r="EG4" s="8" t="s">
        <v>338</v>
      </c>
      <c r="EH4" s="8" t="s">
        <v>338</v>
      </c>
      <c r="EI4" s="8" t="s">
        <v>338</v>
      </c>
      <c r="EJ4" s="8" t="s">
        <v>338</v>
      </c>
      <c r="EK4" s="8" t="s">
        <v>338</v>
      </c>
      <c r="EL4" s="8" t="s">
        <v>338</v>
      </c>
      <c r="EM4" s="8" t="s">
        <v>338</v>
      </c>
      <c r="EN4" s="8" t="s">
        <v>338</v>
      </c>
      <c r="EO4" s="8" t="s">
        <v>338</v>
      </c>
      <c r="EP4" s="8" t="s">
        <v>338</v>
      </c>
      <c r="EQ4" s="8" t="s">
        <v>338</v>
      </c>
      <c r="ER4" s="8" t="s">
        <v>338</v>
      </c>
      <c r="ES4" s="8" t="s">
        <v>338</v>
      </c>
      <c r="ET4" s="8" t="s">
        <v>338</v>
      </c>
      <c r="EU4" s="8" t="s">
        <v>338</v>
      </c>
      <c r="EV4" s="8" t="s">
        <v>338</v>
      </c>
      <c r="EW4" s="8" t="s">
        <v>338</v>
      </c>
      <c r="EX4" s="8" t="s">
        <v>338</v>
      </c>
      <c r="EY4" s="8" t="s">
        <v>338</v>
      </c>
      <c r="EZ4" s="8" t="s">
        <v>338</v>
      </c>
      <c r="FA4" s="8" t="s">
        <v>338</v>
      </c>
      <c r="FB4" s="8" t="s">
        <v>338</v>
      </c>
      <c r="FC4" s="8" t="s">
        <v>338</v>
      </c>
      <c r="FD4" s="8" t="s">
        <v>338</v>
      </c>
      <c r="FE4" s="8" t="s">
        <v>338</v>
      </c>
      <c r="FF4" s="8" t="s">
        <v>338</v>
      </c>
      <c r="FG4" s="8" t="s">
        <v>338</v>
      </c>
      <c r="FH4" s="8" t="s">
        <v>338</v>
      </c>
      <c r="FI4" s="8" t="s">
        <v>338</v>
      </c>
      <c r="FJ4" s="8" t="s">
        <v>338</v>
      </c>
      <c r="FK4" s="8" t="s">
        <v>338</v>
      </c>
      <c r="FL4" s="8" t="s">
        <v>338</v>
      </c>
      <c r="FM4" s="8" t="s">
        <v>338</v>
      </c>
      <c r="FN4" s="8" t="s">
        <v>338</v>
      </c>
      <c r="FO4" s="8" t="s">
        <v>338</v>
      </c>
      <c r="FP4" s="8" t="s">
        <v>338</v>
      </c>
      <c r="FQ4" s="8" t="s">
        <v>338</v>
      </c>
      <c r="FR4" s="8" t="s">
        <v>338</v>
      </c>
      <c r="FS4" s="8" t="s">
        <v>338</v>
      </c>
      <c r="FT4" s="8" t="s">
        <v>338</v>
      </c>
      <c r="FU4" s="8" t="s">
        <v>338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2264</v>
      </c>
      <c r="C10" s="8" t="s">
        <v>2265</v>
      </c>
      <c r="D10" s="8" t="s">
        <v>2266</v>
      </c>
      <c r="E10" s="8" t="s">
        <v>2267</v>
      </c>
      <c r="F10" s="8" t="s">
        <v>2268</v>
      </c>
      <c r="G10" s="8" t="s">
        <v>2269</v>
      </c>
      <c r="H10" s="8" t="s">
        <v>2270</v>
      </c>
      <c r="I10" s="8" t="s">
        <v>2271</v>
      </c>
      <c r="J10" s="8" t="s">
        <v>2272</v>
      </c>
      <c r="K10" s="8" t="s">
        <v>2273</v>
      </c>
      <c r="L10" s="8" t="s">
        <v>2274</v>
      </c>
      <c r="M10" s="8" t="s">
        <v>2275</v>
      </c>
      <c r="N10" s="8" t="s">
        <v>2276</v>
      </c>
      <c r="O10" s="8" t="s">
        <v>2277</v>
      </c>
      <c r="P10" s="8" t="s">
        <v>2278</v>
      </c>
      <c r="Q10" s="8" t="s">
        <v>2279</v>
      </c>
      <c r="R10" s="8" t="s">
        <v>2280</v>
      </c>
      <c r="S10" s="8" t="s">
        <v>2281</v>
      </c>
      <c r="T10" s="8" t="s">
        <v>2282</v>
      </c>
      <c r="U10" s="8" t="s">
        <v>2283</v>
      </c>
      <c r="V10" s="8" t="s">
        <v>2284</v>
      </c>
      <c r="W10" s="8" t="s">
        <v>2285</v>
      </c>
      <c r="X10" s="8" t="s">
        <v>2286</v>
      </c>
      <c r="Y10" s="8" t="s">
        <v>2287</v>
      </c>
      <c r="Z10" s="8" t="s">
        <v>2288</v>
      </c>
      <c r="AA10" s="8" t="s">
        <v>2289</v>
      </c>
      <c r="AB10" s="8" t="s">
        <v>2290</v>
      </c>
      <c r="AC10" s="8" t="s">
        <v>2291</v>
      </c>
      <c r="AD10" s="8" t="s">
        <v>2292</v>
      </c>
      <c r="AE10" s="8" t="s">
        <v>2293</v>
      </c>
      <c r="AF10" s="8" t="s">
        <v>2294</v>
      </c>
      <c r="AG10" s="8" t="s">
        <v>2295</v>
      </c>
      <c r="AH10" s="8" t="s">
        <v>2296</v>
      </c>
      <c r="AI10" s="8" t="s">
        <v>2297</v>
      </c>
      <c r="AJ10" s="8" t="s">
        <v>2298</v>
      </c>
      <c r="AK10" s="8" t="s">
        <v>2299</v>
      </c>
      <c r="AL10" s="8" t="s">
        <v>2300</v>
      </c>
      <c r="AM10" s="8" t="s">
        <v>2301</v>
      </c>
      <c r="AN10" s="8" t="s">
        <v>2302</v>
      </c>
      <c r="AO10" s="8" t="s">
        <v>2303</v>
      </c>
      <c r="AP10" s="8" t="s">
        <v>2304</v>
      </c>
      <c r="AQ10" s="8" t="s">
        <v>2305</v>
      </c>
      <c r="AR10" s="8" t="s">
        <v>2306</v>
      </c>
      <c r="AS10" s="8" t="s">
        <v>2307</v>
      </c>
      <c r="AT10" s="8" t="s">
        <v>2308</v>
      </c>
      <c r="AU10" s="8" t="s">
        <v>2309</v>
      </c>
      <c r="AV10" s="8" t="s">
        <v>2310</v>
      </c>
      <c r="AW10" s="8" t="s">
        <v>2311</v>
      </c>
      <c r="AX10" s="8" t="s">
        <v>2312</v>
      </c>
      <c r="AY10" s="8" t="s">
        <v>2313</v>
      </c>
      <c r="AZ10" s="8" t="s">
        <v>2314</v>
      </c>
      <c r="BA10" s="8" t="s">
        <v>2315</v>
      </c>
      <c r="BB10" s="8" t="s">
        <v>2316</v>
      </c>
      <c r="BC10" s="8" t="s">
        <v>2317</v>
      </c>
      <c r="BD10" s="8" t="s">
        <v>2318</v>
      </c>
      <c r="BE10" s="8" t="s">
        <v>2319</v>
      </c>
      <c r="BF10" s="8" t="s">
        <v>2320</v>
      </c>
      <c r="BG10" s="8" t="s">
        <v>2321</v>
      </c>
      <c r="BH10" s="8" t="s">
        <v>2322</v>
      </c>
      <c r="BI10" s="8" t="s">
        <v>2323</v>
      </c>
      <c r="BJ10" s="8" t="s">
        <v>2324</v>
      </c>
      <c r="BK10" s="8" t="s">
        <v>2325</v>
      </c>
      <c r="BL10" s="8" t="s">
        <v>2326</v>
      </c>
      <c r="BM10" s="8" t="s">
        <v>2327</v>
      </c>
      <c r="BN10" s="8" t="s">
        <v>2328</v>
      </c>
      <c r="BO10" s="8" t="s">
        <v>2329</v>
      </c>
      <c r="BP10" s="8" t="s">
        <v>2330</v>
      </c>
      <c r="BQ10" s="8" t="s">
        <v>2331</v>
      </c>
      <c r="BR10" s="8" t="s">
        <v>2332</v>
      </c>
      <c r="BS10" s="8" t="s">
        <v>2333</v>
      </c>
      <c r="BT10" s="8" t="s">
        <v>2334</v>
      </c>
      <c r="BU10" s="8" t="s">
        <v>2335</v>
      </c>
      <c r="BV10" s="8" t="s">
        <v>2336</v>
      </c>
      <c r="BW10" s="8" t="s">
        <v>2337</v>
      </c>
      <c r="BX10" s="8" t="s">
        <v>2338</v>
      </c>
      <c r="BY10" s="8" t="s">
        <v>2339</v>
      </c>
      <c r="BZ10" s="8" t="s">
        <v>2340</v>
      </c>
      <c r="CA10" s="8" t="s">
        <v>2341</v>
      </c>
      <c r="CB10" s="8" t="s">
        <v>2342</v>
      </c>
      <c r="CC10" s="8" t="s">
        <v>2343</v>
      </c>
      <c r="CD10" s="8" t="s">
        <v>2344</v>
      </c>
      <c r="CE10" s="8" t="s">
        <v>2345</v>
      </c>
      <c r="CF10" s="8" t="s">
        <v>2346</v>
      </c>
      <c r="CG10" s="8" t="s">
        <v>2347</v>
      </c>
      <c r="CH10" s="8" t="s">
        <v>2348</v>
      </c>
      <c r="CI10" s="8" t="s">
        <v>2349</v>
      </c>
      <c r="CJ10" s="8" t="s">
        <v>2350</v>
      </c>
      <c r="CK10" s="8" t="s">
        <v>2351</v>
      </c>
      <c r="CL10" s="8" t="s">
        <v>2352</v>
      </c>
      <c r="CM10" s="8" t="s">
        <v>2353</v>
      </c>
      <c r="CN10" s="8" t="s">
        <v>2354</v>
      </c>
      <c r="CO10" s="8" t="s">
        <v>2355</v>
      </c>
      <c r="CP10" s="8" t="s">
        <v>2356</v>
      </c>
      <c r="CQ10" s="8" t="s">
        <v>2357</v>
      </c>
      <c r="CR10" s="8" t="s">
        <v>2358</v>
      </c>
      <c r="CS10" s="8" t="s">
        <v>2359</v>
      </c>
      <c r="CT10" s="8" t="s">
        <v>2360</v>
      </c>
      <c r="CU10" s="8" t="s">
        <v>2361</v>
      </c>
      <c r="CV10" s="8" t="s">
        <v>2362</v>
      </c>
      <c r="CW10" s="8" t="s">
        <v>2363</v>
      </c>
      <c r="CX10" s="8" t="s">
        <v>2364</v>
      </c>
      <c r="CY10" s="8" t="s">
        <v>2365</v>
      </c>
      <c r="CZ10" s="8" t="s">
        <v>2366</v>
      </c>
      <c r="DA10" s="8" t="s">
        <v>2367</v>
      </c>
      <c r="DB10" s="8" t="s">
        <v>2368</v>
      </c>
      <c r="DC10" s="8" t="s">
        <v>2369</v>
      </c>
      <c r="DD10" s="8" t="s">
        <v>2370</v>
      </c>
      <c r="DE10" s="8" t="s">
        <v>2371</v>
      </c>
      <c r="DF10" s="8" t="s">
        <v>2372</v>
      </c>
      <c r="DG10" s="8" t="s">
        <v>2373</v>
      </c>
      <c r="DH10" s="8" t="s">
        <v>2374</v>
      </c>
      <c r="DI10" s="8" t="s">
        <v>2375</v>
      </c>
      <c r="DJ10" s="8" t="s">
        <v>2376</v>
      </c>
      <c r="DK10" s="8" t="s">
        <v>2377</v>
      </c>
      <c r="DL10" s="8" t="s">
        <v>2378</v>
      </c>
      <c r="DM10" s="8" t="s">
        <v>2379</v>
      </c>
      <c r="DN10" s="8" t="s">
        <v>2380</v>
      </c>
      <c r="DO10" s="8" t="s">
        <v>2381</v>
      </c>
      <c r="DP10" s="8" t="s">
        <v>2382</v>
      </c>
      <c r="DQ10" s="8" t="s">
        <v>2383</v>
      </c>
      <c r="DR10" s="8" t="s">
        <v>2384</v>
      </c>
      <c r="DS10" s="8" t="s">
        <v>2385</v>
      </c>
      <c r="DT10" s="8" t="s">
        <v>2386</v>
      </c>
      <c r="DU10" s="8" t="s">
        <v>2387</v>
      </c>
      <c r="DV10" s="8" t="s">
        <v>2388</v>
      </c>
      <c r="DW10" s="8" t="s">
        <v>2389</v>
      </c>
      <c r="DX10" s="8" t="s">
        <v>2390</v>
      </c>
      <c r="DY10" s="8" t="s">
        <v>2391</v>
      </c>
      <c r="DZ10" s="8" t="s">
        <v>2392</v>
      </c>
      <c r="EA10" s="8" t="s">
        <v>2393</v>
      </c>
      <c r="EB10" s="8" t="s">
        <v>2394</v>
      </c>
      <c r="EC10" s="8" t="s">
        <v>2395</v>
      </c>
      <c r="ED10" s="8" t="s">
        <v>2396</v>
      </c>
      <c r="EE10" s="8" t="s">
        <v>2397</v>
      </c>
      <c r="EF10" s="8" t="s">
        <v>2398</v>
      </c>
      <c r="EG10" s="8" t="s">
        <v>2399</v>
      </c>
      <c r="EH10" s="8" t="s">
        <v>2400</v>
      </c>
      <c r="EI10" s="8" t="s">
        <v>2401</v>
      </c>
      <c r="EJ10" s="8" t="s">
        <v>2402</v>
      </c>
      <c r="EK10" s="8" t="s">
        <v>2403</v>
      </c>
      <c r="EL10" s="8" t="s">
        <v>2404</v>
      </c>
      <c r="EM10" s="8" t="s">
        <v>2405</v>
      </c>
      <c r="EN10" s="8" t="s">
        <v>2406</v>
      </c>
      <c r="EO10" s="8" t="s">
        <v>2407</v>
      </c>
      <c r="EP10" s="8" t="s">
        <v>2408</v>
      </c>
      <c r="EQ10" s="8" t="s">
        <v>2409</v>
      </c>
      <c r="ER10" s="8" t="s">
        <v>2410</v>
      </c>
      <c r="ES10" s="8" t="s">
        <v>2411</v>
      </c>
      <c r="ET10" s="8" t="s">
        <v>2412</v>
      </c>
      <c r="EU10" s="8" t="s">
        <v>2413</v>
      </c>
      <c r="EV10" s="8" t="s">
        <v>2414</v>
      </c>
      <c r="EW10" s="8" t="s">
        <v>2415</v>
      </c>
      <c r="EX10" s="8" t="s">
        <v>2416</v>
      </c>
      <c r="EY10" s="8" t="s">
        <v>2417</v>
      </c>
      <c r="EZ10" s="8" t="s">
        <v>2418</v>
      </c>
      <c r="FA10" s="8" t="s">
        <v>2419</v>
      </c>
      <c r="FB10" s="8" t="s">
        <v>2420</v>
      </c>
      <c r="FC10" s="8" t="s">
        <v>2421</v>
      </c>
      <c r="FD10" s="8" t="s">
        <v>2422</v>
      </c>
      <c r="FE10" s="8" t="s">
        <v>2423</v>
      </c>
      <c r="FF10" s="8" t="s">
        <v>2424</v>
      </c>
      <c r="FG10" s="8" t="s">
        <v>2425</v>
      </c>
      <c r="FH10" s="8" t="s">
        <v>2426</v>
      </c>
      <c r="FI10" s="8" t="s">
        <v>2427</v>
      </c>
      <c r="FJ10" s="8" t="s">
        <v>2428</v>
      </c>
      <c r="FK10" s="8" t="s">
        <v>2429</v>
      </c>
      <c r="FL10" s="8" t="s">
        <v>2430</v>
      </c>
      <c r="FM10" s="8" t="s">
        <v>2431</v>
      </c>
      <c r="FN10" s="8" t="s">
        <v>2432</v>
      </c>
      <c r="FO10" s="8" t="s">
        <v>2433</v>
      </c>
      <c r="FP10" s="8" t="s">
        <v>2434</v>
      </c>
      <c r="FQ10" s="8" t="s">
        <v>2435</v>
      </c>
      <c r="FR10" s="8" t="s">
        <v>2436</v>
      </c>
      <c r="FS10" s="8" t="s">
        <v>2437</v>
      </c>
      <c r="FT10" s="8" t="s">
        <v>2438</v>
      </c>
      <c r="FU10" s="8" t="s">
        <v>2439</v>
      </c>
      <c r="FV10" s="8" t="s">
        <v>2440</v>
      </c>
      <c r="FW10" s="8" t="s">
        <v>2441</v>
      </c>
      <c r="FX10" s="8" t="s">
        <v>2442</v>
      </c>
      <c r="FY10" s="8" t="s">
        <v>2443</v>
      </c>
      <c r="FZ10" s="8" t="s">
        <v>2444</v>
      </c>
      <c r="GA10" s="8" t="s">
        <v>2445</v>
      </c>
      <c r="GB10" s="8" t="s">
        <v>2446</v>
      </c>
      <c r="GC10" s="8" t="s">
        <v>2447</v>
      </c>
      <c r="GD10" s="8" t="s">
        <v>2448</v>
      </c>
      <c r="GE10" s="8" t="s">
        <v>2449</v>
      </c>
      <c r="GF10" s="8" t="s">
        <v>2450</v>
      </c>
      <c r="GG10" s="8" t="s">
        <v>2451</v>
      </c>
      <c r="GH10" s="8" t="s">
        <v>2452</v>
      </c>
      <c r="GI10" s="8" t="s">
        <v>2453</v>
      </c>
      <c r="GJ10" s="8" t="s">
        <v>2454</v>
      </c>
      <c r="GK10" s="8" t="s">
        <v>2455</v>
      </c>
      <c r="GL10" s="8" t="s">
        <v>2456</v>
      </c>
      <c r="GM10" s="8" t="s">
        <v>2457</v>
      </c>
      <c r="GN10" s="8" t="s">
        <v>2458</v>
      </c>
      <c r="GO10" s="8" t="s">
        <v>2459</v>
      </c>
      <c r="GP10" s="8" t="s">
        <v>2460</v>
      </c>
      <c r="GQ10" s="8" t="s">
        <v>2461</v>
      </c>
      <c r="GR10" s="8" t="s">
        <v>2462</v>
      </c>
      <c r="GS10" s="8" t="s">
        <v>2463</v>
      </c>
      <c r="GT10" s="8" t="s">
        <v>2464</v>
      </c>
      <c r="GU10" s="8" t="s">
        <v>2465</v>
      </c>
      <c r="GV10" s="8" t="s">
        <v>2466</v>
      </c>
      <c r="GW10" s="8" t="s">
        <v>2467</v>
      </c>
      <c r="GX10" s="8" t="s">
        <v>2468</v>
      </c>
      <c r="GY10" s="8" t="s">
        <v>2469</v>
      </c>
      <c r="GZ10" s="8" t="s">
        <v>2470</v>
      </c>
      <c r="HA10" s="8" t="s">
        <v>2471</v>
      </c>
      <c r="HB10" s="8" t="s">
        <v>2472</v>
      </c>
      <c r="HC10" s="8" t="s">
        <v>2473</v>
      </c>
      <c r="HD10" s="8" t="s">
        <v>2474</v>
      </c>
      <c r="HE10" s="8" t="s">
        <v>2475</v>
      </c>
      <c r="HF10" s="8" t="s">
        <v>2476</v>
      </c>
      <c r="HG10" s="8" t="s">
        <v>2477</v>
      </c>
      <c r="HH10" s="8" t="s">
        <v>2478</v>
      </c>
      <c r="HI10" s="8" t="s">
        <v>2479</v>
      </c>
      <c r="HJ10" s="8" t="s">
        <v>2480</v>
      </c>
      <c r="HK10" s="8" t="s">
        <v>2481</v>
      </c>
      <c r="HL10" s="8" t="s">
        <v>2482</v>
      </c>
      <c r="HM10" s="8" t="s">
        <v>2483</v>
      </c>
      <c r="HN10" s="8" t="s">
        <v>2484</v>
      </c>
      <c r="HO10" s="8" t="s">
        <v>2485</v>
      </c>
      <c r="HP10" s="8" t="s">
        <v>2486</v>
      </c>
      <c r="HQ10" s="8" t="s">
        <v>2487</v>
      </c>
      <c r="HR10" s="8" t="s">
        <v>2488</v>
      </c>
      <c r="HS10" s="8" t="s">
        <v>2489</v>
      </c>
      <c r="HT10" s="8" t="s">
        <v>2490</v>
      </c>
      <c r="HU10" s="8" t="s">
        <v>2491</v>
      </c>
      <c r="HV10" s="8" t="s">
        <v>2492</v>
      </c>
      <c r="HW10" s="8" t="s">
        <v>2493</v>
      </c>
      <c r="HX10" s="8" t="s">
        <v>2494</v>
      </c>
      <c r="HY10" s="8" t="s">
        <v>2495</v>
      </c>
      <c r="HZ10" s="8" t="s">
        <v>2496</v>
      </c>
      <c r="IA10" s="8" t="s">
        <v>2497</v>
      </c>
      <c r="IB10" s="8" t="s">
        <v>2498</v>
      </c>
      <c r="IC10" s="8" t="s">
        <v>2499</v>
      </c>
      <c r="ID10" s="8" t="s">
        <v>2500</v>
      </c>
      <c r="IE10" s="8" t="s">
        <v>2501</v>
      </c>
      <c r="IF10" s="8" t="s">
        <v>2502</v>
      </c>
      <c r="IG10" s="8" t="s">
        <v>2503</v>
      </c>
      <c r="IH10" s="8" t="s">
        <v>2504</v>
      </c>
      <c r="II10" s="8" t="s">
        <v>2505</v>
      </c>
      <c r="IJ10" s="8" t="s">
        <v>2506</v>
      </c>
      <c r="IK10" s="8" t="s">
        <v>2507</v>
      </c>
      <c r="IL10" s="8" t="s">
        <v>2508</v>
      </c>
      <c r="IM10" s="8" t="s">
        <v>2509</v>
      </c>
      <c r="IN10" s="8" t="s">
        <v>2510</v>
      </c>
      <c r="IO10" s="8" t="s">
        <v>2511</v>
      </c>
      <c r="IP10" s="8" t="s">
        <v>2512</v>
      </c>
      <c r="IQ10" s="8" t="s">
        <v>2513</v>
      </c>
    </row>
    <row r="11" spans="1:251">
      <c r="A11" s="10">
        <v>42036</v>
      </c>
      <c r="B11" s="9">
        <v>5.9829999999999997</v>
      </c>
      <c r="C11" s="9">
        <v>4.08</v>
      </c>
      <c r="D11" s="9">
        <v>6.6029999999999998</v>
      </c>
      <c r="E11" s="9">
        <v>6.7039999999999997</v>
      </c>
      <c r="F11" s="9">
        <v>6.4870000000000001</v>
      </c>
      <c r="G11" s="9">
        <v>9.9550000000000001</v>
      </c>
      <c r="H11" s="9">
        <v>8.2840000000000007</v>
      </c>
      <c r="I11" s="9">
        <v>11.871</v>
      </c>
      <c r="J11" s="9">
        <v>69.649000000000001</v>
      </c>
      <c r="K11" s="9">
        <v>80.983999999999995</v>
      </c>
      <c r="L11" s="9">
        <v>56.652999999999999</v>
      </c>
      <c r="M11" s="9">
        <v>54.655999999999999</v>
      </c>
      <c r="N11" s="9">
        <v>61.731000000000002</v>
      </c>
      <c r="O11" s="9">
        <v>46.542999999999999</v>
      </c>
      <c r="P11" s="9">
        <v>14.342000000000001</v>
      </c>
      <c r="Q11" s="9">
        <v>18.55</v>
      </c>
      <c r="R11" s="9">
        <v>9.516</v>
      </c>
      <c r="S11" s="9">
        <v>0.65200000000000002</v>
      </c>
      <c r="T11" s="9">
        <v>0.70299999999999996</v>
      </c>
      <c r="U11" s="9">
        <v>0.59399999999999997</v>
      </c>
      <c r="V11" s="9">
        <v>30.350999999999999</v>
      </c>
      <c r="W11" s="9">
        <v>19.015999999999998</v>
      </c>
      <c r="X11" s="9">
        <v>43.347000000000001</v>
      </c>
      <c r="Y11" s="9">
        <v>26.46</v>
      </c>
      <c r="Z11" s="9">
        <v>15.505000000000001</v>
      </c>
      <c r="AA11" s="9">
        <v>39.021999999999998</v>
      </c>
      <c r="AB11" s="9">
        <v>3.891</v>
      </c>
      <c r="AC11" s="9">
        <v>3.5110000000000001</v>
      </c>
      <c r="AD11" s="9">
        <v>4.3259999999999996</v>
      </c>
      <c r="AE11" s="9">
        <v>198.21600000000001</v>
      </c>
      <c r="AF11" s="9">
        <v>105.047</v>
      </c>
      <c r="AG11" s="9">
        <v>93.168999999999997</v>
      </c>
      <c r="AH11" s="9">
        <v>175.11699999999999</v>
      </c>
      <c r="AI11" s="9">
        <v>92.363</v>
      </c>
      <c r="AJ11" s="9">
        <v>82.754000000000005</v>
      </c>
      <c r="AK11" s="9">
        <v>32.677</v>
      </c>
      <c r="AL11" s="9">
        <v>17.227</v>
      </c>
      <c r="AM11" s="9">
        <v>15.45</v>
      </c>
      <c r="AN11" s="9">
        <v>17.356000000000002</v>
      </c>
      <c r="AO11" s="9">
        <v>8.407</v>
      </c>
      <c r="AP11" s="9">
        <v>8.9489999999999998</v>
      </c>
      <c r="AQ11" s="9">
        <v>6.94</v>
      </c>
      <c r="AR11" s="9">
        <v>4.266</v>
      </c>
      <c r="AS11" s="9">
        <v>2.6739999999999999</v>
      </c>
      <c r="AT11" s="9">
        <v>1.573</v>
      </c>
      <c r="AU11" s="9">
        <v>1.17</v>
      </c>
      <c r="AV11" s="9">
        <v>0.40200000000000002</v>
      </c>
      <c r="AW11" s="9">
        <v>5.3680000000000003</v>
      </c>
      <c r="AX11" s="9">
        <v>3.0960000000000001</v>
      </c>
      <c r="AY11" s="9">
        <v>2.2719999999999998</v>
      </c>
      <c r="AZ11" s="9">
        <v>22.59</v>
      </c>
      <c r="BA11" s="9">
        <v>11.233000000000001</v>
      </c>
      <c r="BB11" s="9">
        <v>11.356999999999999</v>
      </c>
      <c r="BC11" s="9">
        <v>13.009</v>
      </c>
      <c r="BD11" s="9">
        <v>8.6910000000000007</v>
      </c>
      <c r="BE11" s="9">
        <v>4.3179999999999996</v>
      </c>
      <c r="BF11" s="9">
        <v>17.312000000000001</v>
      </c>
      <c r="BG11" s="9">
        <v>8.2829999999999995</v>
      </c>
      <c r="BH11" s="9">
        <v>9.0289999999999999</v>
      </c>
      <c r="BI11" s="9">
        <v>9.4749999999999996</v>
      </c>
      <c r="BJ11" s="9">
        <v>6.4050000000000002</v>
      </c>
      <c r="BK11" s="9">
        <v>3.07</v>
      </c>
      <c r="BL11" s="9">
        <v>14.122999999999999</v>
      </c>
      <c r="BM11" s="9">
        <v>8.0519999999999996</v>
      </c>
      <c r="BN11" s="9">
        <v>6.0720000000000001</v>
      </c>
      <c r="BO11" s="9">
        <v>3.448</v>
      </c>
      <c r="BP11" s="9">
        <v>2.4460000000000002</v>
      </c>
      <c r="BQ11" s="9">
        <v>1.0009999999999999</v>
      </c>
      <c r="BR11" s="9">
        <v>6.8289999999999997</v>
      </c>
      <c r="BS11" s="9">
        <v>2.3940000000000001</v>
      </c>
      <c r="BT11" s="9">
        <v>4.4349999999999996</v>
      </c>
      <c r="BU11" s="9">
        <v>8.7330000000000005</v>
      </c>
      <c r="BV11" s="9">
        <v>2.8069999999999999</v>
      </c>
      <c r="BW11" s="9">
        <v>5.9249999999999998</v>
      </c>
      <c r="BX11" s="9">
        <v>10.571999999999999</v>
      </c>
      <c r="BY11" s="9">
        <v>5.72</v>
      </c>
      <c r="BZ11" s="9">
        <v>4.8520000000000003</v>
      </c>
      <c r="CA11" s="9">
        <v>12.052</v>
      </c>
      <c r="CB11" s="9">
        <v>6.43</v>
      </c>
      <c r="CC11" s="9">
        <v>5.6219999999999999</v>
      </c>
      <c r="CD11" s="9">
        <v>23.099</v>
      </c>
      <c r="CE11" s="9">
        <v>12.683999999999999</v>
      </c>
      <c r="CF11" s="9">
        <v>10.414999999999999</v>
      </c>
      <c r="CG11" s="9">
        <v>124.271</v>
      </c>
      <c r="CH11" s="9">
        <v>74.622</v>
      </c>
      <c r="CI11" s="9">
        <v>49.649000000000001</v>
      </c>
      <c r="CJ11" s="9">
        <v>96.888999999999996</v>
      </c>
      <c r="CK11" s="9">
        <v>54.161999999999999</v>
      </c>
      <c r="CL11" s="9">
        <v>42.726999999999997</v>
      </c>
      <c r="CM11" s="9">
        <v>24.375</v>
      </c>
      <c r="CN11" s="9">
        <v>18.596</v>
      </c>
      <c r="CO11" s="9">
        <v>5.7789999999999999</v>
      </c>
      <c r="CP11" s="9">
        <v>3.0070000000000001</v>
      </c>
      <c r="CQ11" s="9">
        <v>1.8640000000000001</v>
      </c>
      <c r="CR11" s="9">
        <v>1.143</v>
      </c>
      <c r="CS11" s="9">
        <v>73.944999999999993</v>
      </c>
      <c r="CT11" s="9">
        <v>30.423999999999999</v>
      </c>
      <c r="CU11" s="9">
        <v>43.52</v>
      </c>
      <c r="CV11" s="9">
        <v>66.620999999999995</v>
      </c>
      <c r="CW11" s="9">
        <v>26.584</v>
      </c>
      <c r="CX11" s="9">
        <v>40.036999999999999</v>
      </c>
      <c r="CY11" s="9">
        <v>7.3239999999999998</v>
      </c>
      <c r="CZ11" s="9">
        <v>3.84</v>
      </c>
      <c r="DA11" s="9">
        <v>3.484</v>
      </c>
      <c r="DB11" s="9">
        <v>88.346999999999994</v>
      </c>
      <c r="DC11" s="9">
        <v>87.924999999999997</v>
      </c>
      <c r="DD11" s="9">
        <v>88.822000000000003</v>
      </c>
      <c r="DE11" s="9">
        <v>16.486000000000001</v>
      </c>
      <c r="DF11" s="9">
        <v>16.399000000000001</v>
      </c>
      <c r="DG11" s="9">
        <v>16.582999999999998</v>
      </c>
      <c r="DH11" s="9">
        <v>8.7560000000000002</v>
      </c>
      <c r="DI11" s="9">
        <v>8.0030000000000001</v>
      </c>
      <c r="DJ11" s="9">
        <v>9.6050000000000004</v>
      </c>
      <c r="DK11" s="9">
        <v>3.5009999999999999</v>
      </c>
      <c r="DL11" s="9">
        <v>4.0609999999999999</v>
      </c>
      <c r="DM11" s="9">
        <v>2.87</v>
      </c>
      <c r="DN11" s="9">
        <v>0.79300000000000004</v>
      </c>
      <c r="DO11" s="9">
        <v>1.1140000000000001</v>
      </c>
      <c r="DP11" s="9">
        <v>0.432</v>
      </c>
      <c r="DQ11" s="9">
        <v>2.7080000000000002</v>
      </c>
      <c r="DR11" s="9">
        <v>2.9470000000000001</v>
      </c>
      <c r="DS11" s="9">
        <v>2.4380000000000002</v>
      </c>
      <c r="DT11" s="9">
        <v>11.397</v>
      </c>
      <c r="DU11" s="9">
        <v>10.693</v>
      </c>
      <c r="DV11" s="9">
        <v>12.19</v>
      </c>
      <c r="DW11" s="9">
        <v>6.5629999999999997</v>
      </c>
      <c r="DX11" s="9">
        <v>8.2729999999999997</v>
      </c>
      <c r="DY11" s="9">
        <v>4.6340000000000003</v>
      </c>
      <c r="DZ11" s="9">
        <v>8.734</v>
      </c>
      <c r="EA11" s="9">
        <v>7.8849999999999998</v>
      </c>
      <c r="EB11" s="9">
        <v>9.6910000000000007</v>
      </c>
      <c r="EC11" s="9">
        <v>4.78</v>
      </c>
      <c r="ED11" s="9">
        <v>6.0979999999999999</v>
      </c>
      <c r="EE11" s="9">
        <v>3.2949999999999999</v>
      </c>
      <c r="EF11" s="9">
        <v>7.125</v>
      </c>
      <c r="EG11" s="9">
        <v>7.665</v>
      </c>
      <c r="EH11" s="9">
        <v>6.5170000000000003</v>
      </c>
      <c r="EI11" s="9">
        <v>1.7390000000000001</v>
      </c>
      <c r="EJ11" s="9">
        <v>2.3290000000000002</v>
      </c>
      <c r="EK11" s="9">
        <v>1.075</v>
      </c>
      <c r="EL11" s="9">
        <v>3.4449999999999998</v>
      </c>
      <c r="EM11" s="9">
        <v>2.2789999999999999</v>
      </c>
      <c r="EN11" s="9">
        <v>4.76</v>
      </c>
      <c r="EO11" s="9">
        <v>4.4059999999999997</v>
      </c>
      <c r="EP11" s="9">
        <v>2.6720000000000002</v>
      </c>
      <c r="EQ11" s="9">
        <v>6.36</v>
      </c>
      <c r="ER11" s="9">
        <v>5.3339999999999996</v>
      </c>
      <c r="ES11" s="9">
        <v>5.4459999999999997</v>
      </c>
      <c r="ET11" s="9">
        <v>5.2069999999999999</v>
      </c>
      <c r="EU11" s="9">
        <v>6.08</v>
      </c>
      <c r="EV11" s="9">
        <v>6.1210000000000004</v>
      </c>
      <c r="EW11" s="9">
        <v>6.0339999999999998</v>
      </c>
      <c r="EX11" s="9">
        <v>11.653</v>
      </c>
      <c r="EY11" s="9">
        <v>12.074999999999999</v>
      </c>
      <c r="EZ11" s="9">
        <v>11.178000000000001</v>
      </c>
      <c r="FA11" s="9">
        <v>62.695</v>
      </c>
      <c r="FB11" s="9">
        <v>71.037000000000006</v>
      </c>
      <c r="FC11" s="9">
        <v>53.289000000000001</v>
      </c>
      <c r="FD11" s="9">
        <v>48.88</v>
      </c>
      <c r="FE11" s="9">
        <v>51.56</v>
      </c>
      <c r="FF11" s="9">
        <v>45.86</v>
      </c>
      <c r="FG11" s="9">
        <v>12.297000000000001</v>
      </c>
      <c r="FH11" s="9">
        <v>17.702999999999999</v>
      </c>
      <c r="FI11" s="9">
        <v>6.202</v>
      </c>
      <c r="FJ11" s="9">
        <v>1.5169999999999999</v>
      </c>
      <c r="FK11" s="9">
        <v>1.7749999999999999</v>
      </c>
      <c r="FL11" s="9">
        <v>1.2270000000000001</v>
      </c>
      <c r="FM11" s="9">
        <v>37.305</v>
      </c>
      <c r="FN11" s="9">
        <v>28.963000000000001</v>
      </c>
      <c r="FO11" s="9">
        <v>46.710999999999999</v>
      </c>
      <c r="FP11" s="9">
        <v>33.61</v>
      </c>
      <c r="FQ11" s="9">
        <v>25.306999999999999</v>
      </c>
      <c r="FR11" s="9">
        <v>42.972000000000001</v>
      </c>
      <c r="FS11" s="9">
        <v>3.6949999999999998</v>
      </c>
      <c r="FT11" s="9">
        <v>3.6560000000000001</v>
      </c>
      <c r="FU11" s="9">
        <v>3.7389999999999999</v>
      </c>
      <c r="FV11" s="9">
        <v>161.721</v>
      </c>
      <c r="FW11" s="9">
        <v>90.5</v>
      </c>
      <c r="FX11" s="9">
        <v>71.221000000000004</v>
      </c>
      <c r="FY11" s="9">
        <v>146.477</v>
      </c>
      <c r="FZ11" s="9">
        <v>81.069000000000003</v>
      </c>
      <c r="GA11" s="9">
        <v>65.406999999999996</v>
      </c>
      <c r="GB11" s="9">
        <v>32.994999999999997</v>
      </c>
      <c r="GC11" s="9">
        <v>17.991</v>
      </c>
      <c r="GD11" s="9">
        <v>15.005000000000001</v>
      </c>
      <c r="GE11" s="9">
        <v>11.117000000000001</v>
      </c>
      <c r="GF11" s="9">
        <v>3.9369999999999998</v>
      </c>
      <c r="GG11" s="9">
        <v>7.18</v>
      </c>
      <c r="GH11" s="9">
        <v>14.459</v>
      </c>
      <c r="GI11" s="9">
        <v>9.4169999999999998</v>
      </c>
      <c r="GJ11" s="9">
        <v>5.0419999999999998</v>
      </c>
      <c r="GK11" s="9">
        <v>3.0670000000000002</v>
      </c>
      <c r="GL11" s="9">
        <v>3.0670000000000002</v>
      </c>
      <c r="GM11" s="9">
        <v>0</v>
      </c>
      <c r="GN11" s="9">
        <v>11.391999999999999</v>
      </c>
      <c r="GO11" s="9">
        <v>6.35</v>
      </c>
      <c r="GP11" s="9">
        <v>5.0419999999999998</v>
      </c>
      <c r="GQ11" s="9">
        <v>10.834</v>
      </c>
      <c r="GR11" s="9">
        <v>4.5469999999999997</v>
      </c>
      <c r="GS11" s="9">
        <v>6.2859999999999996</v>
      </c>
      <c r="GT11" s="9">
        <v>17.327000000000002</v>
      </c>
      <c r="GU11" s="9">
        <v>10.863</v>
      </c>
      <c r="GV11" s="9">
        <v>6.4640000000000004</v>
      </c>
      <c r="GW11" s="9">
        <v>14.754</v>
      </c>
      <c r="GX11" s="9">
        <v>8.4570000000000007</v>
      </c>
      <c r="GY11" s="9">
        <v>6.2969999999999997</v>
      </c>
      <c r="GZ11" s="9">
        <v>6.5359999999999996</v>
      </c>
      <c r="HA11" s="9">
        <v>3.2389999999999999</v>
      </c>
      <c r="HB11" s="9">
        <v>3.2970000000000002</v>
      </c>
      <c r="HC11" s="9">
        <v>15.464</v>
      </c>
      <c r="HD11" s="9">
        <v>11.936999999999999</v>
      </c>
      <c r="HE11" s="9">
        <v>3.5270000000000001</v>
      </c>
      <c r="HF11" s="9">
        <v>0.873</v>
      </c>
      <c r="HG11" s="9">
        <v>0</v>
      </c>
      <c r="HH11" s="9">
        <v>0.873</v>
      </c>
      <c r="HI11" s="9">
        <v>4.5030000000000001</v>
      </c>
      <c r="HJ11" s="9">
        <v>1.377</v>
      </c>
      <c r="HK11" s="9">
        <v>3.1259999999999999</v>
      </c>
      <c r="HL11" s="9">
        <v>5.0609999999999999</v>
      </c>
      <c r="HM11" s="9">
        <v>2.1179999999999999</v>
      </c>
      <c r="HN11" s="9">
        <v>2.9430000000000001</v>
      </c>
      <c r="HO11" s="9">
        <v>6.7469999999999999</v>
      </c>
      <c r="HP11" s="9">
        <v>3.516</v>
      </c>
      <c r="HQ11" s="9">
        <v>3.2309999999999999</v>
      </c>
      <c r="HR11" s="9">
        <v>5.8070000000000004</v>
      </c>
      <c r="HS11" s="9">
        <v>3.67</v>
      </c>
      <c r="HT11" s="9">
        <v>2.137</v>
      </c>
      <c r="HU11" s="9">
        <v>15.244</v>
      </c>
      <c r="HV11" s="9">
        <v>9.4309999999999992</v>
      </c>
      <c r="HW11" s="9">
        <v>5.8129999999999997</v>
      </c>
      <c r="HX11" s="9">
        <v>119.422</v>
      </c>
      <c r="HY11" s="9">
        <v>73.274000000000001</v>
      </c>
      <c r="HZ11" s="9">
        <v>46.148000000000003</v>
      </c>
      <c r="IA11" s="9">
        <v>101.35599999999999</v>
      </c>
      <c r="IB11" s="9">
        <v>60.774999999999999</v>
      </c>
      <c r="IC11" s="9">
        <v>40.581000000000003</v>
      </c>
      <c r="ID11" s="9">
        <v>14.321999999999999</v>
      </c>
      <c r="IE11" s="9">
        <v>9.2029999999999994</v>
      </c>
      <c r="IF11" s="9">
        <v>5.1189999999999998</v>
      </c>
      <c r="IG11" s="9">
        <v>3.7440000000000002</v>
      </c>
      <c r="IH11" s="9">
        <v>3.2959999999999998</v>
      </c>
      <c r="II11" s="9">
        <v>0.44800000000000001</v>
      </c>
      <c r="IJ11" s="9">
        <v>42.298999999999999</v>
      </c>
      <c r="IK11" s="9">
        <v>17.225999999999999</v>
      </c>
      <c r="IL11" s="9">
        <v>25.071999999999999</v>
      </c>
      <c r="IM11" s="9">
        <v>37.735999999999997</v>
      </c>
      <c r="IN11" s="9">
        <v>15.090999999999999</v>
      </c>
      <c r="IO11" s="9">
        <v>22.645</v>
      </c>
      <c r="IP11" s="9">
        <v>4.5629999999999997</v>
      </c>
      <c r="IQ11" s="9">
        <v>2.1360000000000001</v>
      </c>
    </row>
    <row r="12" spans="1:251">
      <c r="A12" s="10">
        <v>42401</v>
      </c>
      <c r="B12" s="9">
        <v>2.1749999999999998</v>
      </c>
      <c r="C12" s="9">
        <v>1.282</v>
      </c>
      <c r="D12" s="9">
        <v>10.285</v>
      </c>
      <c r="E12" s="9">
        <v>9.1820000000000004</v>
      </c>
      <c r="F12" s="9">
        <v>11.467000000000001</v>
      </c>
      <c r="G12" s="9">
        <v>10.833</v>
      </c>
      <c r="H12" s="9">
        <v>10.69</v>
      </c>
      <c r="I12" s="9">
        <v>10.984999999999999</v>
      </c>
      <c r="J12" s="9">
        <v>70.260000000000005</v>
      </c>
      <c r="K12" s="9">
        <v>79.072000000000003</v>
      </c>
      <c r="L12" s="9">
        <v>60.808</v>
      </c>
      <c r="M12" s="9">
        <v>54.470999999999997</v>
      </c>
      <c r="N12" s="9">
        <v>61.71</v>
      </c>
      <c r="O12" s="9">
        <v>46.707999999999998</v>
      </c>
      <c r="P12" s="9">
        <v>13.458</v>
      </c>
      <c r="Q12" s="9">
        <v>15.045999999999999</v>
      </c>
      <c r="R12" s="9">
        <v>11.754</v>
      </c>
      <c r="S12" s="9">
        <v>2.331</v>
      </c>
      <c r="T12" s="9">
        <v>2.3170000000000002</v>
      </c>
      <c r="U12" s="9">
        <v>2.3460000000000001</v>
      </c>
      <c r="V12" s="9">
        <v>29.74</v>
      </c>
      <c r="W12" s="9">
        <v>20.928000000000001</v>
      </c>
      <c r="X12" s="9">
        <v>39.192</v>
      </c>
      <c r="Y12" s="9">
        <v>26.957000000000001</v>
      </c>
      <c r="Z12" s="9">
        <v>20.312999999999999</v>
      </c>
      <c r="AA12" s="9">
        <v>34.082000000000001</v>
      </c>
      <c r="AB12" s="9">
        <v>2.7829999999999999</v>
      </c>
      <c r="AC12" s="9">
        <v>0.61399999999999999</v>
      </c>
      <c r="AD12" s="9">
        <v>5.1100000000000003</v>
      </c>
      <c r="AE12" s="9">
        <v>188.99199999999999</v>
      </c>
      <c r="AF12" s="9">
        <v>98.56</v>
      </c>
      <c r="AG12" s="9">
        <v>90.430999999999997</v>
      </c>
      <c r="AH12" s="9">
        <v>170.929</v>
      </c>
      <c r="AI12" s="9">
        <v>87.384</v>
      </c>
      <c r="AJ12" s="9">
        <v>83.545000000000002</v>
      </c>
      <c r="AK12" s="9">
        <v>30.959</v>
      </c>
      <c r="AL12" s="9">
        <v>13.692</v>
      </c>
      <c r="AM12" s="9">
        <v>17.265999999999998</v>
      </c>
      <c r="AN12" s="9">
        <v>11.561999999999999</v>
      </c>
      <c r="AO12" s="9">
        <v>9.0909999999999993</v>
      </c>
      <c r="AP12" s="9">
        <v>2.4710000000000001</v>
      </c>
      <c r="AQ12" s="9">
        <v>12.686</v>
      </c>
      <c r="AR12" s="9">
        <v>6.3789999999999996</v>
      </c>
      <c r="AS12" s="9">
        <v>6.3070000000000004</v>
      </c>
      <c r="AT12" s="9">
        <v>3.2869999999999999</v>
      </c>
      <c r="AU12" s="9">
        <v>1.466</v>
      </c>
      <c r="AV12" s="9">
        <v>1.8220000000000001</v>
      </c>
      <c r="AW12" s="9">
        <v>9.3989999999999991</v>
      </c>
      <c r="AX12" s="9">
        <v>4.9130000000000003</v>
      </c>
      <c r="AY12" s="9">
        <v>4.4850000000000003</v>
      </c>
      <c r="AZ12" s="9">
        <v>25.079000000000001</v>
      </c>
      <c r="BA12" s="9">
        <v>9.8970000000000002</v>
      </c>
      <c r="BB12" s="9">
        <v>15.180999999999999</v>
      </c>
      <c r="BC12" s="9">
        <v>7.5970000000000004</v>
      </c>
      <c r="BD12" s="9">
        <v>4.5199999999999996</v>
      </c>
      <c r="BE12" s="9">
        <v>3.0779999999999998</v>
      </c>
      <c r="BF12" s="9">
        <v>14.526999999999999</v>
      </c>
      <c r="BG12" s="9">
        <v>7.6379999999999999</v>
      </c>
      <c r="BH12" s="9">
        <v>6.8879999999999999</v>
      </c>
      <c r="BI12" s="9">
        <v>9.5779999999999994</v>
      </c>
      <c r="BJ12" s="9">
        <v>5.76</v>
      </c>
      <c r="BK12" s="9">
        <v>3.8180000000000001</v>
      </c>
      <c r="BL12" s="9">
        <v>16.474</v>
      </c>
      <c r="BM12" s="9">
        <v>11.071999999999999</v>
      </c>
      <c r="BN12" s="9">
        <v>5.4020000000000001</v>
      </c>
      <c r="BO12" s="9">
        <v>7.0339999999999998</v>
      </c>
      <c r="BP12" s="9">
        <v>3.1949999999999998</v>
      </c>
      <c r="BQ12" s="9">
        <v>3.839</v>
      </c>
      <c r="BR12" s="9">
        <v>10.726000000000001</v>
      </c>
      <c r="BS12" s="9">
        <v>0.91800000000000004</v>
      </c>
      <c r="BT12" s="9">
        <v>9.8070000000000004</v>
      </c>
      <c r="BU12" s="9">
        <v>4.0019999999999998</v>
      </c>
      <c r="BV12" s="9">
        <v>0.53700000000000003</v>
      </c>
      <c r="BW12" s="9">
        <v>3.4649999999999999</v>
      </c>
      <c r="BX12" s="9">
        <v>3.1269999999999998</v>
      </c>
      <c r="BY12" s="9">
        <v>2.56</v>
      </c>
      <c r="BZ12" s="9">
        <v>0.56699999999999995</v>
      </c>
      <c r="CA12" s="9">
        <v>17.579999999999998</v>
      </c>
      <c r="CB12" s="9">
        <v>12.125</v>
      </c>
      <c r="CC12" s="9">
        <v>5.4550000000000001</v>
      </c>
      <c r="CD12" s="9">
        <v>18.062999999999999</v>
      </c>
      <c r="CE12" s="9">
        <v>11.176</v>
      </c>
      <c r="CF12" s="9">
        <v>6.8860000000000001</v>
      </c>
      <c r="CG12" s="9">
        <v>122.795</v>
      </c>
      <c r="CH12" s="9">
        <v>70.941999999999993</v>
      </c>
      <c r="CI12" s="9">
        <v>51.851999999999997</v>
      </c>
      <c r="CJ12" s="9">
        <v>92.418000000000006</v>
      </c>
      <c r="CK12" s="9">
        <v>52.33</v>
      </c>
      <c r="CL12" s="9">
        <v>40.088000000000001</v>
      </c>
      <c r="CM12" s="9">
        <v>25.765000000000001</v>
      </c>
      <c r="CN12" s="9">
        <v>15.423</v>
      </c>
      <c r="CO12" s="9">
        <v>10.342000000000001</v>
      </c>
      <c r="CP12" s="9">
        <v>4.6120000000000001</v>
      </c>
      <c r="CQ12" s="9">
        <v>3.1890000000000001</v>
      </c>
      <c r="CR12" s="9">
        <v>1.423</v>
      </c>
      <c r="CS12" s="9">
        <v>66.197000000000003</v>
      </c>
      <c r="CT12" s="9">
        <v>27.617999999999999</v>
      </c>
      <c r="CU12" s="9">
        <v>38.579000000000001</v>
      </c>
      <c r="CV12" s="9">
        <v>60.838999999999999</v>
      </c>
      <c r="CW12" s="9">
        <v>23.797000000000001</v>
      </c>
      <c r="CX12" s="9">
        <v>37.042000000000002</v>
      </c>
      <c r="CY12" s="9">
        <v>5.3579999999999997</v>
      </c>
      <c r="CZ12" s="9">
        <v>3.8210000000000002</v>
      </c>
      <c r="DA12" s="9">
        <v>1.5369999999999999</v>
      </c>
      <c r="DB12" s="9">
        <v>90.442999999999998</v>
      </c>
      <c r="DC12" s="9">
        <v>88.66</v>
      </c>
      <c r="DD12" s="9">
        <v>92.385000000000005</v>
      </c>
      <c r="DE12" s="9">
        <v>16.381</v>
      </c>
      <c r="DF12" s="9">
        <v>13.891999999999999</v>
      </c>
      <c r="DG12" s="9">
        <v>19.093</v>
      </c>
      <c r="DH12" s="9">
        <v>6.1180000000000003</v>
      </c>
      <c r="DI12" s="9">
        <v>9.2230000000000008</v>
      </c>
      <c r="DJ12" s="9">
        <v>2.7320000000000002</v>
      </c>
      <c r="DK12" s="9">
        <v>6.7130000000000001</v>
      </c>
      <c r="DL12" s="9">
        <v>6.4720000000000004</v>
      </c>
      <c r="DM12" s="9">
        <v>6.9740000000000002</v>
      </c>
      <c r="DN12" s="9">
        <v>1.7390000000000001</v>
      </c>
      <c r="DO12" s="9">
        <v>1.4870000000000001</v>
      </c>
      <c r="DP12" s="9">
        <v>2.0139999999999998</v>
      </c>
      <c r="DQ12" s="9">
        <v>4.9729999999999999</v>
      </c>
      <c r="DR12" s="9">
        <v>4.9850000000000003</v>
      </c>
      <c r="DS12" s="9">
        <v>4.96</v>
      </c>
      <c r="DT12" s="9">
        <v>13.27</v>
      </c>
      <c r="DU12" s="9">
        <v>10.042</v>
      </c>
      <c r="DV12" s="9">
        <v>16.788</v>
      </c>
      <c r="DW12" s="9">
        <v>4.0199999999999996</v>
      </c>
      <c r="DX12" s="9">
        <v>4.5860000000000003</v>
      </c>
      <c r="DY12" s="9">
        <v>3.403</v>
      </c>
      <c r="DZ12" s="9">
        <v>7.6859999999999999</v>
      </c>
      <c r="EA12" s="9">
        <v>7.75</v>
      </c>
      <c r="EB12" s="9">
        <v>7.617</v>
      </c>
      <c r="EC12" s="9">
        <v>5.0679999999999996</v>
      </c>
      <c r="ED12" s="9">
        <v>5.8440000000000003</v>
      </c>
      <c r="EE12" s="9">
        <v>4.2220000000000004</v>
      </c>
      <c r="EF12" s="9">
        <v>8.7170000000000005</v>
      </c>
      <c r="EG12" s="9">
        <v>11.234</v>
      </c>
      <c r="EH12" s="9">
        <v>5.9740000000000002</v>
      </c>
      <c r="EI12" s="9">
        <v>3.722</v>
      </c>
      <c r="EJ12" s="9">
        <v>3.2410000000000001</v>
      </c>
      <c r="EK12" s="9">
        <v>4.2460000000000004</v>
      </c>
      <c r="EL12" s="9">
        <v>5.6749999999999998</v>
      </c>
      <c r="EM12" s="9">
        <v>0.93200000000000005</v>
      </c>
      <c r="EN12" s="9">
        <v>10.845000000000001</v>
      </c>
      <c r="EO12" s="9">
        <v>2.117</v>
      </c>
      <c r="EP12" s="9">
        <v>0.54400000000000004</v>
      </c>
      <c r="EQ12" s="9">
        <v>3.8319999999999999</v>
      </c>
      <c r="ER12" s="9">
        <v>1.655</v>
      </c>
      <c r="ES12" s="9">
        <v>2.597</v>
      </c>
      <c r="ET12" s="9">
        <v>0.627</v>
      </c>
      <c r="EU12" s="9">
        <v>9.3019999999999996</v>
      </c>
      <c r="EV12" s="9">
        <v>12.302</v>
      </c>
      <c r="EW12" s="9">
        <v>6.032</v>
      </c>
      <c r="EX12" s="9">
        <v>9.5570000000000004</v>
      </c>
      <c r="EY12" s="9">
        <v>11.34</v>
      </c>
      <c r="EZ12" s="9">
        <v>7.6150000000000002</v>
      </c>
      <c r="FA12" s="9">
        <v>64.974000000000004</v>
      </c>
      <c r="FB12" s="9">
        <v>71.978999999999999</v>
      </c>
      <c r="FC12" s="9">
        <v>57.338999999999999</v>
      </c>
      <c r="FD12" s="9">
        <v>48.901000000000003</v>
      </c>
      <c r="FE12" s="9">
        <v>53.094999999999999</v>
      </c>
      <c r="FF12" s="9">
        <v>44.329000000000001</v>
      </c>
      <c r="FG12" s="9">
        <v>13.632999999999999</v>
      </c>
      <c r="FH12" s="9">
        <v>15.648999999999999</v>
      </c>
      <c r="FI12" s="9">
        <v>11.436</v>
      </c>
      <c r="FJ12" s="9">
        <v>2.44</v>
      </c>
      <c r="FK12" s="9">
        <v>3.2360000000000002</v>
      </c>
      <c r="FL12" s="9">
        <v>1.573</v>
      </c>
      <c r="FM12" s="9">
        <v>35.026000000000003</v>
      </c>
      <c r="FN12" s="9">
        <v>28.021000000000001</v>
      </c>
      <c r="FO12" s="9">
        <v>42.661000000000001</v>
      </c>
      <c r="FP12" s="9">
        <v>32.191000000000003</v>
      </c>
      <c r="FQ12" s="9">
        <v>24.145</v>
      </c>
      <c r="FR12" s="9">
        <v>40.960999999999999</v>
      </c>
      <c r="FS12" s="9">
        <v>2.835</v>
      </c>
      <c r="FT12" s="9">
        <v>3.8759999999999999</v>
      </c>
      <c r="FU12" s="9">
        <v>1.7</v>
      </c>
      <c r="FV12" s="9">
        <v>152.70699999999999</v>
      </c>
      <c r="FW12" s="9">
        <v>82.942999999999998</v>
      </c>
      <c r="FX12" s="9">
        <v>69.763000000000005</v>
      </c>
      <c r="FY12" s="9">
        <v>140.27099999999999</v>
      </c>
      <c r="FZ12" s="9">
        <v>78.049000000000007</v>
      </c>
      <c r="GA12" s="9">
        <v>62.222000000000001</v>
      </c>
      <c r="GB12" s="9">
        <v>35.606999999999999</v>
      </c>
      <c r="GC12" s="9">
        <v>19.369</v>
      </c>
      <c r="GD12" s="9">
        <v>16.238</v>
      </c>
      <c r="GE12" s="9">
        <v>17.606000000000002</v>
      </c>
      <c r="GF12" s="9">
        <v>12.32</v>
      </c>
      <c r="GG12" s="9">
        <v>5.2869999999999999</v>
      </c>
      <c r="GH12" s="9">
        <v>9.3740000000000006</v>
      </c>
      <c r="GI12" s="9">
        <v>3.3650000000000002</v>
      </c>
      <c r="GJ12" s="9">
        <v>6.01</v>
      </c>
      <c r="GK12" s="9">
        <v>1.58</v>
      </c>
      <c r="GL12" s="9">
        <v>0.97299999999999998</v>
      </c>
      <c r="GM12" s="9">
        <v>0.60799999999999998</v>
      </c>
      <c r="GN12" s="9">
        <v>7.7939999999999996</v>
      </c>
      <c r="GO12" s="9">
        <v>2.3919999999999999</v>
      </c>
      <c r="GP12" s="9">
        <v>5.4020000000000001</v>
      </c>
      <c r="GQ12" s="9">
        <v>12.385</v>
      </c>
      <c r="GR12" s="9">
        <v>7.492</v>
      </c>
      <c r="GS12" s="9">
        <v>4.8929999999999998</v>
      </c>
      <c r="GT12" s="9">
        <v>11.667</v>
      </c>
      <c r="GU12" s="9">
        <v>5.9039999999999999</v>
      </c>
      <c r="GV12" s="9">
        <v>5.7629999999999999</v>
      </c>
      <c r="GW12" s="9">
        <v>11.526999999999999</v>
      </c>
      <c r="GX12" s="9">
        <v>8.4819999999999993</v>
      </c>
      <c r="GY12" s="9">
        <v>3.0459999999999998</v>
      </c>
      <c r="GZ12" s="9">
        <v>4.9850000000000003</v>
      </c>
      <c r="HA12" s="9">
        <v>3.9740000000000002</v>
      </c>
      <c r="HB12" s="9">
        <v>1.0109999999999999</v>
      </c>
      <c r="HC12" s="9">
        <v>10.522</v>
      </c>
      <c r="HD12" s="9">
        <v>5.2990000000000004</v>
      </c>
      <c r="HE12" s="9">
        <v>5.2240000000000002</v>
      </c>
      <c r="HF12" s="9">
        <v>0.41699999999999998</v>
      </c>
      <c r="HG12" s="9">
        <v>0</v>
      </c>
      <c r="HH12" s="9">
        <v>0.41699999999999998</v>
      </c>
      <c r="HI12" s="9">
        <v>6.5949999999999998</v>
      </c>
      <c r="HJ12" s="9">
        <v>2.4870000000000001</v>
      </c>
      <c r="HK12" s="9">
        <v>4.1079999999999997</v>
      </c>
      <c r="HL12" s="9">
        <v>3.403</v>
      </c>
      <c r="HM12" s="9">
        <v>0</v>
      </c>
      <c r="HN12" s="9">
        <v>3.403</v>
      </c>
      <c r="HO12" s="9">
        <v>1.395</v>
      </c>
      <c r="HP12" s="9">
        <v>0.96399999999999997</v>
      </c>
      <c r="HQ12" s="9">
        <v>0.43099999999999999</v>
      </c>
      <c r="HR12" s="9">
        <v>14.786</v>
      </c>
      <c r="HS12" s="9">
        <v>8.3930000000000007</v>
      </c>
      <c r="HT12" s="9">
        <v>6.3929999999999998</v>
      </c>
      <c r="HU12" s="9">
        <v>12.436</v>
      </c>
      <c r="HV12" s="9">
        <v>4.8940000000000001</v>
      </c>
      <c r="HW12" s="9">
        <v>7.5410000000000004</v>
      </c>
      <c r="HX12" s="9">
        <v>112.04600000000001</v>
      </c>
      <c r="HY12" s="9">
        <v>68.897999999999996</v>
      </c>
      <c r="HZ12" s="9">
        <v>43.148000000000003</v>
      </c>
      <c r="IA12" s="9">
        <v>94.643000000000001</v>
      </c>
      <c r="IB12" s="9">
        <v>58.085999999999999</v>
      </c>
      <c r="IC12" s="9">
        <v>36.557000000000002</v>
      </c>
      <c r="ID12" s="9">
        <v>14.840999999999999</v>
      </c>
      <c r="IE12" s="9">
        <v>9.59</v>
      </c>
      <c r="IF12" s="9">
        <v>5.2510000000000003</v>
      </c>
      <c r="IG12" s="9">
        <v>2.5630000000000002</v>
      </c>
      <c r="IH12" s="9">
        <v>1.222</v>
      </c>
      <c r="II12" s="9">
        <v>1.34</v>
      </c>
      <c r="IJ12" s="9">
        <v>40.659999999999997</v>
      </c>
      <c r="IK12" s="9">
        <v>14.045</v>
      </c>
      <c r="IL12" s="9">
        <v>26.614999999999998</v>
      </c>
      <c r="IM12" s="9">
        <v>37.923999999999999</v>
      </c>
      <c r="IN12" s="9">
        <v>13.111000000000001</v>
      </c>
      <c r="IO12" s="9">
        <v>24.812999999999999</v>
      </c>
      <c r="IP12" s="9">
        <v>2.7360000000000002</v>
      </c>
      <c r="IQ12" s="9">
        <v>0.93400000000000005</v>
      </c>
    </row>
    <row r="13" spans="1:251">
      <c r="A13" s="10">
        <v>42767</v>
      </c>
      <c r="B13" s="9">
        <v>0.50800000000000001</v>
      </c>
      <c r="C13" s="9">
        <v>1.976</v>
      </c>
      <c r="D13" s="9">
        <v>9.5229999999999997</v>
      </c>
      <c r="E13" s="9">
        <v>10.621</v>
      </c>
      <c r="F13" s="9">
        <v>8.3179999999999996</v>
      </c>
      <c r="G13" s="9">
        <v>13.252000000000001</v>
      </c>
      <c r="H13" s="9">
        <v>10.814</v>
      </c>
      <c r="I13" s="9">
        <v>15.929</v>
      </c>
      <c r="J13" s="9">
        <v>63.463000000000001</v>
      </c>
      <c r="K13" s="9">
        <v>70.724999999999994</v>
      </c>
      <c r="L13" s="9">
        <v>55.488999999999997</v>
      </c>
      <c r="M13" s="9">
        <v>48.640999999999998</v>
      </c>
      <c r="N13" s="9">
        <v>54.302999999999997</v>
      </c>
      <c r="O13" s="9">
        <v>42.421999999999997</v>
      </c>
      <c r="P13" s="9">
        <v>12.695</v>
      </c>
      <c r="Q13" s="9">
        <v>14.727</v>
      </c>
      <c r="R13" s="9">
        <v>10.462999999999999</v>
      </c>
      <c r="S13" s="9">
        <v>2.1280000000000001</v>
      </c>
      <c r="T13" s="9">
        <v>1.694</v>
      </c>
      <c r="U13" s="9">
        <v>2.6040000000000001</v>
      </c>
      <c r="V13" s="9">
        <v>36.536999999999999</v>
      </c>
      <c r="W13" s="9">
        <v>29.274999999999999</v>
      </c>
      <c r="X13" s="9">
        <v>44.511000000000003</v>
      </c>
      <c r="Y13" s="9">
        <v>33.42</v>
      </c>
      <c r="Z13" s="9">
        <v>27.184999999999999</v>
      </c>
      <c r="AA13" s="9">
        <v>40.267000000000003</v>
      </c>
      <c r="AB13" s="9">
        <v>3.117</v>
      </c>
      <c r="AC13" s="9">
        <v>2.09</v>
      </c>
      <c r="AD13" s="9">
        <v>4.2439999999999998</v>
      </c>
      <c r="AE13" s="9">
        <v>199.29900000000001</v>
      </c>
      <c r="AF13" s="9">
        <v>101.357</v>
      </c>
      <c r="AG13" s="9">
        <v>97.941999999999993</v>
      </c>
      <c r="AH13" s="9">
        <v>173.98400000000001</v>
      </c>
      <c r="AI13" s="9">
        <v>88.084999999999994</v>
      </c>
      <c r="AJ13" s="9">
        <v>85.899000000000001</v>
      </c>
      <c r="AK13" s="9">
        <v>34.524999999999999</v>
      </c>
      <c r="AL13" s="9">
        <v>17.366</v>
      </c>
      <c r="AM13" s="9">
        <v>17.158999999999999</v>
      </c>
      <c r="AN13" s="9">
        <v>13.718</v>
      </c>
      <c r="AO13" s="9">
        <v>7.4589999999999996</v>
      </c>
      <c r="AP13" s="9">
        <v>6.258</v>
      </c>
      <c r="AQ13" s="9">
        <v>14.047000000000001</v>
      </c>
      <c r="AR13" s="9">
        <v>7.7309999999999999</v>
      </c>
      <c r="AS13" s="9">
        <v>6.3170000000000002</v>
      </c>
      <c r="AT13" s="9">
        <v>1.4179999999999999</v>
      </c>
      <c r="AU13" s="9">
        <v>0.85699999999999998</v>
      </c>
      <c r="AV13" s="9">
        <v>0.56100000000000005</v>
      </c>
      <c r="AW13" s="9">
        <v>12.629</v>
      </c>
      <c r="AX13" s="9">
        <v>6.8739999999999997</v>
      </c>
      <c r="AY13" s="9">
        <v>5.7560000000000002</v>
      </c>
      <c r="AZ13" s="9">
        <v>25.395</v>
      </c>
      <c r="BA13" s="9">
        <v>8.0280000000000005</v>
      </c>
      <c r="BB13" s="9">
        <v>17.367000000000001</v>
      </c>
      <c r="BC13" s="9">
        <v>8.3420000000000005</v>
      </c>
      <c r="BD13" s="9">
        <v>6.2640000000000002</v>
      </c>
      <c r="BE13" s="9">
        <v>2.077</v>
      </c>
      <c r="BF13" s="9">
        <v>13.967000000000001</v>
      </c>
      <c r="BG13" s="9">
        <v>9.1180000000000003</v>
      </c>
      <c r="BH13" s="9">
        <v>4.8490000000000002</v>
      </c>
      <c r="BI13" s="9">
        <v>10.504</v>
      </c>
      <c r="BJ13" s="9">
        <v>5.7279999999999998</v>
      </c>
      <c r="BK13" s="9">
        <v>4.7759999999999998</v>
      </c>
      <c r="BL13" s="9">
        <v>17.538</v>
      </c>
      <c r="BM13" s="9">
        <v>11.597</v>
      </c>
      <c r="BN13" s="9">
        <v>5.9409999999999998</v>
      </c>
      <c r="BO13" s="9">
        <v>4.1900000000000004</v>
      </c>
      <c r="BP13" s="9">
        <v>3.3839999999999999</v>
      </c>
      <c r="BQ13" s="9">
        <v>0.80600000000000005</v>
      </c>
      <c r="BR13" s="9">
        <v>7.3310000000000004</v>
      </c>
      <c r="BS13" s="9">
        <v>1.637</v>
      </c>
      <c r="BT13" s="9">
        <v>5.694</v>
      </c>
      <c r="BU13" s="9">
        <v>3.9119999999999999</v>
      </c>
      <c r="BV13" s="9">
        <v>1.821</v>
      </c>
      <c r="BW13" s="9">
        <v>2.09</v>
      </c>
      <c r="BX13" s="9">
        <v>2.024</v>
      </c>
      <c r="BY13" s="9">
        <v>1.1240000000000001</v>
      </c>
      <c r="BZ13" s="9">
        <v>0.9</v>
      </c>
      <c r="CA13" s="9">
        <v>18.492000000000001</v>
      </c>
      <c r="CB13" s="9">
        <v>6.827</v>
      </c>
      <c r="CC13" s="9">
        <v>11.664999999999999</v>
      </c>
      <c r="CD13" s="9">
        <v>25.315000000000001</v>
      </c>
      <c r="CE13" s="9">
        <v>13.272</v>
      </c>
      <c r="CF13" s="9">
        <v>12.042</v>
      </c>
      <c r="CG13" s="9">
        <v>137.82</v>
      </c>
      <c r="CH13" s="9">
        <v>74.075999999999993</v>
      </c>
      <c r="CI13" s="9">
        <v>63.744</v>
      </c>
      <c r="CJ13" s="9">
        <v>112.604</v>
      </c>
      <c r="CK13" s="9">
        <v>56.837000000000003</v>
      </c>
      <c r="CL13" s="9">
        <v>55.767000000000003</v>
      </c>
      <c r="CM13" s="9">
        <v>21.623000000000001</v>
      </c>
      <c r="CN13" s="9">
        <v>14.506</v>
      </c>
      <c r="CO13" s="9">
        <v>7.117</v>
      </c>
      <c r="CP13" s="9">
        <v>3.5939999999999999</v>
      </c>
      <c r="CQ13" s="9">
        <v>2.7330000000000001</v>
      </c>
      <c r="CR13" s="9">
        <v>0.86</v>
      </c>
      <c r="CS13" s="9">
        <v>61.478999999999999</v>
      </c>
      <c r="CT13" s="9">
        <v>27.280999999999999</v>
      </c>
      <c r="CU13" s="9">
        <v>34.197000000000003</v>
      </c>
      <c r="CV13" s="9">
        <v>54.356000000000002</v>
      </c>
      <c r="CW13" s="9">
        <v>24.827999999999999</v>
      </c>
      <c r="CX13" s="9">
        <v>29.529</v>
      </c>
      <c r="CY13" s="9">
        <v>7.1219999999999999</v>
      </c>
      <c r="CZ13" s="9">
        <v>2.4540000000000002</v>
      </c>
      <c r="DA13" s="9">
        <v>4.6680000000000001</v>
      </c>
      <c r="DB13" s="9">
        <v>87.298000000000002</v>
      </c>
      <c r="DC13" s="9">
        <v>86.906000000000006</v>
      </c>
      <c r="DD13" s="9">
        <v>87.703999999999994</v>
      </c>
      <c r="DE13" s="9">
        <v>17.323</v>
      </c>
      <c r="DF13" s="9">
        <v>17.134</v>
      </c>
      <c r="DG13" s="9">
        <v>17.518999999999998</v>
      </c>
      <c r="DH13" s="9">
        <v>6.883</v>
      </c>
      <c r="DI13" s="9">
        <v>7.359</v>
      </c>
      <c r="DJ13" s="9">
        <v>6.39</v>
      </c>
      <c r="DK13" s="9">
        <v>7.048</v>
      </c>
      <c r="DL13" s="9">
        <v>7.6269999999999998</v>
      </c>
      <c r="DM13" s="9">
        <v>6.4489999999999998</v>
      </c>
      <c r="DN13" s="9">
        <v>0.71099999999999997</v>
      </c>
      <c r="DO13" s="9">
        <v>0.84499999999999997</v>
      </c>
      <c r="DP13" s="9">
        <v>0.57299999999999995</v>
      </c>
      <c r="DQ13" s="9">
        <v>6.3369999999999997</v>
      </c>
      <c r="DR13" s="9">
        <v>6.782</v>
      </c>
      <c r="DS13" s="9">
        <v>5.8769999999999998</v>
      </c>
      <c r="DT13" s="9">
        <v>12.742000000000001</v>
      </c>
      <c r="DU13" s="9">
        <v>7.92</v>
      </c>
      <c r="DV13" s="9">
        <v>17.731999999999999</v>
      </c>
      <c r="DW13" s="9">
        <v>4.1859999999999999</v>
      </c>
      <c r="DX13" s="9">
        <v>6.18</v>
      </c>
      <c r="DY13" s="9">
        <v>2.121</v>
      </c>
      <c r="DZ13" s="9">
        <v>7.008</v>
      </c>
      <c r="EA13" s="9">
        <v>8.9960000000000004</v>
      </c>
      <c r="EB13" s="9">
        <v>4.95</v>
      </c>
      <c r="EC13" s="9">
        <v>5.2709999999999999</v>
      </c>
      <c r="ED13" s="9">
        <v>5.6520000000000001</v>
      </c>
      <c r="EE13" s="9">
        <v>4.8760000000000003</v>
      </c>
      <c r="EF13" s="9">
        <v>8.8000000000000007</v>
      </c>
      <c r="EG13" s="9">
        <v>11.442</v>
      </c>
      <c r="EH13" s="9">
        <v>6.0659999999999998</v>
      </c>
      <c r="EI13" s="9">
        <v>2.1019999999999999</v>
      </c>
      <c r="EJ13" s="9">
        <v>3.3380000000000001</v>
      </c>
      <c r="EK13" s="9">
        <v>0.82299999999999995</v>
      </c>
      <c r="EL13" s="9">
        <v>3.6779999999999999</v>
      </c>
      <c r="EM13" s="9">
        <v>1.615</v>
      </c>
      <c r="EN13" s="9">
        <v>5.8129999999999997</v>
      </c>
      <c r="EO13" s="9">
        <v>1.9630000000000001</v>
      </c>
      <c r="EP13" s="9">
        <v>1.7969999999999999</v>
      </c>
      <c r="EQ13" s="9">
        <v>2.1339999999999999</v>
      </c>
      <c r="ER13" s="9">
        <v>1.016</v>
      </c>
      <c r="ES13" s="9">
        <v>1.109</v>
      </c>
      <c r="ET13" s="9">
        <v>0.91900000000000004</v>
      </c>
      <c r="EU13" s="9">
        <v>9.2780000000000005</v>
      </c>
      <c r="EV13" s="9">
        <v>6.7359999999999998</v>
      </c>
      <c r="EW13" s="9">
        <v>11.91</v>
      </c>
      <c r="EX13" s="9">
        <v>12.702</v>
      </c>
      <c r="EY13" s="9">
        <v>13.093999999999999</v>
      </c>
      <c r="EZ13" s="9">
        <v>12.295999999999999</v>
      </c>
      <c r="FA13" s="9">
        <v>69.153000000000006</v>
      </c>
      <c r="FB13" s="9">
        <v>73.084000000000003</v>
      </c>
      <c r="FC13" s="9">
        <v>65.084000000000003</v>
      </c>
      <c r="FD13" s="9">
        <v>56.5</v>
      </c>
      <c r="FE13" s="9">
        <v>56.075000000000003</v>
      </c>
      <c r="FF13" s="9">
        <v>56.939</v>
      </c>
      <c r="FG13" s="9">
        <v>10.85</v>
      </c>
      <c r="FH13" s="9">
        <v>14.311999999999999</v>
      </c>
      <c r="FI13" s="9">
        <v>7.2670000000000003</v>
      </c>
      <c r="FJ13" s="9">
        <v>1.8029999999999999</v>
      </c>
      <c r="FK13" s="9">
        <v>2.6970000000000001</v>
      </c>
      <c r="FL13" s="9">
        <v>0.878</v>
      </c>
      <c r="FM13" s="9">
        <v>30.847000000000001</v>
      </c>
      <c r="FN13" s="9">
        <v>26.916</v>
      </c>
      <c r="FO13" s="9">
        <v>34.915999999999997</v>
      </c>
      <c r="FP13" s="9">
        <v>27.274000000000001</v>
      </c>
      <c r="FQ13" s="9">
        <v>24.495000000000001</v>
      </c>
      <c r="FR13" s="9">
        <v>30.149000000000001</v>
      </c>
      <c r="FS13" s="9">
        <v>3.5739999999999998</v>
      </c>
      <c r="FT13" s="9">
        <v>2.4209999999999998</v>
      </c>
      <c r="FU13" s="9">
        <v>4.7670000000000003</v>
      </c>
      <c r="FV13" s="9">
        <v>150.67400000000001</v>
      </c>
      <c r="FW13" s="9">
        <v>79.275999999999996</v>
      </c>
      <c r="FX13" s="9">
        <v>71.399000000000001</v>
      </c>
      <c r="FY13" s="9">
        <v>134.03100000000001</v>
      </c>
      <c r="FZ13" s="9">
        <v>66.567999999999998</v>
      </c>
      <c r="GA13" s="9">
        <v>67.462999999999994</v>
      </c>
      <c r="GB13" s="9">
        <v>33.645000000000003</v>
      </c>
      <c r="GC13" s="9">
        <v>17.516999999999999</v>
      </c>
      <c r="GD13" s="9">
        <v>16.128</v>
      </c>
      <c r="GE13" s="9">
        <v>13.124000000000001</v>
      </c>
      <c r="GF13" s="9">
        <v>6.1719999999999997</v>
      </c>
      <c r="GG13" s="9">
        <v>6.952</v>
      </c>
      <c r="GH13" s="9">
        <v>9.4440000000000008</v>
      </c>
      <c r="GI13" s="9">
        <v>5.9089999999999998</v>
      </c>
      <c r="GJ13" s="9">
        <v>3.5350000000000001</v>
      </c>
      <c r="GK13" s="9">
        <v>0.93500000000000005</v>
      </c>
      <c r="GL13" s="9">
        <v>0.93500000000000005</v>
      </c>
      <c r="GM13" s="9">
        <v>0</v>
      </c>
      <c r="GN13" s="9">
        <v>8.5090000000000003</v>
      </c>
      <c r="GO13" s="9">
        <v>4.9740000000000002</v>
      </c>
      <c r="GP13" s="9">
        <v>3.5350000000000001</v>
      </c>
      <c r="GQ13" s="9">
        <v>16.547000000000001</v>
      </c>
      <c r="GR13" s="9">
        <v>8.2680000000000007</v>
      </c>
      <c r="GS13" s="9">
        <v>8.2799999999999994</v>
      </c>
      <c r="GT13" s="9">
        <v>5.0979999999999999</v>
      </c>
      <c r="GU13" s="9">
        <v>2.8929999999999998</v>
      </c>
      <c r="GV13" s="9">
        <v>2.2050000000000001</v>
      </c>
      <c r="GW13" s="9">
        <v>12.236000000000001</v>
      </c>
      <c r="GX13" s="9">
        <v>7.0250000000000004</v>
      </c>
      <c r="GY13" s="9">
        <v>5.2110000000000003</v>
      </c>
      <c r="GZ13" s="9">
        <v>3.8679999999999999</v>
      </c>
      <c r="HA13" s="9">
        <v>0.81499999999999995</v>
      </c>
      <c r="HB13" s="9">
        <v>3.0529999999999999</v>
      </c>
      <c r="HC13" s="9">
        <v>12.717000000000001</v>
      </c>
      <c r="HD13" s="9">
        <v>7.7039999999999997</v>
      </c>
      <c r="HE13" s="9">
        <v>5.0119999999999996</v>
      </c>
      <c r="HF13" s="9">
        <v>2.8220000000000001</v>
      </c>
      <c r="HG13" s="9">
        <v>0.90400000000000003</v>
      </c>
      <c r="HH13" s="9">
        <v>1.9179999999999999</v>
      </c>
      <c r="HI13" s="9">
        <v>6.181</v>
      </c>
      <c r="HJ13" s="9">
        <v>1.214</v>
      </c>
      <c r="HK13" s="9">
        <v>4.9669999999999996</v>
      </c>
      <c r="HL13" s="9">
        <v>3.68</v>
      </c>
      <c r="HM13" s="9">
        <v>2.1240000000000001</v>
      </c>
      <c r="HN13" s="9">
        <v>1.5549999999999999</v>
      </c>
      <c r="HO13" s="9">
        <v>2.9180000000000001</v>
      </c>
      <c r="HP13" s="9">
        <v>1.7649999999999999</v>
      </c>
      <c r="HQ13" s="9">
        <v>1.1539999999999999</v>
      </c>
      <c r="HR13" s="9">
        <v>11.75</v>
      </c>
      <c r="HS13" s="9">
        <v>4.258</v>
      </c>
      <c r="HT13" s="9">
        <v>7.4909999999999997</v>
      </c>
      <c r="HU13" s="9">
        <v>16.643999999999998</v>
      </c>
      <c r="HV13" s="9">
        <v>12.708</v>
      </c>
      <c r="HW13" s="9">
        <v>3.9359999999999999</v>
      </c>
      <c r="HX13" s="9">
        <v>106.029</v>
      </c>
      <c r="HY13" s="9">
        <v>58.408000000000001</v>
      </c>
      <c r="HZ13" s="9">
        <v>47.621000000000002</v>
      </c>
      <c r="IA13" s="9">
        <v>92.070999999999998</v>
      </c>
      <c r="IB13" s="9">
        <v>50.411999999999999</v>
      </c>
      <c r="IC13" s="9">
        <v>41.658999999999999</v>
      </c>
      <c r="ID13" s="9">
        <v>12.141</v>
      </c>
      <c r="IE13" s="9">
        <v>6.742</v>
      </c>
      <c r="IF13" s="9">
        <v>5.399</v>
      </c>
      <c r="IG13" s="9">
        <v>1.8180000000000001</v>
      </c>
      <c r="IH13" s="9">
        <v>1.254</v>
      </c>
      <c r="II13" s="9">
        <v>0.56299999999999994</v>
      </c>
      <c r="IJ13" s="9">
        <v>44.645000000000003</v>
      </c>
      <c r="IK13" s="9">
        <v>20.867000000000001</v>
      </c>
      <c r="IL13" s="9">
        <v>23.777999999999999</v>
      </c>
      <c r="IM13" s="9">
        <v>40.148000000000003</v>
      </c>
      <c r="IN13" s="9">
        <v>18.405999999999999</v>
      </c>
      <c r="IO13" s="9">
        <v>21.742000000000001</v>
      </c>
      <c r="IP13" s="9">
        <v>4.4969999999999999</v>
      </c>
      <c r="IQ13" s="9">
        <v>2.4609999999999999</v>
      </c>
    </row>
    <row r="14" spans="1:251">
      <c r="A14" s="10">
        <v>43132</v>
      </c>
      <c r="B14" s="9">
        <v>0.93700000000000006</v>
      </c>
      <c r="C14" s="9">
        <v>1.0760000000000001</v>
      </c>
      <c r="D14" s="9">
        <v>9.9719999999999995</v>
      </c>
      <c r="E14" s="9">
        <v>10.241</v>
      </c>
      <c r="F14" s="9">
        <v>9.6560000000000006</v>
      </c>
      <c r="G14" s="9">
        <v>10.797000000000001</v>
      </c>
      <c r="H14" s="9">
        <v>7.6639999999999997</v>
      </c>
      <c r="I14" s="9">
        <v>14.475</v>
      </c>
      <c r="J14" s="9">
        <v>70.057000000000002</v>
      </c>
      <c r="K14" s="9">
        <v>77.691999999999993</v>
      </c>
      <c r="L14" s="9">
        <v>61.091999999999999</v>
      </c>
      <c r="M14" s="9">
        <v>54.024999999999999</v>
      </c>
      <c r="N14" s="9">
        <v>59.963999999999999</v>
      </c>
      <c r="O14" s="9">
        <v>47.051000000000002</v>
      </c>
      <c r="P14" s="9">
        <v>12.785</v>
      </c>
      <c r="Q14" s="9">
        <v>14.098000000000001</v>
      </c>
      <c r="R14" s="9">
        <v>11.244</v>
      </c>
      <c r="S14" s="9">
        <v>3.2469999999999999</v>
      </c>
      <c r="T14" s="9">
        <v>3.63</v>
      </c>
      <c r="U14" s="9">
        <v>2.7970000000000002</v>
      </c>
      <c r="V14" s="9">
        <v>29.943000000000001</v>
      </c>
      <c r="W14" s="9">
        <v>22.308</v>
      </c>
      <c r="X14" s="9">
        <v>38.908000000000001</v>
      </c>
      <c r="Y14" s="9">
        <v>26.75</v>
      </c>
      <c r="Z14" s="9">
        <v>21.763000000000002</v>
      </c>
      <c r="AA14" s="9">
        <v>32.606000000000002</v>
      </c>
      <c r="AB14" s="9">
        <v>3.1930000000000001</v>
      </c>
      <c r="AC14" s="9">
        <v>0.54500000000000004</v>
      </c>
      <c r="AD14" s="9">
        <v>6.3019999999999996</v>
      </c>
      <c r="AE14" s="9">
        <v>184.14699999999999</v>
      </c>
      <c r="AF14" s="9">
        <v>90.447000000000003</v>
      </c>
      <c r="AG14" s="9">
        <v>93.7</v>
      </c>
      <c r="AH14" s="9">
        <v>162.64699999999999</v>
      </c>
      <c r="AI14" s="9">
        <v>81.888000000000005</v>
      </c>
      <c r="AJ14" s="9">
        <v>80.759</v>
      </c>
      <c r="AK14" s="9">
        <v>25.266999999999999</v>
      </c>
      <c r="AL14" s="9">
        <v>11.061999999999999</v>
      </c>
      <c r="AM14" s="9">
        <v>14.206</v>
      </c>
      <c r="AN14" s="9">
        <v>13.952</v>
      </c>
      <c r="AO14" s="9">
        <v>8.0690000000000008</v>
      </c>
      <c r="AP14" s="9">
        <v>5.883</v>
      </c>
      <c r="AQ14" s="9">
        <v>10.427</v>
      </c>
      <c r="AR14" s="9">
        <v>6.3559999999999999</v>
      </c>
      <c r="AS14" s="9">
        <v>4.0709999999999997</v>
      </c>
      <c r="AT14" s="9">
        <v>2.8959999999999999</v>
      </c>
      <c r="AU14" s="9">
        <v>2.44</v>
      </c>
      <c r="AV14" s="9">
        <v>0.45600000000000002</v>
      </c>
      <c r="AW14" s="9">
        <v>7.5309999999999997</v>
      </c>
      <c r="AX14" s="9">
        <v>3.9159999999999999</v>
      </c>
      <c r="AY14" s="9">
        <v>3.6139999999999999</v>
      </c>
      <c r="AZ14" s="9">
        <v>23.324999999999999</v>
      </c>
      <c r="BA14" s="9">
        <v>12.209</v>
      </c>
      <c r="BB14" s="9">
        <v>11.117000000000001</v>
      </c>
      <c r="BC14" s="9">
        <v>8.7509999999999994</v>
      </c>
      <c r="BD14" s="9">
        <v>3.64</v>
      </c>
      <c r="BE14" s="9">
        <v>5.1109999999999998</v>
      </c>
      <c r="BF14" s="9">
        <v>7.8559999999999999</v>
      </c>
      <c r="BG14" s="9">
        <v>2.8570000000000002</v>
      </c>
      <c r="BH14" s="9">
        <v>4.9989999999999997</v>
      </c>
      <c r="BI14" s="9">
        <v>8.4830000000000005</v>
      </c>
      <c r="BJ14" s="9">
        <v>3.7290000000000001</v>
      </c>
      <c r="BK14" s="9">
        <v>4.7539999999999996</v>
      </c>
      <c r="BL14" s="9">
        <v>14.369</v>
      </c>
      <c r="BM14" s="9">
        <v>10.907</v>
      </c>
      <c r="BN14" s="9">
        <v>3.4620000000000002</v>
      </c>
      <c r="BO14" s="9">
        <v>11.265000000000001</v>
      </c>
      <c r="BP14" s="9">
        <v>6.1550000000000002</v>
      </c>
      <c r="BQ14" s="9">
        <v>5.1100000000000003</v>
      </c>
      <c r="BR14" s="9">
        <v>10.731</v>
      </c>
      <c r="BS14" s="9">
        <v>3.0169999999999999</v>
      </c>
      <c r="BT14" s="9">
        <v>7.7140000000000004</v>
      </c>
      <c r="BU14" s="9">
        <v>3.121</v>
      </c>
      <c r="BV14" s="9">
        <v>1.3859999999999999</v>
      </c>
      <c r="BW14" s="9">
        <v>1.7350000000000001</v>
      </c>
      <c r="BX14" s="9">
        <v>2.605</v>
      </c>
      <c r="BY14" s="9">
        <v>1.976</v>
      </c>
      <c r="BZ14" s="9">
        <v>0.63</v>
      </c>
      <c r="CA14" s="9">
        <v>22.495999999999999</v>
      </c>
      <c r="CB14" s="9">
        <v>10.526999999999999</v>
      </c>
      <c r="CC14" s="9">
        <v>11.968999999999999</v>
      </c>
      <c r="CD14" s="9">
        <v>21.498999999999999</v>
      </c>
      <c r="CE14" s="9">
        <v>8.5579999999999998</v>
      </c>
      <c r="CF14" s="9">
        <v>12.941000000000001</v>
      </c>
      <c r="CG14" s="9">
        <v>115.236</v>
      </c>
      <c r="CH14" s="9">
        <v>63.481999999999999</v>
      </c>
      <c r="CI14" s="9">
        <v>51.753999999999998</v>
      </c>
      <c r="CJ14" s="9">
        <v>97.08</v>
      </c>
      <c r="CK14" s="9">
        <v>51.548999999999999</v>
      </c>
      <c r="CL14" s="9">
        <v>45.530999999999999</v>
      </c>
      <c r="CM14" s="9">
        <v>14.262</v>
      </c>
      <c r="CN14" s="9">
        <v>9.0939999999999994</v>
      </c>
      <c r="CO14" s="9">
        <v>5.1680000000000001</v>
      </c>
      <c r="CP14" s="9">
        <v>3.8940000000000001</v>
      </c>
      <c r="CQ14" s="9">
        <v>2.839</v>
      </c>
      <c r="CR14" s="9">
        <v>1.0549999999999999</v>
      </c>
      <c r="CS14" s="9">
        <v>68.91</v>
      </c>
      <c r="CT14" s="9">
        <v>26.963999999999999</v>
      </c>
      <c r="CU14" s="9">
        <v>41.945999999999998</v>
      </c>
      <c r="CV14" s="9">
        <v>63.674999999999997</v>
      </c>
      <c r="CW14" s="9">
        <v>25.41</v>
      </c>
      <c r="CX14" s="9">
        <v>38.265000000000001</v>
      </c>
      <c r="CY14" s="9">
        <v>5.2359999999999998</v>
      </c>
      <c r="CZ14" s="9">
        <v>1.5549999999999999</v>
      </c>
      <c r="DA14" s="9">
        <v>3.681</v>
      </c>
      <c r="DB14" s="9">
        <v>88.325000000000003</v>
      </c>
      <c r="DC14" s="9">
        <v>90.537999999999997</v>
      </c>
      <c r="DD14" s="9">
        <v>86.188999999999993</v>
      </c>
      <c r="DE14" s="9">
        <v>13.721</v>
      </c>
      <c r="DF14" s="9">
        <v>12.23</v>
      </c>
      <c r="DG14" s="9">
        <v>15.161</v>
      </c>
      <c r="DH14" s="9">
        <v>7.577</v>
      </c>
      <c r="DI14" s="9">
        <v>8.9220000000000006</v>
      </c>
      <c r="DJ14" s="9">
        <v>6.2789999999999999</v>
      </c>
      <c r="DK14" s="9">
        <v>5.6619999999999999</v>
      </c>
      <c r="DL14" s="9">
        <v>7.0270000000000001</v>
      </c>
      <c r="DM14" s="9">
        <v>4.3440000000000003</v>
      </c>
      <c r="DN14" s="9">
        <v>1.573</v>
      </c>
      <c r="DO14" s="9">
        <v>2.6970000000000001</v>
      </c>
      <c r="DP14" s="9">
        <v>0.48699999999999999</v>
      </c>
      <c r="DQ14" s="9">
        <v>4.09</v>
      </c>
      <c r="DR14" s="9">
        <v>4.33</v>
      </c>
      <c r="DS14" s="9">
        <v>3.8570000000000002</v>
      </c>
      <c r="DT14" s="9">
        <v>12.667</v>
      </c>
      <c r="DU14" s="9">
        <v>13.497999999999999</v>
      </c>
      <c r="DV14" s="9">
        <v>11.864000000000001</v>
      </c>
      <c r="DW14" s="9">
        <v>4.7519999999999998</v>
      </c>
      <c r="DX14" s="9">
        <v>4.0250000000000004</v>
      </c>
      <c r="DY14" s="9">
        <v>5.4539999999999997</v>
      </c>
      <c r="DZ14" s="9">
        <v>4.266</v>
      </c>
      <c r="EA14" s="9">
        <v>3.1589999999999998</v>
      </c>
      <c r="EB14" s="9">
        <v>5.335</v>
      </c>
      <c r="EC14" s="9">
        <v>4.6070000000000002</v>
      </c>
      <c r="ED14" s="9">
        <v>4.1230000000000002</v>
      </c>
      <c r="EE14" s="9">
        <v>5.0739999999999998</v>
      </c>
      <c r="EF14" s="9">
        <v>7.8029999999999999</v>
      </c>
      <c r="EG14" s="9">
        <v>12.058999999999999</v>
      </c>
      <c r="EH14" s="9">
        <v>3.6949999999999998</v>
      </c>
      <c r="EI14" s="9">
        <v>6.117</v>
      </c>
      <c r="EJ14" s="9">
        <v>6.8049999999999997</v>
      </c>
      <c r="EK14" s="9">
        <v>5.4539999999999997</v>
      </c>
      <c r="EL14" s="9">
        <v>5.827</v>
      </c>
      <c r="EM14" s="9">
        <v>3.335</v>
      </c>
      <c r="EN14" s="9">
        <v>8.2330000000000005</v>
      </c>
      <c r="EO14" s="9">
        <v>1.6950000000000001</v>
      </c>
      <c r="EP14" s="9">
        <v>1.532</v>
      </c>
      <c r="EQ14" s="9">
        <v>1.8520000000000001</v>
      </c>
      <c r="ER14" s="9">
        <v>1.415</v>
      </c>
      <c r="ES14" s="9">
        <v>2.1850000000000001</v>
      </c>
      <c r="ET14" s="9">
        <v>0.67200000000000004</v>
      </c>
      <c r="EU14" s="9">
        <v>12.215999999999999</v>
      </c>
      <c r="EV14" s="9">
        <v>11.638999999999999</v>
      </c>
      <c r="EW14" s="9">
        <v>12.773999999999999</v>
      </c>
      <c r="EX14" s="9">
        <v>11.675000000000001</v>
      </c>
      <c r="EY14" s="9">
        <v>9.4619999999999997</v>
      </c>
      <c r="EZ14" s="9">
        <v>13.811</v>
      </c>
      <c r="FA14" s="9">
        <v>62.579000000000001</v>
      </c>
      <c r="FB14" s="9">
        <v>70.186999999999998</v>
      </c>
      <c r="FC14" s="9">
        <v>55.234000000000002</v>
      </c>
      <c r="FD14" s="9">
        <v>52.719000000000001</v>
      </c>
      <c r="FE14" s="9">
        <v>56.994</v>
      </c>
      <c r="FF14" s="9">
        <v>48.593000000000004</v>
      </c>
      <c r="FG14" s="9">
        <v>7.7450000000000001</v>
      </c>
      <c r="FH14" s="9">
        <v>10.055</v>
      </c>
      <c r="FI14" s="9">
        <v>5.5149999999999997</v>
      </c>
      <c r="FJ14" s="9">
        <v>2.1150000000000002</v>
      </c>
      <c r="FK14" s="9">
        <v>3.1389999999999998</v>
      </c>
      <c r="FL14" s="9">
        <v>1.1259999999999999</v>
      </c>
      <c r="FM14" s="9">
        <v>37.420999999999999</v>
      </c>
      <c r="FN14" s="9">
        <v>29.812999999999999</v>
      </c>
      <c r="FO14" s="9">
        <v>44.765999999999998</v>
      </c>
      <c r="FP14" s="9">
        <v>34.578000000000003</v>
      </c>
      <c r="FQ14" s="9">
        <v>28.093</v>
      </c>
      <c r="FR14" s="9">
        <v>40.838000000000001</v>
      </c>
      <c r="FS14" s="9">
        <v>2.843</v>
      </c>
      <c r="FT14" s="9">
        <v>1.7190000000000001</v>
      </c>
      <c r="FU14" s="9">
        <v>3.9279999999999999</v>
      </c>
      <c r="FV14" s="9">
        <v>156.63499999999999</v>
      </c>
      <c r="FW14" s="9">
        <v>82.171000000000006</v>
      </c>
      <c r="FX14" s="9">
        <v>74.463999999999999</v>
      </c>
      <c r="FY14" s="9">
        <v>136.167</v>
      </c>
      <c r="FZ14" s="9">
        <v>70.891000000000005</v>
      </c>
      <c r="GA14" s="9">
        <v>65.275999999999996</v>
      </c>
      <c r="GB14" s="9">
        <v>31.033999999999999</v>
      </c>
      <c r="GC14" s="9">
        <v>14.492000000000001</v>
      </c>
      <c r="GD14" s="9">
        <v>16.542000000000002</v>
      </c>
      <c r="GE14" s="9">
        <v>12.385</v>
      </c>
      <c r="GF14" s="9">
        <v>8.1159999999999997</v>
      </c>
      <c r="GG14" s="9">
        <v>4.2690000000000001</v>
      </c>
      <c r="GH14" s="9">
        <v>10.606</v>
      </c>
      <c r="GI14" s="9">
        <v>7.3040000000000003</v>
      </c>
      <c r="GJ14" s="9">
        <v>3.302</v>
      </c>
      <c r="GK14" s="9">
        <v>2.2989999999999999</v>
      </c>
      <c r="GL14" s="9">
        <v>1.3640000000000001</v>
      </c>
      <c r="GM14" s="9">
        <v>0.93500000000000005</v>
      </c>
      <c r="GN14" s="9">
        <v>8.3070000000000004</v>
      </c>
      <c r="GO14" s="9">
        <v>5.94</v>
      </c>
      <c r="GP14" s="9">
        <v>2.367</v>
      </c>
      <c r="GQ14" s="9">
        <v>16.555</v>
      </c>
      <c r="GR14" s="9">
        <v>7.1879999999999997</v>
      </c>
      <c r="GS14" s="9">
        <v>9.3670000000000009</v>
      </c>
      <c r="GT14" s="9">
        <v>6.3570000000000002</v>
      </c>
      <c r="GU14" s="9">
        <v>3.43</v>
      </c>
      <c r="GV14" s="9">
        <v>2.927</v>
      </c>
      <c r="GW14" s="9">
        <v>12.167</v>
      </c>
      <c r="GX14" s="9">
        <v>6.46</v>
      </c>
      <c r="GY14" s="9">
        <v>5.7060000000000004</v>
      </c>
      <c r="GZ14" s="9">
        <v>8.3559999999999999</v>
      </c>
      <c r="HA14" s="9">
        <v>4.2930000000000001</v>
      </c>
      <c r="HB14" s="9">
        <v>4.0629999999999997</v>
      </c>
      <c r="HC14" s="9">
        <v>14.913</v>
      </c>
      <c r="HD14" s="9">
        <v>7.6559999999999997</v>
      </c>
      <c r="HE14" s="9">
        <v>7.2569999999999997</v>
      </c>
      <c r="HF14" s="9">
        <v>1.93</v>
      </c>
      <c r="HG14" s="9">
        <v>0.83</v>
      </c>
      <c r="HH14" s="9">
        <v>1.1000000000000001</v>
      </c>
      <c r="HI14" s="9">
        <v>2.87</v>
      </c>
      <c r="HJ14" s="9">
        <v>0.82</v>
      </c>
      <c r="HK14" s="9">
        <v>2.0499999999999998</v>
      </c>
      <c r="HL14" s="9">
        <v>2.5019999999999998</v>
      </c>
      <c r="HM14" s="9">
        <v>0.62</v>
      </c>
      <c r="HN14" s="9">
        <v>1.8819999999999999</v>
      </c>
      <c r="HO14" s="9">
        <v>2.0310000000000001</v>
      </c>
      <c r="HP14" s="9">
        <v>0.90400000000000003</v>
      </c>
      <c r="HQ14" s="9">
        <v>1.127</v>
      </c>
      <c r="HR14" s="9">
        <v>14.46</v>
      </c>
      <c r="HS14" s="9">
        <v>8.7769999999999992</v>
      </c>
      <c r="HT14" s="9">
        <v>5.6829999999999998</v>
      </c>
      <c r="HU14" s="9">
        <v>20.468</v>
      </c>
      <c r="HV14" s="9">
        <v>11.28</v>
      </c>
      <c r="HW14" s="9">
        <v>9.1880000000000006</v>
      </c>
      <c r="HX14" s="9">
        <v>117.089</v>
      </c>
      <c r="HY14" s="9">
        <v>68.266999999999996</v>
      </c>
      <c r="HZ14" s="9">
        <v>48.822000000000003</v>
      </c>
      <c r="IA14" s="9">
        <v>101.22199999999999</v>
      </c>
      <c r="IB14" s="9">
        <v>57.96</v>
      </c>
      <c r="IC14" s="9">
        <v>43.262999999999998</v>
      </c>
      <c r="ID14" s="9">
        <v>13.641999999999999</v>
      </c>
      <c r="IE14" s="9">
        <v>8.9410000000000007</v>
      </c>
      <c r="IF14" s="9">
        <v>4.7009999999999996</v>
      </c>
      <c r="IG14" s="9">
        <v>2.2240000000000002</v>
      </c>
      <c r="IH14" s="9">
        <v>1.3660000000000001</v>
      </c>
      <c r="II14" s="9">
        <v>0.85799999999999998</v>
      </c>
      <c r="IJ14" s="9">
        <v>39.546999999999997</v>
      </c>
      <c r="IK14" s="9">
        <v>13.904</v>
      </c>
      <c r="IL14" s="9">
        <v>25.641999999999999</v>
      </c>
      <c r="IM14" s="9">
        <v>36.369999999999997</v>
      </c>
      <c r="IN14" s="9">
        <v>11.789</v>
      </c>
      <c r="IO14" s="9">
        <v>24.581</v>
      </c>
      <c r="IP14" s="9">
        <v>3.177</v>
      </c>
      <c r="IQ14" s="9">
        <v>2.1160000000000001</v>
      </c>
    </row>
    <row r="15" spans="1:251">
      <c r="A15" s="10">
        <v>43497</v>
      </c>
      <c r="B15" s="9">
        <v>0.501</v>
      </c>
      <c r="C15" s="9">
        <v>1.958</v>
      </c>
      <c r="D15" s="9">
        <v>11.106999999999999</v>
      </c>
      <c r="E15" s="9">
        <v>13.05</v>
      </c>
      <c r="F15" s="9">
        <v>8.8989999999999991</v>
      </c>
      <c r="G15" s="9">
        <v>15.076000000000001</v>
      </c>
      <c r="H15" s="9">
        <v>13.477</v>
      </c>
      <c r="I15" s="9">
        <v>16.893000000000001</v>
      </c>
      <c r="J15" s="9">
        <v>66.367000000000004</v>
      </c>
      <c r="K15" s="9">
        <v>79.448999999999998</v>
      </c>
      <c r="L15" s="9">
        <v>51.500999999999998</v>
      </c>
      <c r="M15" s="9">
        <v>49.344999999999999</v>
      </c>
      <c r="N15" s="9">
        <v>56.905000000000001</v>
      </c>
      <c r="O15" s="9">
        <v>40.755000000000003</v>
      </c>
      <c r="P15" s="9">
        <v>14.513999999999999</v>
      </c>
      <c r="Q15" s="9">
        <v>18.984000000000002</v>
      </c>
      <c r="R15" s="9">
        <v>9.4339999999999993</v>
      </c>
      <c r="S15" s="9">
        <v>2.5070000000000001</v>
      </c>
      <c r="T15" s="9">
        <v>3.5590000000000002</v>
      </c>
      <c r="U15" s="9">
        <v>1.3120000000000001</v>
      </c>
      <c r="V15" s="9">
        <v>33.633000000000003</v>
      </c>
      <c r="W15" s="9">
        <v>20.550999999999998</v>
      </c>
      <c r="X15" s="9">
        <v>48.499000000000002</v>
      </c>
      <c r="Y15" s="9">
        <v>30.855</v>
      </c>
      <c r="Z15" s="9">
        <v>19.989000000000001</v>
      </c>
      <c r="AA15" s="9">
        <v>43.201999999999998</v>
      </c>
      <c r="AB15" s="9">
        <v>2.7789999999999999</v>
      </c>
      <c r="AC15" s="9">
        <v>0.56200000000000006</v>
      </c>
      <c r="AD15" s="9">
        <v>5.2969999999999997</v>
      </c>
      <c r="AE15" s="9">
        <v>159.881</v>
      </c>
      <c r="AF15" s="9">
        <v>82.323999999999998</v>
      </c>
      <c r="AG15" s="9">
        <v>77.557000000000002</v>
      </c>
      <c r="AH15" s="9">
        <v>140.08099999999999</v>
      </c>
      <c r="AI15" s="9">
        <v>73.096000000000004</v>
      </c>
      <c r="AJ15" s="9">
        <v>66.983999999999995</v>
      </c>
      <c r="AK15" s="9">
        <v>20.311</v>
      </c>
      <c r="AL15" s="9">
        <v>9.5869999999999997</v>
      </c>
      <c r="AM15" s="9">
        <v>10.723000000000001</v>
      </c>
      <c r="AN15" s="9">
        <v>6.9790000000000001</v>
      </c>
      <c r="AO15" s="9">
        <v>4.4320000000000004</v>
      </c>
      <c r="AP15" s="9">
        <v>2.5470000000000002</v>
      </c>
      <c r="AQ15" s="9">
        <v>11.074999999999999</v>
      </c>
      <c r="AR15" s="9">
        <v>5.7610000000000001</v>
      </c>
      <c r="AS15" s="9">
        <v>5.3129999999999997</v>
      </c>
      <c r="AT15" s="9">
        <v>2.2679999999999998</v>
      </c>
      <c r="AU15" s="9">
        <v>0</v>
      </c>
      <c r="AV15" s="9">
        <v>2.2679999999999998</v>
      </c>
      <c r="AW15" s="9">
        <v>8.8070000000000004</v>
      </c>
      <c r="AX15" s="9">
        <v>5.7610000000000001</v>
      </c>
      <c r="AY15" s="9">
        <v>3.0449999999999999</v>
      </c>
      <c r="AZ15" s="9">
        <v>24.067</v>
      </c>
      <c r="BA15" s="9">
        <v>14.352</v>
      </c>
      <c r="BB15" s="9">
        <v>9.7149999999999999</v>
      </c>
      <c r="BC15" s="9">
        <v>6.9770000000000003</v>
      </c>
      <c r="BD15" s="9">
        <v>4.18</v>
      </c>
      <c r="BE15" s="9">
        <v>2.798</v>
      </c>
      <c r="BF15" s="9">
        <v>10.118</v>
      </c>
      <c r="BG15" s="9">
        <v>6.8869999999999996</v>
      </c>
      <c r="BH15" s="9">
        <v>3.2309999999999999</v>
      </c>
      <c r="BI15" s="9">
        <v>6.9489999999999998</v>
      </c>
      <c r="BJ15" s="9">
        <v>2.77</v>
      </c>
      <c r="BK15" s="9">
        <v>4.1790000000000003</v>
      </c>
      <c r="BL15" s="9">
        <v>17.388999999999999</v>
      </c>
      <c r="BM15" s="9">
        <v>9.3689999999999998</v>
      </c>
      <c r="BN15" s="9">
        <v>8.02</v>
      </c>
      <c r="BO15" s="9">
        <v>3.6520000000000001</v>
      </c>
      <c r="BP15" s="9">
        <v>1.0349999999999999</v>
      </c>
      <c r="BQ15" s="9">
        <v>2.617</v>
      </c>
      <c r="BR15" s="9">
        <v>7.4610000000000003</v>
      </c>
      <c r="BS15" s="9">
        <v>3.919</v>
      </c>
      <c r="BT15" s="9">
        <v>3.5419999999999998</v>
      </c>
      <c r="BU15" s="9">
        <v>6.82</v>
      </c>
      <c r="BV15" s="9">
        <v>1.3169999999999999</v>
      </c>
      <c r="BW15" s="9">
        <v>5.5030000000000001</v>
      </c>
      <c r="BX15" s="9">
        <v>3.194</v>
      </c>
      <c r="BY15" s="9">
        <v>1.337</v>
      </c>
      <c r="BZ15" s="9">
        <v>1.857</v>
      </c>
      <c r="CA15" s="9">
        <v>15.087999999999999</v>
      </c>
      <c r="CB15" s="9">
        <v>8.1489999999999991</v>
      </c>
      <c r="CC15" s="9">
        <v>6.9390000000000001</v>
      </c>
      <c r="CD15" s="9">
        <v>19.8</v>
      </c>
      <c r="CE15" s="9">
        <v>9.2279999999999998</v>
      </c>
      <c r="CF15" s="9">
        <v>10.573</v>
      </c>
      <c r="CG15" s="9">
        <v>99.506</v>
      </c>
      <c r="CH15" s="9">
        <v>59.643000000000001</v>
      </c>
      <c r="CI15" s="9">
        <v>39.862000000000002</v>
      </c>
      <c r="CJ15" s="9">
        <v>70.59</v>
      </c>
      <c r="CK15" s="9">
        <v>39.537999999999997</v>
      </c>
      <c r="CL15" s="9">
        <v>31.050999999999998</v>
      </c>
      <c r="CM15" s="9">
        <v>26.741</v>
      </c>
      <c r="CN15" s="9">
        <v>18.884</v>
      </c>
      <c r="CO15" s="9">
        <v>7.8570000000000002</v>
      </c>
      <c r="CP15" s="9">
        <v>2.1749999999999998</v>
      </c>
      <c r="CQ15" s="9">
        <v>1.2210000000000001</v>
      </c>
      <c r="CR15" s="9">
        <v>0.95399999999999996</v>
      </c>
      <c r="CS15" s="9">
        <v>60.375</v>
      </c>
      <c r="CT15" s="9">
        <v>22.68</v>
      </c>
      <c r="CU15" s="9">
        <v>37.695</v>
      </c>
      <c r="CV15" s="9">
        <v>50.542000000000002</v>
      </c>
      <c r="CW15" s="9">
        <v>20.103000000000002</v>
      </c>
      <c r="CX15" s="9">
        <v>30.437999999999999</v>
      </c>
      <c r="CY15" s="9">
        <v>9.8330000000000002</v>
      </c>
      <c r="CZ15" s="9">
        <v>2.577</v>
      </c>
      <c r="DA15" s="9">
        <v>7.2560000000000002</v>
      </c>
      <c r="DB15" s="9">
        <v>87.616</v>
      </c>
      <c r="DC15" s="9">
        <v>88.790999999999997</v>
      </c>
      <c r="DD15" s="9">
        <v>86.367999999999995</v>
      </c>
      <c r="DE15" s="9">
        <v>12.704000000000001</v>
      </c>
      <c r="DF15" s="9">
        <v>11.646000000000001</v>
      </c>
      <c r="DG15" s="9">
        <v>13.826000000000001</v>
      </c>
      <c r="DH15" s="9">
        <v>4.3650000000000002</v>
      </c>
      <c r="DI15" s="9">
        <v>5.3840000000000003</v>
      </c>
      <c r="DJ15" s="9">
        <v>3.2850000000000001</v>
      </c>
      <c r="DK15" s="9">
        <v>6.9269999999999996</v>
      </c>
      <c r="DL15" s="9">
        <v>6.9980000000000002</v>
      </c>
      <c r="DM15" s="9">
        <v>6.851</v>
      </c>
      <c r="DN15" s="9">
        <v>1.419</v>
      </c>
      <c r="DO15" s="9">
        <v>0</v>
      </c>
      <c r="DP15" s="9">
        <v>2.9239999999999999</v>
      </c>
      <c r="DQ15" s="9">
        <v>5.508</v>
      </c>
      <c r="DR15" s="9">
        <v>6.9980000000000002</v>
      </c>
      <c r="DS15" s="9">
        <v>3.927</v>
      </c>
      <c r="DT15" s="9">
        <v>15.053000000000001</v>
      </c>
      <c r="DU15" s="9">
        <v>17.434000000000001</v>
      </c>
      <c r="DV15" s="9">
        <v>12.526999999999999</v>
      </c>
      <c r="DW15" s="9">
        <v>4.3639999999999999</v>
      </c>
      <c r="DX15" s="9">
        <v>5.077</v>
      </c>
      <c r="DY15" s="9">
        <v>3.6070000000000002</v>
      </c>
      <c r="DZ15" s="9">
        <v>6.3280000000000003</v>
      </c>
      <c r="EA15" s="9">
        <v>8.3659999999999997</v>
      </c>
      <c r="EB15" s="9">
        <v>4.1660000000000004</v>
      </c>
      <c r="EC15" s="9">
        <v>4.3460000000000001</v>
      </c>
      <c r="ED15" s="9">
        <v>3.3639999999999999</v>
      </c>
      <c r="EE15" s="9">
        <v>5.3879999999999999</v>
      </c>
      <c r="EF15" s="9">
        <v>10.875999999999999</v>
      </c>
      <c r="EG15" s="9">
        <v>11.381</v>
      </c>
      <c r="EH15" s="9">
        <v>10.34</v>
      </c>
      <c r="EI15" s="9">
        <v>2.2839999999999998</v>
      </c>
      <c r="EJ15" s="9">
        <v>1.258</v>
      </c>
      <c r="EK15" s="9">
        <v>3.3740000000000001</v>
      </c>
      <c r="EL15" s="9">
        <v>4.6669999999999998</v>
      </c>
      <c r="EM15" s="9">
        <v>4.7610000000000001</v>
      </c>
      <c r="EN15" s="9">
        <v>4.5670000000000002</v>
      </c>
      <c r="EO15" s="9">
        <v>4.266</v>
      </c>
      <c r="EP15" s="9">
        <v>1.6</v>
      </c>
      <c r="EQ15" s="9">
        <v>7.0960000000000001</v>
      </c>
      <c r="ER15" s="9">
        <v>1.998</v>
      </c>
      <c r="ES15" s="9">
        <v>1.6240000000000001</v>
      </c>
      <c r="ET15" s="9">
        <v>2.3940000000000001</v>
      </c>
      <c r="EU15" s="9">
        <v>9.4369999999999994</v>
      </c>
      <c r="EV15" s="9">
        <v>9.8989999999999991</v>
      </c>
      <c r="EW15" s="9">
        <v>8.9469999999999992</v>
      </c>
      <c r="EX15" s="9">
        <v>12.384</v>
      </c>
      <c r="EY15" s="9">
        <v>11.209</v>
      </c>
      <c r="EZ15" s="9">
        <v>13.632</v>
      </c>
      <c r="FA15" s="9">
        <v>62.237000000000002</v>
      </c>
      <c r="FB15" s="9">
        <v>72.45</v>
      </c>
      <c r="FC15" s="9">
        <v>51.398000000000003</v>
      </c>
      <c r="FD15" s="9">
        <v>44.152000000000001</v>
      </c>
      <c r="FE15" s="9">
        <v>48.027999999999999</v>
      </c>
      <c r="FF15" s="9">
        <v>40.036999999999999</v>
      </c>
      <c r="FG15" s="9">
        <v>16.725000000000001</v>
      </c>
      <c r="FH15" s="9">
        <v>22.937999999999999</v>
      </c>
      <c r="FI15" s="9">
        <v>10.131</v>
      </c>
      <c r="FJ15" s="9">
        <v>1.36</v>
      </c>
      <c r="FK15" s="9">
        <v>1.4830000000000001</v>
      </c>
      <c r="FL15" s="9">
        <v>1.23</v>
      </c>
      <c r="FM15" s="9">
        <v>37.762999999999998</v>
      </c>
      <c r="FN15" s="9">
        <v>27.55</v>
      </c>
      <c r="FO15" s="9">
        <v>48.601999999999997</v>
      </c>
      <c r="FP15" s="9">
        <v>31.611999999999998</v>
      </c>
      <c r="FQ15" s="9">
        <v>24.42</v>
      </c>
      <c r="FR15" s="9">
        <v>39.246000000000002</v>
      </c>
      <c r="FS15" s="9">
        <v>6.15</v>
      </c>
      <c r="FT15" s="9">
        <v>3.1309999999999998</v>
      </c>
      <c r="FU15" s="9">
        <v>9.3559999999999999</v>
      </c>
      <c r="FV15" s="9">
        <v>151.114</v>
      </c>
      <c r="FW15" s="9">
        <v>76.397000000000006</v>
      </c>
      <c r="FX15" s="9">
        <v>74.716999999999999</v>
      </c>
      <c r="FY15" s="9">
        <v>133.952</v>
      </c>
      <c r="FZ15" s="9">
        <v>65.566000000000003</v>
      </c>
      <c r="GA15" s="9">
        <v>68.385000000000005</v>
      </c>
      <c r="GB15" s="9">
        <v>26.364000000000001</v>
      </c>
      <c r="GC15" s="9">
        <v>13.063000000000001</v>
      </c>
      <c r="GD15" s="9">
        <v>13.301</v>
      </c>
      <c r="GE15" s="9">
        <v>11.026999999999999</v>
      </c>
      <c r="GF15" s="9">
        <v>6.7939999999999996</v>
      </c>
      <c r="GG15" s="9">
        <v>4.234</v>
      </c>
      <c r="GH15" s="9">
        <v>12.44</v>
      </c>
      <c r="GI15" s="9">
        <v>5.9210000000000003</v>
      </c>
      <c r="GJ15" s="9">
        <v>6.5179999999999998</v>
      </c>
      <c r="GK15" s="9">
        <v>3.2519999999999998</v>
      </c>
      <c r="GL15" s="9">
        <v>1.1479999999999999</v>
      </c>
      <c r="GM15" s="9">
        <v>2.105</v>
      </c>
      <c r="GN15" s="9">
        <v>9.1869999999999994</v>
      </c>
      <c r="GO15" s="9">
        <v>4.774</v>
      </c>
      <c r="GP15" s="9">
        <v>4.4130000000000003</v>
      </c>
      <c r="GQ15" s="9">
        <v>9.5310000000000006</v>
      </c>
      <c r="GR15" s="9">
        <v>5.8120000000000003</v>
      </c>
      <c r="GS15" s="9">
        <v>3.7189999999999999</v>
      </c>
      <c r="GT15" s="9">
        <v>5.4329999999999998</v>
      </c>
      <c r="GU15" s="9">
        <v>3.5419999999999998</v>
      </c>
      <c r="GV15" s="9">
        <v>1.891</v>
      </c>
      <c r="GW15" s="9">
        <v>10.343999999999999</v>
      </c>
      <c r="GX15" s="9">
        <v>3.63</v>
      </c>
      <c r="GY15" s="9">
        <v>6.7130000000000001</v>
      </c>
      <c r="GZ15" s="9">
        <v>7.0739999999999998</v>
      </c>
      <c r="HA15" s="9">
        <v>4.3179999999999996</v>
      </c>
      <c r="HB15" s="9">
        <v>2.7570000000000001</v>
      </c>
      <c r="HC15" s="9">
        <v>11.183999999999999</v>
      </c>
      <c r="HD15" s="9">
        <v>5.1849999999999996</v>
      </c>
      <c r="HE15" s="9">
        <v>5.9989999999999997</v>
      </c>
      <c r="HF15" s="9">
        <v>1.9339999999999999</v>
      </c>
      <c r="HG15" s="9">
        <v>0</v>
      </c>
      <c r="HH15" s="9">
        <v>1.9339999999999999</v>
      </c>
      <c r="HI15" s="9">
        <v>5.0270000000000001</v>
      </c>
      <c r="HJ15" s="9">
        <v>1.194</v>
      </c>
      <c r="HK15" s="9">
        <v>3.8330000000000002</v>
      </c>
      <c r="HL15" s="9">
        <v>5.9450000000000003</v>
      </c>
      <c r="HM15" s="9">
        <v>2.1619999999999999</v>
      </c>
      <c r="HN15" s="9">
        <v>3.7839999999999998</v>
      </c>
      <c r="HO15" s="9">
        <v>6.4530000000000003</v>
      </c>
      <c r="HP15" s="9">
        <v>3.1280000000000001</v>
      </c>
      <c r="HQ15" s="9">
        <v>3.3250000000000002</v>
      </c>
      <c r="HR15" s="9">
        <v>21.196999999999999</v>
      </c>
      <c r="HS15" s="9">
        <v>10.818</v>
      </c>
      <c r="HT15" s="9">
        <v>10.379</v>
      </c>
      <c r="HU15" s="9">
        <v>17.163</v>
      </c>
      <c r="HV15" s="9">
        <v>10.831</v>
      </c>
      <c r="HW15" s="9">
        <v>6.3319999999999999</v>
      </c>
      <c r="HX15" s="9">
        <v>107.36199999999999</v>
      </c>
      <c r="HY15" s="9">
        <v>60.567</v>
      </c>
      <c r="HZ15" s="9">
        <v>46.793999999999997</v>
      </c>
      <c r="IA15" s="9">
        <v>87.311999999999998</v>
      </c>
      <c r="IB15" s="9">
        <v>47.984000000000002</v>
      </c>
      <c r="IC15" s="9">
        <v>39.329000000000001</v>
      </c>
      <c r="ID15" s="9">
        <v>18.045999999999999</v>
      </c>
      <c r="IE15" s="9">
        <v>10.986000000000001</v>
      </c>
      <c r="IF15" s="9">
        <v>7.06</v>
      </c>
      <c r="IG15" s="9">
        <v>2.004</v>
      </c>
      <c r="IH15" s="9">
        <v>1.5980000000000001</v>
      </c>
      <c r="II15" s="9">
        <v>0.40600000000000003</v>
      </c>
      <c r="IJ15" s="9">
        <v>43.753</v>
      </c>
      <c r="IK15" s="9">
        <v>15.83</v>
      </c>
      <c r="IL15" s="9">
        <v>27.922999999999998</v>
      </c>
      <c r="IM15" s="9">
        <v>40.356000000000002</v>
      </c>
      <c r="IN15" s="9">
        <v>15.301</v>
      </c>
      <c r="IO15" s="9">
        <v>25.055</v>
      </c>
      <c r="IP15" s="9">
        <v>3.3969999999999998</v>
      </c>
      <c r="IQ15" s="9">
        <v>0.52900000000000003</v>
      </c>
    </row>
    <row r="16" spans="1:251">
      <c r="A16" s="10">
        <v>43862</v>
      </c>
      <c r="B16" s="9">
        <v>0.44500000000000001</v>
      </c>
      <c r="C16" s="9">
        <v>0.45500000000000002</v>
      </c>
      <c r="D16" s="9">
        <v>9.2750000000000004</v>
      </c>
      <c r="E16" s="9">
        <v>10.926</v>
      </c>
      <c r="F16" s="9">
        <v>7.335</v>
      </c>
      <c r="G16" s="9">
        <v>16.867000000000001</v>
      </c>
      <c r="H16" s="9">
        <v>16.102</v>
      </c>
      <c r="I16" s="9">
        <v>17.765000000000001</v>
      </c>
      <c r="J16" s="9">
        <v>70.317999999999998</v>
      </c>
      <c r="K16" s="9">
        <v>80.16</v>
      </c>
      <c r="L16" s="9">
        <v>58.756999999999998</v>
      </c>
      <c r="M16" s="9">
        <v>53.673999999999999</v>
      </c>
      <c r="N16" s="9">
        <v>59.911000000000001</v>
      </c>
      <c r="O16" s="9">
        <v>46.35</v>
      </c>
      <c r="P16" s="9">
        <v>14.461</v>
      </c>
      <c r="Q16" s="9">
        <v>18.228000000000002</v>
      </c>
      <c r="R16" s="9">
        <v>10.037000000000001</v>
      </c>
      <c r="S16" s="9">
        <v>2.1819999999999999</v>
      </c>
      <c r="T16" s="9">
        <v>2.0219999999999998</v>
      </c>
      <c r="U16" s="9">
        <v>2.371</v>
      </c>
      <c r="V16" s="9">
        <v>29.681999999999999</v>
      </c>
      <c r="W16" s="9">
        <v>19.84</v>
      </c>
      <c r="X16" s="9">
        <v>41.243000000000002</v>
      </c>
      <c r="Y16" s="9">
        <v>26.501999999999999</v>
      </c>
      <c r="Z16" s="9">
        <v>18.591000000000001</v>
      </c>
      <c r="AA16" s="9">
        <v>35.795000000000002</v>
      </c>
      <c r="AB16" s="9">
        <v>3.18</v>
      </c>
      <c r="AC16" s="9">
        <v>1.2490000000000001</v>
      </c>
      <c r="AD16" s="9">
        <v>5.4480000000000004</v>
      </c>
      <c r="AE16" s="9">
        <v>177.61699999999999</v>
      </c>
      <c r="AF16" s="9">
        <v>88.369</v>
      </c>
      <c r="AG16" s="9">
        <v>89.248000000000005</v>
      </c>
      <c r="AH16" s="9">
        <v>151.93799999999999</v>
      </c>
      <c r="AI16" s="9">
        <v>76.36</v>
      </c>
      <c r="AJ16" s="9">
        <v>75.578000000000003</v>
      </c>
      <c r="AK16" s="9">
        <v>24.303999999999998</v>
      </c>
      <c r="AL16" s="9">
        <v>14.044</v>
      </c>
      <c r="AM16" s="9">
        <v>10.26</v>
      </c>
      <c r="AN16" s="9">
        <v>11.188000000000001</v>
      </c>
      <c r="AO16" s="9">
        <v>4.9400000000000004</v>
      </c>
      <c r="AP16" s="9">
        <v>6.2469999999999999</v>
      </c>
      <c r="AQ16" s="9">
        <v>9.4060000000000006</v>
      </c>
      <c r="AR16" s="9">
        <v>5.0010000000000003</v>
      </c>
      <c r="AS16" s="9">
        <v>4.4050000000000002</v>
      </c>
      <c r="AT16" s="9">
        <v>1.224</v>
      </c>
      <c r="AU16" s="9">
        <v>0.78300000000000003</v>
      </c>
      <c r="AV16" s="9">
        <v>0.441</v>
      </c>
      <c r="AW16" s="9">
        <v>8.1820000000000004</v>
      </c>
      <c r="AX16" s="9">
        <v>4.2169999999999996</v>
      </c>
      <c r="AY16" s="9">
        <v>3.964</v>
      </c>
      <c r="AZ16" s="9">
        <v>24.219000000000001</v>
      </c>
      <c r="BA16" s="9">
        <v>11.819000000000001</v>
      </c>
      <c r="BB16" s="9">
        <v>12.4</v>
      </c>
      <c r="BC16" s="9">
        <v>6.3540000000000001</v>
      </c>
      <c r="BD16" s="9">
        <v>3.7010000000000001</v>
      </c>
      <c r="BE16" s="9">
        <v>2.653</v>
      </c>
      <c r="BF16" s="9">
        <v>8.3030000000000008</v>
      </c>
      <c r="BG16" s="9">
        <v>3.83</v>
      </c>
      <c r="BH16" s="9">
        <v>4.4720000000000004</v>
      </c>
      <c r="BI16" s="9">
        <v>5.8159999999999998</v>
      </c>
      <c r="BJ16" s="9">
        <v>4.9219999999999997</v>
      </c>
      <c r="BK16" s="9">
        <v>0.89400000000000002</v>
      </c>
      <c r="BL16" s="9">
        <v>13.818</v>
      </c>
      <c r="BM16" s="9">
        <v>7.569</v>
      </c>
      <c r="BN16" s="9">
        <v>6.2489999999999997</v>
      </c>
      <c r="BO16" s="9">
        <v>7.4429999999999996</v>
      </c>
      <c r="BP16" s="9">
        <v>2.2240000000000002</v>
      </c>
      <c r="BQ16" s="9">
        <v>5.2190000000000003</v>
      </c>
      <c r="BR16" s="9">
        <v>11.118</v>
      </c>
      <c r="BS16" s="9">
        <v>4.3140000000000001</v>
      </c>
      <c r="BT16" s="9">
        <v>6.8049999999999997</v>
      </c>
      <c r="BU16" s="9">
        <v>5.0019999999999998</v>
      </c>
      <c r="BV16" s="9">
        <v>1.77</v>
      </c>
      <c r="BW16" s="9">
        <v>3.2320000000000002</v>
      </c>
      <c r="BX16" s="9">
        <v>3.2080000000000002</v>
      </c>
      <c r="BY16" s="9">
        <v>0.97599999999999998</v>
      </c>
      <c r="BZ16" s="9">
        <v>2.2320000000000002</v>
      </c>
      <c r="CA16" s="9">
        <v>21.759</v>
      </c>
      <c r="CB16" s="9">
        <v>11.25</v>
      </c>
      <c r="CC16" s="9">
        <v>10.51</v>
      </c>
      <c r="CD16" s="9">
        <v>25.678999999999998</v>
      </c>
      <c r="CE16" s="9">
        <v>12.01</v>
      </c>
      <c r="CF16" s="9">
        <v>13.67</v>
      </c>
      <c r="CG16" s="9">
        <v>105.208</v>
      </c>
      <c r="CH16" s="9">
        <v>59.548000000000002</v>
      </c>
      <c r="CI16" s="9">
        <v>45.66</v>
      </c>
      <c r="CJ16" s="9">
        <v>81.753</v>
      </c>
      <c r="CK16" s="9">
        <v>43.045000000000002</v>
      </c>
      <c r="CL16" s="9">
        <v>38.707000000000001</v>
      </c>
      <c r="CM16" s="9">
        <v>17.888999999999999</v>
      </c>
      <c r="CN16" s="9">
        <v>12.010999999999999</v>
      </c>
      <c r="CO16" s="9">
        <v>5.8780000000000001</v>
      </c>
      <c r="CP16" s="9">
        <v>5.5659999999999998</v>
      </c>
      <c r="CQ16" s="9">
        <v>4.4909999999999997</v>
      </c>
      <c r="CR16" s="9">
        <v>1.075</v>
      </c>
      <c r="CS16" s="9">
        <v>72.409000000000006</v>
      </c>
      <c r="CT16" s="9">
        <v>28.821999999999999</v>
      </c>
      <c r="CU16" s="9">
        <v>43.588000000000001</v>
      </c>
      <c r="CV16" s="9">
        <v>62.826000000000001</v>
      </c>
      <c r="CW16" s="9">
        <v>24.692</v>
      </c>
      <c r="CX16" s="9">
        <v>38.134999999999998</v>
      </c>
      <c r="CY16" s="9">
        <v>9.5830000000000002</v>
      </c>
      <c r="CZ16" s="9">
        <v>4.13</v>
      </c>
      <c r="DA16" s="9">
        <v>5.4530000000000003</v>
      </c>
      <c r="DB16" s="9">
        <v>85.542000000000002</v>
      </c>
      <c r="DC16" s="9">
        <v>86.41</v>
      </c>
      <c r="DD16" s="9">
        <v>84.683999999999997</v>
      </c>
      <c r="DE16" s="9">
        <v>13.683</v>
      </c>
      <c r="DF16" s="9">
        <v>15.893000000000001</v>
      </c>
      <c r="DG16" s="9">
        <v>11.496</v>
      </c>
      <c r="DH16" s="9">
        <v>6.2990000000000004</v>
      </c>
      <c r="DI16" s="9">
        <v>5.5910000000000002</v>
      </c>
      <c r="DJ16" s="9">
        <v>7</v>
      </c>
      <c r="DK16" s="9">
        <v>5.2960000000000003</v>
      </c>
      <c r="DL16" s="9">
        <v>5.6589999999999998</v>
      </c>
      <c r="DM16" s="9">
        <v>4.9359999999999999</v>
      </c>
      <c r="DN16" s="9">
        <v>0.68899999999999995</v>
      </c>
      <c r="DO16" s="9">
        <v>0.88600000000000001</v>
      </c>
      <c r="DP16" s="9">
        <v>0.49399999999999999</v>
      </c>
      <c r="DQ16" s="9">
        <v>4.6059999999999999</v>
      </c>
      <c r="DR16" s="9">
        <v>4.7729999999999997</v>
      </c>
      <c r="DS16" s="9">
        <v>4.4420000000000002</v>
      </c>
      <c r="DT16" s="9">
        <v>13.635999999999999</v>
      </c>
      <c r="DU16" s="9">
        <v>13.375</v>
      </c>
      <c r="DV16" s="9">
        <v>13.894</v>
      </c>
      <c r="DW16" s="9">
        <v>3.577</v>
      </c>
      <c r="DX16" s="9">
        <v>4.1879999999999997</v>
      </c>
      <c r="DY16" s="9">
        <v>2.972</v>
      </c>
      <c r="DZ16" s="9">
        <v>4.6749999999999998</v>
      </c>
      <c r="EA16" s="9">
        <v>4.335</v>
      </c>
      <c r="EB16" s="9">
        <v>5.0110000000000001</v>
      </c>
      <c r="EC16" s="9">
        <v>3.274</v>
      </c>
      <c r="ED16" s="9">
        <v>5.57</v>
      </c>
      <c r="EE16" s="9">
        <v>1.0009999999999999</v>
      </c>
      <c r="EF16" s="9">
        <v>7.78</v>
      </c>
      <c r="EG16" s="9">
        <v>8.5649999999999995</v>
      </c>
      <c r="EH16" s="9">
        <v>7.0019999999999998</v>
      </c>
      <c r="EI16" s="9">
        <v>4.1909999999999998</v>
      </c>
      <c r="EJ16" s="9">
        <v>2.5169999999999999</v>
      </c>
      <c r="EK16" s="9">
        <v>5.8479999999999999</v>
      </c>
      <c r="EL16" s="9">
        <v>6.26</v>
      </c>
      <c r="EM16" s="9">
        <v>4.8810000000000002</v>
      </c>
      <c r="EN16" s="9">
        <v>7.625</v>
      </c>
      <c r="EO16" s="9">
        <v>2.8159999999999998</v>
      </c>
      <c r="EP16" s="9">
        <v>2.0030000000000001</v>
      </c>
      <c r="EQ16" s="9">
        <v>3.621</v>
      </c>
      <c r="ER16" s="9">
        <v>1.806</v>
      </c>
      <c r="ES16" s="9">
        <v>1.1040000000000001</v>
      </c>
      <c r="ET16" s="9">
        <v>2.5009999999999999</v>
      </c>
      <c r="EU16" s="9">
        <v>12.250999999999999</v>
      </c>
      <c r="EV16" s="9">
        <v>12.73</v>
      </c>
      <c r="EW16" s="9">
        <v>11.776</v>
      </c>
      <c r="EX16" s="9">
        <v>14.458</v>
      </c>
      <c r="EY16" s="9">
        <v>13.59</v>
      </c>
      <c r="EZ16" s="9">
        <v>15.316000000000001</v>
      </c>
      <c r="FA16" s="9">
        <v>59.232999999999997</v>
      </c>
      <c r="FB16" s="9">
        <v>67.385000000000005</v>
      </c>
      <c r="FC16" s="9">
        <v>51.161000000000001</v>
      </c>
      <c r="FD16" s="9">
        <v>46.027000000000001</v>
      </c>
      <c r="FE16" s="9">
        <v>48.710999999999999</v>
      </c>
      <c r="FF16" s="9">
        <v>43.371000000000002</v>
      </c>
      <c r="FG16" s="9">
        <v>10.071999999999999</v>
      </c>
      <c r="FH16" s="9">
        <v>13.592000000000001</v>
      </c>
      <c r="FI16" s="9">
        <v>6.5860000000000003</v>
      </c>
      <c r="FJ16" s="9">
        <v>3.1339999999999999</v>
      </c>
      <c r="FK16" s="9">
        <v>5.0819999999999999</v>
      </c>
      <c r="FL16" s="9">
        <v>1.204</v>
      </c>
      <c r="FM16" s="9">
        <v>40.767000000000003</v>
      </c>
      <c r="FN16" s="9">
        <v>32.615000000000002</v>
      </c>
      <c r="FO16" s="9">
        <v>48.838999999999999</v>
      </c>
      <c r="FP16" s="9">
        <v>35.372</v>
      </c>
      <c r="FQ16" s="9">
        <v>27.940999999999999</v>
      </c>
      <c r="FR16" s="9">
        <v>42.728999999999999</v>
      </c>
      <c r="FS16" s="9">
        <v>5.3949999999999996</v>
      </c>
      <c r="FT16" s="9">
        <v>4.6740000000000004</v>
      </c>
      <c r="FU16" s="9">
        <v>6.11</v>
      </c>
      <c r="FV16" s="9">
        <v>147.34800000000001</v>
      </c>
      <c r="FW16" s="9">
        <v>83.781000000000006</v>
      </c>
      <c r="FX16" s="9">
        <v>63.567999999999998</v>
      </c>
      <c r="FY16" s="9">
        <v>126.995</v>
      </c>
      <c r="FZ16" s="9">
        <v>70.915000000000006</v>
      </c>
      <c r="GA16" s="9">
        <v>56.08</v>
      </c>
      <c r="GB16" s="9">
        <v>27.48</v>
      </c>
      <c r="GC16" s="9">
        <v>16.550999999999998</v>
      </c>
      <c r="GD16" s="9">
        <v>10.929</v>
      </c>
      <c r="GE16" s="9">
        <v>12.39</v>
      </c>
      <c r="GF16" s="9">
        <v>7.4480000000000004</v>
      </c>
      <c r="GG16" s="9">
        <v>4.9420000000000002</v>
      </c>
      <c r="GH16" s="9">
        <v>10.835000000000001</v>
      </c>
      <c r="GI16" s="9">
        <v>5.7439999999999998</v>
      </c>
      <c r="GJ16" s="9">
        <v>5.0910000000000002</v>
      </c>
      <c r="GK16" s="9">
        <v>2.5590000000000002</v>
      </c>
      <c r="GL16" s="9">
        <v>2.0550000000000002</v>
      </c>
      <c r="GM16" s="9">
        <v>0.504</v>
      </c>
      <c r="GN16" s="9">
        <v>8.2759999999999998</v>
      </c>
      <c r="GO16" s="9">
        <v>3.6890000000000001</v>
      </c>
      <c r="GP16" s="9">
        <v>4.5869999999999997</v>
      </c>
      <c r="GQ16" s="9">
        <v>13.276</v>
      </c>
      <c r="GR16" s="9">
        <v>7.468</v>
      </c>
      <c r="GS16" s="9">
        <v>5.8090000000000002</v>
      </c>
      <c r="GT16" s="9">
        <v>6.05</v>
      </c>
      <c r="GU16" s="9">
        <v>2.6789999999999998</v>
      </c>
      <c r="GV16" s="9">
        <v>3.371</v>
      </c>
      <c r="GW16" s="9">
        <v>8.2579999999999991</v>
      </c>
      <c r="GX16" s="9">
        <v>5.4829999999999997</v>
      </c>
      <c r="GY16" s="9">
        <v>2.7749999999999999</v>
      </c>
      <c r="GZ16" s="9">
        <v>3.8570000000000002</v>
      </c>
      <c r="HA16" s="9">
        <v>3.4990000000000001</v>
      </c>
      <c r="HB16" s="9">
        <v>0.35899999999999999</v>
      </c>
      <c r="HC16" s="9">
        <v>12.933</v>
      </c>
      <c r="HD16" s="9">
        <v>7.0679999999999996</v>
      </c>
      <c r="HE16" s="9">
        <v>5.8650000000000002</v>
      </c>
      <c r="HF16" s="9">
        <v>1.0549999999999999</v>
      </c>
      <c r="HG16" s="9">
        <v>0</v>
      </c>
      <c r="HH16" s="9">
        <v>1.0549999999999999</v>
      </c>
      <c r="HI16" s="9">
        <v>5.3040000000000003</v>
      </c>
      <c r="HJ16" s="9">
        <v>3.028</v>
      </c>
      <c r="HK16" s="9">
        <v>2.2759999999999998</v>
      </c>
      <c r="HL16" s="9">
        <v>4.5410000000000004</v>
      </c>
      <c r="HM16" s="9">
        <v>1.5960000000000001</v>
      </c>
      <c r="HN16" s="9">
        <v>2.9449999999999998</v>
      </c>
      <c r="HO16" s="9">
        <v>3.3639999999999999</v>
      </c>
      <c r="HP16" s="9">
        <v>2.9159999999999999</v>
      </c>
      <c r="HQ16" s="9">
        <v>0.44800000000000001</v>
      </c>
      <c r="HR16" s="9">
        <v>17.651</v>
      </c>
      <c r="HS16" s="9">
        <v>7.4349999999999996</v>
      </c>
      <c r="HT16" s="9">
        <v>10.215999999999999</v>
      </c>
      <c r="HU16" s="9">
        <v>20.353999999999999</v>
      </c>
      <c r="HV16" s="9">
        <v>12.866</v>
      </c>
      <c r="HW16" s="9">
        <v>7.4870000000000001</v>
      </c>
      <c r="HX16" s="9">
        <v>97.683000000000007</v>
      </c>
      <c r="HY16" s="9">
        <v>56.945</v>
      </c>
      <c r="HZ16" s="9">
        <v>40.737000000000002</v>
      </c>
      <c r="IA16" s="9">
        <v>76.649000000000001</v>
      </c>
      <c r="IB16" s="9">
        <v>40.826000000000001</v>
      </c>
      <c r="IC16" s="9">
        <v>35.823</v>
      </c>
      <c r="ID16" s="9">
        <v>15.398999999999999</v>
      </c>
      <c r="IE16" s="9">
        <v>11.685</v>
      </c>
      <c r="IF16" s="9">
        <v>3.714</v>
      </c>
      <c r="IG16" s="9">
        <v>5.6349999999999998</v>
      </c>
      <c r="IH16" s="9">
        <v>4.4340000000000002</v>
      </c>
      <c r="II16" s="9">
        <v>1.2</v>
      </c>
      <c r="IJ16" s="9">
        <v>49.665999999999997</v>
      </c>
      <c r="IK16" s="9">
        <v>26.835999999999999</v>
      </c>
      <c r="IL16" s="9">
        <v>22.83</v>
      </c>
      <c r="IM16" s="9">
        <v>45.576999999999998</v>
      </c>
      <c r="IN16" s="9">
        <v>24.367999999999999</v>
      </c>
      <c r="IO16" s="9">
        <v>21.209</v>
      </c>
      <c r="IP16" s="9">
        <v>4.0890000000000004</v>
      </c>
      <c r="IQ16" s="9">
        <v>2.468</v>
      </c>
    </row>
    <row r="17" spans="1:251">
      <c r="A17" s="10">
        <v>44228</v>
      </c>
      <c r="B17" s="9">
        <v>1.3420000000000001</v>
      </c>
      <c r="C17" s="9">
        <v>0.57899999999999996</v>
      </c>
      <c r="D17" s="9">
        <v>9.0459999999999994</v>
      </c>
      <c r="E17" s="9">
        <v>7.1619999999999999</v>
      </c>
      <c r="F17" s="9">
        <v>11.583</v>
      </c>
      <c r="G17" s="9">
        <v>11.936999999999999</v>
      </c>
      <c r="H17" s="9">
        <v>10.823</v>
      </c>
      <c r="I17" s="9">
        <v>13.438000000000001</v>
      </c>
      <c r="J17" s="9">
        <v>71.983000000000004</v>
      </c>
      <c r="K17" s="9">
        <v>75.834000000000003</v>
      </c>
      <c r="L17" s="9">
        <v>66.793999999999997</v>
      </c>
      <c r="M17" s="9">
        <v>54.735999999999997</v>
      </c>
      <c r="N17" s="9">
        <v>56.622</v>
      </c>
      <c r="O17" s="9">
        <v>52.195</v>
      </c>
      <c r="P17" s="9">
        <v>15.095000000000001</v>
      </c>
      <c r="Q17" s="9">
        <v>17.728000000000002</v>
      </c>
      <c r="R17" s="9">
        <v>11.545999999999999</v>
      </c>
      <c r="S17" s="9">
        <v>2.1520000000000001</v>
      </c>
      <c r="T17" s="9">
        <v>1.4830000000000001</v>
      </c>
      <c r="U17" s="9">
        <v>3.052</v>
      </c>
      <c r="V17" s="9">
        <v>28.016999999999999</v>
      </c>
      <c r="W17" s="9">
        <v>24.166</v>
      </c>
      <c r="X17" s="9">
        <v>33.206000000000003</v>
      </c>
      <c r="Y17" s="9">
        <v>24.588000000000001</v>
      </c>
      <c r="Z17" s="9">
        <v>20.481000000000002</v>
      </c>
      <c r="AA17" s="9">
        <v>30.122</v>
      </c>
      <c r="AB17" s="9">
        <v>3.4289999999999998</v>
      </c>
      <c r="AC17" s="9">
        <v>3.6850000000000001</v>
      </c>
      <c r="AD17" s="9">
        <v>3.0840000000000001</v>
      </c>
      <c r="AE17" s="9">
        <v>213.17599999999999</v>
      </c>
      <c r="AF17" s="9">
        <v>113.249</v>
      </c>
      <c r="AG17" s="9">
        <v>99.927000000000007</v>
      </c>
      <c r="AH17" s="9">
        <v>189.328</v>
      </c>
      <c r="AI17" s="9">
        <v>102.542</v>
      </c>
      <c r="AJ17" s="9">
        <v>86.786000000000001</v>
      </c>
      <c r="AK17" s="9">
        <v>32.972000000000001</v>
      </c>
      <c r="AL17" s="9">
        <v>15.398999999999999</v>
      </c>
      <c r="AM17" s="9">
        <v>17.573</v>
      </c>
      <c r="AN17" s="9">
        <v>11.143000000000001</v>
      </c>
      <c r="AO17" s="9">
        <v>7.0549999999999997</v>
      </c>
      <c r="AP17" s="9">
        <v>4.0880000000000001</v>
      </c>
      <c r="AQ17" s="9">
        <v>10.661</v>
      </c>
      <c r="AR17" s="9">
        <v>5.6470000000000002</v>
      </c>
      <c r="AS17" s="9">
        <v>5.0140000000000002</v>
      </c>
      <c r="AT17" s="9">
        <v>0.66400000000000003</v>
      </c>
      <c r="AU17" s="9">
        <v>0</v>
      </c>
      <c r="AV17" s="9">
        <v>0.66400000000000003</v>
      </c>
      <c r="AW17" s="9">
        <v>9.9969999999999999</v>
      </c>
      <c r="AX17" s="9">
        <v>5.6470000000000002</v>
      </c>
      <c r="AY17" s="9">
        <v>4.3499999999999996</v>
      </c>
      <c r="AZ17" s="9">
        <v>34.726999999999997</v>
      </c>
      <c r="BA17" s="9">
        <v>16.802</v>
      </c>
      <c r="BB17" s="9">
        <v>17.925000000000001</v>
      </c>
      <c r="BC17" s="9">
        <v>9.4179999999999993</v>
      </c>
      <c r="BD17" s="9">
        <v>4.9470000000000001</v>
      </c>
      <c r="BE17" s="9">
        <v>4.4720000000000004</v>
      </c>
      <c r="BF17" s="9">
        <v>17.399999999999999</v>
      </c>
      <c r="BG17" s="9">
        <v>11.503</v>
      </c>
      <c r="BH17" s="9">
        <v>5.8970000000000002</v>
      </c>
      <c r="BI17" s="9">
        <v>10.808999999999999</v>
      </c>
      <c r="BJ17" s="9">
        <v>7.3680000000000003</v>
      </c>
      <c r="BK17" s="9">
        <v>3.4409999999999998</v>
      </c>
      <c r="BL17" s="9">
        <v>15.510999999999999</v>
      </c>
      <c r="BM17" s="9">
        <v>9.2289999999999992</v>
      </c>
      <c r="BN17" s="9">
        <v>6.282</v>
      </c>
      <c r="BO17" s="9">
        <v>7.2960000000000003</v>
      </c>
      <c r="BP17" s="9">
        <v>3.589</v>
      </c>
      <c r="BQ17" s="9">
        <v>3.7069999999999999</v>
      </c>
      <c r="BR17" s="9">
        <v>6.8760000000000003</v>
      </c>
      <c r="BS17" s="9">
        <v>2.6829999999999998</v>
      </c>
      <c r="BT17" s="9">
        <v>4.1929999999999996</v>
      </c>
      <c r="BU17" s="9">
        <v>6.6970000000000001</v>
      </c>
      <c r="BV17" s="9">
        <v>2.0139999999999998</v>
      </c>
      <c r="BW17" s="9">
        <v>4.6840000000000002</v>
      </c>
      <c r="BX17" s="9">
        <v>2.0579999999999998</v>
      </c>
      <c r="BY17" s="9">
        <v>0.56699999999999995</v>
      </c>
      <c r="BZ17" s="9">
        <v>1.4910000000000001</v>
      </c>
      <c r="CA17" s="9">
        <v>23.759</v>
      </c>
      <c r="CB17" s="9">
        <v>15.739000000000001</v>
      </c>
      <c r="CC17" s="9">
        <v>8.0190000000000001</v>
      </c>
      <c r="CD17" s="9">
        <v>23.847999999999999</v>
      </c>
      <c r="CE17" s="9">
        <v>10.706</v>
      </c>
      <c r="CF17" s="9">
        <v>13.141999999999999</v>
      </c>
      <c r="CG17" s="9">
        <v>145.56399999999999</v>
      </c>
      <c r="CH17" s="9">
        <v>82.533000000000001</v>
      </c>
      <c r="CI17" s="9">
        <v>63.030999999999999</v>
      </c>
      <c r="CJ17" s="9">
        <v>106.69199999999999</v>
      </c>
      <c r="CK17" s="9">
        <v>54.942</v>
      </c>
      <c r="CL17" s="9">
        <v>51.75</v>
      </c>
      <c r="CM17" s="9">
        <v>34.277999999999999</v>
      </c>
      <c r="CN17" s="9">
        <v>25.231999999999999</v>
      </c>
      <c r="CO17" s="9">
        <v>9.0459999999999994</v>
      </c>
      <c r="CP17" s="9">
        <v>4.5940000000000003</v>
      </c>
      <c r="CQ17" s="9">
        <v>2.359</v>
      </c>
      <c r="CR17" s="9">
        <v>2.2349999999999999</v>
      </c>
      <c r="CS17" s="9">
        <v>67.611999999999995</v>
      </c>
      <c r="CT17" s="9">
        <v>30.715</v>
      </c>
      <c r="CU17" s="9">
        <v>36.896000000000001</v>
      </c>
      <c r="CV17" s="9">
        <v>57.42</v>
      </c>
      <c r="CW17" s="9">
        <v>24.873999999999999</v>
      </c>
      <c r="CX17" s="9">
        <v>32.545999999999999</v>
      </c>
      <c r="CY17" s="9">
        <v>10.192</v>
      </c>
      <c r="CZ17" s="9">
        <v>5.8419999999999996</v>
      </c>
      <c r="DA17" s="9">
        <v>4.3499999999999996</v>
      </c>
      <c r="DB17" s="9">
        <v>88.813000000000002</v>
      </c>
      <c r="DC17" s="9">
        <v>90.546000000000006</v>
      </c>
      <c r="DD17" s="9">
        <v>86.849000000000004</v>
      </c>
      <c r="DE17" s="9">
        <v>15.467000000000001</v>
      </c>
      <c r="DF17" s="9">
        <v>13.597</v>
      </c>
      <c r="DG17" s="9">
        <v>17.585999999999999</v>
      </c>
      <c r="DH17" s="9">
        <v>5.2270000000000003</v>
      </c>
      <c r="DI17" s="9">
        <v>6.23</v>
      </c>
      <c r="DJ17" s="9">
        <v>4.0910000000000002</v>
      </c>
      <c r="DK17" s="9">
        <v>5.0010000000000003</v>
      </c>
      <c r="DL17" s="9">
        <v>4.9859999999999998</v>
      </c>
      <c r="DM17" s="9">
        <v>5.0179999999999998</v>
      </c>
      <c r="DN17" s="9">
        <v>0.312</v>
      </c>
      <c r="DO17" s="9">
        <v>0</v>
      </c>
      <c r="DP17" s="9">
        <v>0.66500000000000004</v>
      </c>
      <c r="DQ17" s="9">
        <v>4.6890000000000001</v>
      </c>
      <c r="DR17" s="9">
        <v>4.9859999999999998</v>
      </c>
      <c r="DS17" s="9">
        <v>4.3529999999999998</v>
      </c>
      <c r="DT17" s="9">
        <v>16.29</v>
      </c>
      <c r="DU17" s="9">
        <v>14.837</v>
      </c>
      <c r="DV17" s="9">
        <v>17.937999999999999</v>
      </c>
      <c r="DW17" s="9">
        <v>4.4180000000000001</v>
      </c>
      <c r="DX17" s="9">
        <v>4.3680000000000003</v>
      </c>
      <c r="DY17" s="9">
        <v>4.4749999999999996</v>
      </c>
      <c r="DZ17" s="9">
        <v>8.1620000000000008</v>
      </c>
      <c r="EA17" s="9">
        <v>10.157</v>
      </c>
      <c r="EB17" s="9">
        <v>5.9020000000000001</v>
      </c>
      <c r="EC17" s="9">
        <v>5.07</v>
      </c>
      <c r="ED17" s="9">
        <v>6.5060000000000002</v>
      </c>
      <c r="EE17" s="9">
        <v>3.444</v>
      </c>
      <c r="EF17" s="9">
        <v>7.2759999999999998</v>
      </c>
      <c r="EG17" s="9">
        <v>8.15</v>
      </c>
      <c r="EH17" s="9">
        <v>6.2869999999999999</v>
      </c>
      <c r="EI17" s="9">
        <v>3.423</v>
      </c>
      <c r="EJ17" s="9">
        <v>3.17</v>
      </c>
      <c r="EK17" s="9">
        <v>3.7090000000000001</v>
      </c>
      <c r="EL17" s="9">
        <v>3.226</v>
      </c>
      <c r="EM17" s="9">
        <v>2.3690000000000002</v>
      </c>
      <c r="EN17" s="9">
        <v>4.1959999999999997</v>
      </c>
      <c r="EO17" s="9">
        <v>3.1419999999999999</v>
      </c>
      <c r="EP17" s="9">
        <v>1.778</v>
      </c>
      <c r="EQ17" s="9">
        <v>4.6870000000000003</v>
      </c>
      <c r="ER17" s="9">
        <v>0.96499999999999997</v>
      </c>
      <c r="ES17" s="9">
        <v>0.501</v>
      </c>
      <c r="ET17" s="9">
        <v>1.492</v>
      </c>
      <c r="EU17" s="9">
        <v>11.145</v>
      </c>
      <c r="EV17" s="9">
        <v>13.898</v>
      </c>
      <c r="EW17" s="9">
        <v>8.0250000000000004</v>
      </c>
      <c r="EX17" s="9">
        <v>11.186999999999999</v>
      </c>
      <c r="EY17" s="9">
        <v>9.4540000000000006</v>
      </c>
      <c r="EZ17" s="9">
        <v>13.151</v>
      </c>
      <c r="FA17" s="9">
        <v>68.284000000000006</v>
      </c>
      <c r="FB17" s="9">
        <v>72.878</v>
      </c>
      <c r="FC17" s="9">
        <v>63.076999999999998</v>
      </c>
      <c r="FD17" s="9">
        <v>50.048999999999999</v>
      </c>
      <c r="FE17" s="9">
        <v>48.514000000000003</v>
      </c>
      <c r="FF17" s="9">
        <v>51.787999999999997</v>
      </c>
      <c r="FG17" s="9">
        <v>16.079999999999998</v>
      </c>
      <c r="FH17" s="9">
        <v>22.280999999999999</v>
      </c>
      <c r="FI17" s="9">
        <v>9.0519999999999996</v>
      </c>
      <c r="FJ17" s="9">
        <v>2.1549999999999998</v>
      </c>
      <c r="FK17" s="9">
        <v>2.0830000000000002</v>
      </c>
      <c r="FL17" s="9">
        <v>2.2370000000000001</v>
      </c>
      <c r="FM17" s="9">
        <v>31.716000000000001</v>
      </c>
      <c r="FN17" s="9">
        <v>27.122</v>
      </c>
      <c r="FO17" s="9">
        <v>36.923000000000002</v>
      </c>
      <c r="FP17" s="9">
        <v>26.934999999999999</v>
      </c>
      <c r="FQ17" s="9">
        <v>21.963999999999999</v>
      </c>
      <c r="FR17" s="9">
        <v>32.57</v>
      </c>
      <c r="FS17" s="9">
        <v>4.7809999999999997</v>
      </c>
      <c r="FT17" s="9">
        <v>5.1580000000000004</v>
      </c>
      <c r="FU17" s="9">
        <v>4.3529999999999998</v>
      </c>
      <c r="FV17" s="9">
        <v>164.184</v>
      </c>
      <c r="FW17" s="9">
        <v>93.406000000000006</v>
      </c>
      <c r="FX17" s="9">
        <v>70.778000000000006</v>
      </c>
      <c r="FY17" s="9">
        <v>145.35</v>
      </c>
      <c r="FZ17" s="9">
        <v>82.700999999999993</v>
      </c>
      <c r="GA17" s="9">
        <v>62.649000000000001</v>
      </c>
      <c r="GB17" s="9">
        <v>36.703000000000003</v>
      </c>
      <c r="GC17" s="9">
        <v>22.216999999999999</v>
      </c>
      <c r="GD17" s="9">
        <v>14.486000000000001</v>
      </c>
      <c r="GE17" s="9">
        <v>8.8919999999999995</v>
      </c>
      <c r="GF17" s="9">
        <v>4.1539999999999999</v>
      </c>
      <c r="GG17" s="9">
        <v>4.7380000000000004</v>
      </c>
      <c r="GH17" s="9">
        <v>9.2590000000000003</v>
      </c>
      <c r="GI17" s="9">
        <v>4.4630000000000001</v>
      </c>
      <c r="GJ17" s="9">
        <v>4.7960000000000003</v>
      </c>
      <c r="GK17" s="9">
        <v>3.0350000000000001</v>
      </c>
      <c r="GL17" s="9">
        <v>0.55400000000000005</v>
      </c>
      <c r="GM17" s="9">
        <v>2.4809999999999999</v>
      </c>
      <c r="GN17" s="9">
        <v>6.2240000000000002</v>
      </c>
      <c r="GO17" s="9">
        <v>3.9089999999999998</v>
      </c>
      <c r="GP17" s="9">
        <v>2.3149999999999999</v>
      </c>
      <c r="GQ17" s="9">
        <v>17.222000000000001</v>
      </c>
      <c r="GR17" s="9">
        <v>11.129</v>
      </c>
      <c r="GS17" s="9">
        <v>6.093</v>
      </c>
      <c r="GT17" s="9">
        <v>6.9340000000000002</v>
      </c>
      <c r="GU17" s="9">
        <v>4.3029999999999999</v>
      </c>
      <c r="GV17" s="9">
        <v>2.6320000000000001</v>
      </c>
      <c r="GW17" s="9">
        <v>12.597</v>
      </c>
      <c r="GX17" s="9">
        <v>8.83</v>
      </c>
      <c r="GY17" s="9">
        <v>3.7669999999999999</v>
      </c>
      <c r="GZ17" s="9">
        <v>6.2720000000000002</v>
      </c>
      <c r="HA17" s="9">
        <v>3.746</v>
      </c>
      <c r="HB17" s="9">
        <v>2.5270000000000001</v>
      </c>
      <c r="HC17" s="9">
        <v>18.477</v>
      </c>
      <c r="HD17" s="9">
        <v>10.597</v>
      </c>
      <c r="HE17" s="9">
        <v>7.88</v>
      </c>
      <c r="HF17" s="9">
        <v>3.673</v>
      </c>
      <c r="HG17" s="9">
        <v>2.4470000000000001</v>
      </c>
      <c r="HH17" s="9">
        <v>1.226</v>
      </c>
      <c r="HI17" s="9">
        <v>5.0819999999999999</v>
      </c>
      <c r="HJ17" s="9">
        <v>0.48599999999999999</v>
      </c>
      <c r="HK17" s="9">
        <v>4.5949999999999998</v>
      </c>
      <c r="HL17" s="9">
        <v>4.7880000000000003</v>
      </c>
      <c r="HM17" s="9">
        <v>0.56999999999999995</v>
      </c>
      <c r="HN17" s="9">
        <v>4.2169999999999996</v>
      </c>
      <c r="HO17" s="9">
        <v>4.51</v>
      </c>
      <c r="HP17" s="9">
        <v>3.4780000000000002</v>
      </c>
      <c r="HQ17" s="9">
        <v>1.032</v>
      </c>
      <c r="HR17" s="9">
        <v>10.941000000000001</v>
      </c>
      <c r="HS17" s="9">
        <v>6.2809999999999997</v>
      </c>
      <c r="HT17" s="9">
        <v>4.66</v>
      </c>
      <c r="HU17" s="9">
        <v>18.835000000000001</v>
      </c>
      <c r="HV17" s="9">
        <v>10.705</v>
      </c>
      <c r="HW17" s="9">
        <v>8.1289999999999996</v>
      </c>
      <c r="HX17" s="9">
        <v>121.563</v>
      </c>
      <c r="HY17" s="9">
        <v>75.42</v>
      </c>
      <c r="HZ17" s="9">
        <v>46.143000000000001</v>
      </c>
      <c r="IA17" s="9">
        <v>104.214</v>
      </c>
      <c r="IB17" s="9">
        <v>62.665999999999997</v>
      </c>
      <c r="IC17" s="9">
        <v>41.548000000000002</v>
      </c>
      <c r="ID17" s="9">
        <v>12.726000000000001</v>
      </c>
      <c r="IE17" s="9">
        <v>10.204000000000001</v>
      </c>
      <c r="IF17" s="9">
        <v>2.5219999999999998</v>
      </c>
      <c r="IG17" s="9">
        <v>4.6230000000000002</v>
      </c>
      <c r="IH17" s="9">
        <v>2.5499999999999998</v>
      </c>
      <c r="II17" s="9">
        <v>2.073</v>
      </c>
      <c r="IJ17" s="9">
        <v>42.621000000000002</v>
      </c>
      <c r="IK17" s="9">
        <v>17.986000000000001</v>
      </c>
      <c r="IL17" s="9">
        <v>24.635000000000002</v>
      </c>
      <c r="IM17" s="9">
        <v>39.335000000000001</v>
      </c>
      <c r="IN17" s="9">
        <v>16.3</v>
      </c>
      <c r="IO17" s="9">
        <v>23.036000000000001</v>
      </c>
      <c r="IP17" s="9">
        <v>3.286</v>
      </c>
      <c r="IQ17" s="9">
        <v>1.6859999999999999</v>
      </c>
    </row>
    <row r="18" spans="1:251">
      <c r="A18" s="10">
        <v>44593</v>
      </c>
      <c r="B18" s="9">
        <v>2.0179999999999998</v>
      </c>
      <c r="C18" s="9">
        <v>0</v>
      </c>
      <c r="D18" s="9">
        <v>14.663</v>
      </c>
      <c r="E18" s="9">
        <v>15.016999999999999</v>
      </c>
      <c r="F18" s="9">
        <v>14.234999999999999</v>
      </c>
      <c r="G18" s="9">
        <v>14.484</v>
      </c>
      <c r="H18" s="9">
        <v>12.128</v>
      </c>
      <c r="I18" s="9">
        <v>17.335999999999999</v>
      </c>
      <c r="J18" s="9">
        <v>66.435000000000002</v>
      </c>
      <c r="K18" s="9">
        <v>73.896000000000001</v>
      </c>
      <c r="L18" s="9">
        <v>57.406999999999996</v>
      </c>
      <c r="M18" s="9">
        <v>50.076000000000001</v>
      </c>
      <c r="N18" s="9">
        <v>52.095999999999997</v>
      </c>
      <c r="O18" s="9">
        <v>47.631</v>
      </c>
      <c r="P18" s="9">
        <v>12.548</v>
      </c>
      <c r="Q18" s="9">
        <v>18.227</v>
      </c>
      <c r="R18" s="9">
        <v>5.6760000000000002</v>
      </c>
      <c r="S18" s="9">
        <v>3.8109999999999999</v>
      </c>
      <c r="T18" s="9">
        <v>3.573</v>
      </c>
      <c r="U18" s="9">
        <v>4.0990000000000002</v>
      </c>
      <c r="V18" s="9">
        <v>33.564999999999998</v>
      </c>
      <c r="W18" s="9">
        <v>26.103999999999999</v>
      </c>
      <c r="X18" s="9">
        <v>42.593000000000004</v>
      </c>
      <c r="Y18" s="9">
        <v>29.638999999999999</v>
      </c>
      <c r="Z18" s="9">
        <v>23.983000000000001</v>
      </c>
      <c r="AA18" s="9">
        <v>36.482999999999997</v>
      </c>
      <c r="AB18" s="9">
        <v>3.9260000000000002</v>
      </c>
      <c r="AC18" s="9">
        <v>2.12</v>
      </c>
      <c r="AD18" s="9">
        <v>6.11</v>
      </c>
      <c r="AE18" s="9">
        <v>145.55000000000001</v>
      </c>
      <c r="AF18" s="9">
        <v>73.453999999999994</v>
      </c>
      <c r="AG18" s="9">
        <v>72.094999999999999</v>
      </c>
      <c r="AH18" s="9">
        <v>124.02500000000001</v>
      </c>
      <c r="AI18" s="9">
        <v>60.048999999999999</v>
      </c>
      <c r="AJ18" s="9">
        <v>63.975999999999999</v>
      </c>
      <c r="AK18" s="9">
        <v>17.527000000000001</v>
      </c>
      <c r="AL18" s="9">
        <v>8.8979999999999997</v>
      </c>
      <c r="AM18" s="9">
        <v>8.6289999999999996</v>
      </c>
      <c r="AN18" s="9">
        <v>6.6340000000000003</v>
      </c>
      <c r="AO18" s="9">
        <v>2.2559999999999998</v>
      </c>
      <c r="AP18" s="9">
        <v>4.3789999999999996</v>
      </c>
      <c r="AQ18" s="9">
        <v>8.5860000000000003</v>
      </c>
      <c r="AR18" s="9">
        <v>6.3970000000000002</v>
      </c>
      <c r="AS18" s="9">
        <v>2.1880000000000002</v>
      </c>
      <c r="AT18" s="9">
        <v>1.615</v>
      </c>
      <c r="AU18" s="9">
        <v>0.95199999999999996</v>
      </c>
      <c r="AV18" s="9">
        <v>0.66400000000000003</v>
      </c>
      <c r="AW18" s="9">
        <v>6.97</v>
      </c>
      <c r="AX18" s="9">
        <v>5.4459999999999997</v>
      </c>
      <c r="AY18" s="9">
        <v>1.5249999999999999</v>
      </c>
      <c r="AZ18" s="9">
        <v>20.635999999999999</v>
      </c>
      <c r="BA18" s="9">
        <v>8.9220000000000006</v>
      </c>
      <c r="BB18" s="9">
        <v>11.714</v>
      </c>
      <c r="BC18" s="9">
        <v>4.4130000000000003</v>
      </c>
      <c r="BD18" s="9">
        <v>2.1419999999999999</v>
      </c>
      <c r="BE18" s="9">
        <v>2.2709999999999999</v>
      </c>
      <c r="BF18" s="9">
        <v>6.9939999999999998</v>
      </c>
      <c r="BG18" s="9">
        <v>4.194</v>
      </c>
      <c r="BH18" s="9">
        <v>2.8</v>
      </c>
      <c r="BI18" s="9">
        <v>6.5810000000000004</v>
      </c>
      <c r="BJ18" s="9">
        <v>2.0910000000000002</v>
      </c>
      <c r="BK18" s="9">
        <v>4.49</v>
      </c>
      <c r="BL18" s="9">
        <v>10.468</v>
      </c>
      <c r="BM18" s="9">
        <v>5.7770000000000001</v>
      </c>
      <c r="BN18" s="9">
        <v>4.6900000000000004</v>
      </c>
      <c r="BO18" s="9">
        <v>4.391</v>
      </c>
      <c r="BP18" s="9">
        <v>2.1389999999999998</v>
      </c>
      <c r="BQ18" s="9">
        <v>2.2519999999999998</v>
      </c>
      <c r="BR18" s="9">
        <v>8.0570000000000004</v>
      </c>
      <c r="BS18" s="9">
        <v>3.609</v>
      </c>
      <c r="BT18" s="9">
        <v>4.4489999999999998</v>
      </c>
      <c r="BU18" s="9">
        <v>3.66</v>
      </c>
      <c r="BV18" s="9">
        <v>0.437</v>
      </c>
      <c r="BW18" s="9">
        <v>3.2229999999999999</v>
      </c>
      <c r="BX18" s="9">
        <v>2.915</v>
      </c>
      <c r="BY18" s="9">
        <v>1.946</v>
      </c>
      <c r="BZ18" s="9">
        <v>0.97</v>
      </c>
      <c r="CA18" s="9">
        <v>23.161999999999999</v>
      </c>
      <c r="CB18" s="9">
        <v>11.241</v>
      </c>
      <c r="CC18" s="9">
        <v>11.920999999999999</v>
      </c>
      <c r="CD18" s="9">
        <v>21.524999999999999</v>
      </c>
      <c r="CE18" s="9">
        <v>13.404999999999999</v>
      </c>
      <c r="CF18" s="9">
        <v>8.1199999999999992</v>
      </c>
      <c r="CG18" s="9">
        <v>91.864000000000004</v>
      </c>
      <c r="CH18" s="9">
        <v>47.392000000000003</v>
      </c>
      <c r="CI18" s="9">
        <v>44.472000000000001</v>
      </c>
      <c r="CJ18" s="9">
        <v>70.784999999999997</v>
      </c>
      <c r="CK18" s="9">
        <v>32.057000000000002</v>
      </c>
      <c r="CL18" s="9">
        <v>38.728000000000002</v>
      </c>
      <c r="CM18" s="9">
        <v>17.129000000000001</v>
      </c>
      <c r="CN18" s="9">
        <v>11.938000000000001</v>
      </c>
      <c r="CO18" s="9">
        <v>5.1909999999999998</v>
      </c>
      <c r="CP18" s="9">
        <v>3.9489999999999998</v>
      </c>
      <c r="CQ18" s="9">
        <v>3.3969999999999998</v>
      </c>
      <c r="CR18" s="9">
        <v>0.55300000000000005</v>
      </c>
      <c r="CS18" s="9">
        <v>53.686</v>
      </c>
      <c r="CT18" s="9">
        <v>26.062999999999999</v>
      </c>
      <c r="CU18" s="9">
        <v>27.623000000000001</v>
      </c>
      <c r="CV18" s="9">
        <v>47.902000000000001</v>
      </c>
      <c r="CW18" s="9">
        <v>23.169</v>
      </c>
      <c r="CX18" s="9">
        <v>24.731999999999999</v>
      </c>
      <c r="CY18" s="9">
        <v>5.7839999999999998</v>
      </c>
      <c r="CZ18" s="9">
        <v>2.8929999999999998</v>
      </c>
      <c r="DA18" s="9">
        <v>2.891</v>
      </c>
      <c r="DB18" s="9">
        <v>85.210999999999999</v>
      </c>
      <c r="DC18" s="9">
        <v>81.75</v>
      </c>
      <c r="DD18" s="9">
        <v>88.738</v>
      </c>
      <c r="DE18" s="9">
        <v>12.042</v>
      </c>
      <c r="DF18" s="9">
        <v>12.113</v>
      </c>
      <c r="DG18" s="9">
        <v>11.97</v>
      </c>
      <c r="DH18" s="9">
        <v>4.5579999999999998</v>
      </c>
      <c r="DI18" s="9">
        <v>3.0710000000000002</v>
      </c>
      <c r="DJ18" s="9">
        <v>6.0739999999999998</v>
      </c>
      <c r="DK18" s="9">
        <v>5.899</v>
      </c>
      <c r="DL18" s="9">
        <v>8.7089999999999996</v>
      </c>
      <c r="DM18" s="9">
        <v>3.0350000000000001</v>
      </c>
      <c r="DN18" s="9">
        <v>1.1100000000000001</v>
      </c>
      <c r="DO18" s="9">
        <v>1.2949999999999999</v>
      </c>
      <c r="DP18" s="9">
        <v>0.92</v>
      </c>
      <c r="DQ18" s="9">
        <v>4.7889999999999997</v>
      </c>
      <c r="DR18" s="9">
        <v>7.4139999999999997</v>
      </c>
      <c r="DS18" s="9">
        <v>2.1150000000000002</v>
      </c>
      <c r="DT18" s="9">
        <v>14.178000000000001</v>
      </c>
      <c r="DU18" s="9">
        <v>12.146000000000001</v>
      </c>
      <c r="DV18" s="9">
        <v>16.248000000000001</v>
      </c>
      <c r="DW18" s="9">
        <v>3.032</v>
      </c>
      <c r="DX18" s="9">
        <v>2.9159999999999999</v>
      </c>
      <c r="DY18" s="9">
        <v>3.15</v>
      </c>
      <c r="DZ18" s="9">
        <v>4.806</v>
      </c>
      <c r="EA18" s="9">
        <v>5.71</v>
      </c>
      <c r="EB18" s="9">
        <v>3.8839999999999999</v>
      </c>
      <c r="EC18" s="9">
        <v>4.5220000000000002</v>
      </c>
      <c r="ED18" s="9">
        <v>2.847</v>
      </c>
      <c r="EE18" s="9">
        <v>6.2279999999999998</v>
      </c>
      <c r="EF18" s="9">
        <v>7.1920000000000002</v>
      </c>
      <c r="EG18" s="9">
        <v>7.8650000000000002</v>
      </c>
      <c r="EH18" s="9">
        <v>6.5060000000000002</v>
      </c>
      <c r="EI18" s="9">
        <v>3.0169999999999999</v>
      </c>
      <c r="EJ18" s="9">
        <v>2.9119999999999999</v>
      </c>
      <c r="EK18" s="9">
        <v>3.1240000000000001</v>
      </c>
      <c r="EL18" s="9">
        <v>5.5359999999999996</v>
      </c>
      <c r="EM18" s="9">
        <v>4.9130000000000003</v>
      </c>
      <c r="EN18" s="9">
        <v>6.1710000000000003</v>
      </c>
      <c r="EO18" s="9">
        <v>2.5139999999999998</v>
      </c>
      <c r="EP18" s="9">
        <v>0.59499999999999997</v>
      </c>
      <c r="EQ18" s="9">
        <v>4.47</v>
      </c>
      <c r="ER18" s="9">
        <v>2.0030000000000001</v>
      </c>
      <c r="ES18" s="9">
        <v>2.649</v>
      </c>
      <c r="ET18" s="9">
        <v>1.345</v>
      </c>
      <c r="EU18" s="9">
        <v>15.913</v>
      </c>
      <c r="EV18" s="9">
        <v>15.303000000000001</v>
      </c>
      <c r="EW18" s="9">
        <v>16.535</v>
      </c>
      <c r="EX18" s="9">
        <v>14.789</v>
      </c>
      <c r="EY18" s="9">
        <v>18.25</v>
      </c>
      <c r="EZ18" s="9">
        <v>11.262</v>
      </c>
      <c r="FA18" s="9">
        <v>63.115000000000002</v>
      </c>
      <c r="FB18" s="9">
        <v>64.519000000000005</v>
      </c>
      <c r="FC18" s="9">
        <v>61.685000000000002</v>
      </c>
      <c r="FD18" s="9">
        <v>48.633000000000003</v>
      </c>
      <c r="FE18" s="9">
        <v>43.642000000000003</v>
      </c>
      <c r="FF18" s="9">
        <v>53.718000000000004</v>
      </c>
      <c r="FG18" s="9">
        <v>11.769</v>
      </c>
      <c r="FH18" s="9">
        <v>16.251999999999999</v>
      </c>
      <c r="FI18" s="9">
        <v>7.2</v>
      </c>
      <c r="FJ18" s="9">
        <v>2.7130000000000001</v>
      </c>
      <c r="FK18" s="9">
        <v>4.6239999999999997</v>
      </c>
      <c r="FL18" s="9">
        <v>0.76700000000000002</v>
      </c>
      <c r="FM18" s="9">
        <v>36.884999999999998</v>
      </c>
      <c r="FN18" s="9">
        <v>35.481000000000002</v>
      </c>
      <c r="FO18" s="9">
        <v>38.314999999999998</v>
      </c>
      <c r="FP18" s="9">
        <v>32.911000000000001</v>
      </c>
      <c r="FQ18" s="9">
        <v>31.542999999999999</v>
      </c>
      <c r="FR18" s="9">
        <v>34.305</v>
      </c>
      <c r="FS18" s="9">
        <v>3.9740000000000002</v>
      </c>
      <c r="FT18" s="9">
        <v>3.9390000000000001</v>
      </c>
      <c r="FU18" s="9">
        <v>4.01</v>
      </c>
      <c r="FV18" s="9">
        <v>116.675</v>
      </c>
      <c r="FW18" s="9">
        <v>62.920999999999999</v>
      </c>
      <c r="FX18" s="9">
        <v>53.753999999999998</v>
      </c>
      <c r="FY18" s="9">
        <v>94.875</v>
      </c>
      <c r="FZ18" s="9">
        <v>49.267000000000003</v>
      </c>
      <c r="GA18" s="9">
        <v>45.609000000000002</v>
      </c>
      <c r="GB18" s="9">
        <v>19.135000000000002</v>
      </c>
      <c r="GC18" s="9">
        <v>8.1020000000000003</v>
      </c>
      <c r="GD18" s="9">
        <v>11.032999999999999</v>
      </c>
      <c r="GE18" s="9">
        <v>4.3730000000000002</v>
      </c>
      <c r="GF18" s="9">
        <v>2.4060000000000001</v>
      </c>
      <c r="GG18" s="9">
        <v>1.9670000000000001</v>
      </c>
      <c r="GH18" s="9">
        <v>5.9029999999999996</v>
      </c>
      <c r="GI18" s="9">
        <v>2.9510000000000001</v>
      </c>
      <c r="GJ18" s="9">
        <v>2.952</v>
      </c>
      <c r="GK18" s="9">
        <v>1.5760000000000001</v>
      </c>
      <c r="GL18" s="9">
        <v>0.9</v>
      </c>
      <c r="GM18" s="9">
        <v>0.67700000000000005</v>
      </c>
      <c r="GN18" s="9">
        <v>4.327</v>
      </c>
      <c r="GO18" s="9">
        <v>2.0510000000000002</v>
      </c>
      <c r="GP18" s="9">
        <v>2.2759999999999998</v>
      </c>
      <c r="GQ18" s="9">
        <v>9.718</v>
      </c>
      <c r="GR18" s="9">
        <v>5.5460000000000003</v>
      </c>
      <c r="GS18" s="9">
        <v>4.1719999999999997</v>
      </c>
      <c r="GT18" s="9">
        <v>4.6760000000000002</v>
      </c>
      <c r="GU18" s="9">
        <v>0</v>
      </c>
      <c r="GV18" s="9">
        <v>4.6760000000000002</v>
      </c>
      <c r="GW18" s="9">
        <v>3.3809999999999998</v>
      </c>
      <c r="GX18" s="9">
        <v>1.6479999999999999</v>
      </c>
      <c r="GY18" s="9">
        <v>1.7330000000000001</v>
      </c>
      <c r="GZ18" s="9">
        <v>9.032</v>
      </c>
      <c r="HA18" s="9">
        <v>7.601</v>
      </c>
      <c r="HB18" s="9">
        <v>1.431</v>
      </c>
      <c r="HC18" s="9">
        <v>15.847</v>
      </c>
      <c r="HD18" s="9">
        <v>11.004</v>
      </c>
      <c r="HE18" s="9">
        <v>4.843</v>
      </c>
      <c r="HF18" s="9">
        <v>0</v>
      </c>
      <c r="HG18" s="9">
        <v>0</v>
      </c>
      <c r="HH18" s="9">
        <v>0</v>
      </c>
      <c r="HI18" s="9">
        <v>3.9860000000000002</v>
      </c>
      <c r="HJ18" s="9">
        <v>1.194</v>
      </c>
      <c r="HK18" s="9">
        <v>2.7909999999999999</v>
      </c>
      <c r="HL18" s="9">
        <v>2.254</v>
      </c>
      <c r="HM18" s="9">
        <v>0</v>
      </c>
      <c r="HN18" s="9">
        <v>2.254</v>
      </c>
      <c r="HO18" s="9">
        <v>3.6190000000000002</v>
      </c>
      <c r="HP18" s="9">
        <v>1.573</v>
      </c>
      <c r="HQ18" s="9">
        <v>2.0470000000000002</v>
      </c>
      <c r="HR18" s="9">
        <v>12.951000000000001</v>
      </c>
      <c r="HS18" s="9">
        <v>7.242</v>
      </c>
      <c r="HT18" s="9">
        <v>5.71</v>
      </c>
      <c r="HU18" s="9">
        <v>21.798999999999999</v>
      </c>
      <c r="HV18" s="9">
        <v>13.654</v>
      </c>
      <c r="HW18" s="9">
        <v>8.1449999999999996</v>
      </c>
      <c r="HX18" s="9">
        <v>74.956999999999994</v>
      </c>
      <c r="HY18" s="9">
        <v>44.482999999999997</v>
      </c>
      <c r="HZ18" s="9">
        <v>30.474</v>
      </c>
      <c r="IA18" s="9">
        <v>60.545000000000002</v>
      </c>
      <c r="IB18" s="9">
        <v>31.768000000000001</v>
      </c>
      <c r="IC18" s="9">
        <v>28.777999999999999</v>
      </c>
      <c r="ID18" s="9">
        <v>11.826000000000001</v>
      </c>
      <c r="IE18" s="9">
        <v>10.130000000000001</v>
      </c>
      <c r="IF18" s="9">
        <v>1.696</v>
      </c>
      <c r="IG18" s="9">
        <v>2.5859999999999999</v>
      </c>
      <c r="IH18" s="9">
        <v>2.5859999999999999</v>
      </c>
      <c r="II18" s="9">
        <v>0</v>
      </c>
      <c r="IJ18" s="9">
        <v>41.718000000000004</v>
      </c>
      <c r="IK18" s="9">
        <v>18.437999999999999</v>
      </c>
      <c r="IL18" s="9">
        <v>23.28</v>
      </c>
      <c r="IM18" s="9">
        <v>35.926000000000002</v>
      </c>
      <c r="IN18" s="9">
        <v>17.568000000000001</v>
      </c>
      <c r="IO18" s="9">
        <v>18.358000000000001</v>
      </c>
      <c r="IP18" s="9">
        <v>5.7919999999999998</v>
      </c>
      <c r="IQ18" s="9">
        <v>0.86899999999999999</v>
      </c>
    </row>
    <row r="19" spans="1:251">
      <c r="A19" s="10">
        <v>44958</v>
      </c>
      <c r="B19" s="9">
        <v>2.7709999999999999</v>
      </c>
      <c r="C19" s="9">
        <v>4.4050000000000002</v>
      </c>
      <c r="D19" s="9">
        <v>10.502000000000001</v>
      </c>
      <c r="E19" s="9">
        <v>9.4440000000000008</v>
      </c>
      <c r="F19" s="9">
        <v>11.814</v>
      </c>
      <c r="G19" s="9">
        <v>16.260000000000002</v>
      </c>
      <c r="H19" s="9">
        <v>13.343</v>
      </c>
      <c r="I19" s="9">
        <v>19.876999999999999</v>
      </c>
      <c r="J19" s="9">
        <v>64.653000000000006</v>
      </c>
      <c r="K19" s="9">
        <v>68.662000000000006</v>
      </c>
      <c r="L19" s="9">
        <v>59.682000000000002</v>
      </c>
      <c r="M19" s="9">
        <v>44.512</v>
      </c>
      <c r="N19" s="9">
        <v>48.615000000000002</v>
      </c>
      <c r="O19" s="9">
        <v>39.423999999999999</v>
      </c>
      <c r="P19" s="9">
        <v>15.21</v>
      </c>
      <c r="Q19" s="9">
        <v>14.706</v>
      </c>
      <c r="R19" s="9">
        <v>15.835000000000001</v>
      </c>
      <c r="S19" s="9">
        <v>4.931</v>
      </c>
      <c r="T19" s="9">
        <v>5.3410000000000002</v>
      </c>
      <c r="U19" s="9">
        <v>4.423</v>
      </c>
      <c r="V19" s="9">
        <v>35.347000000000001</v>
      </c>
      <c r="W19" s="9">
        <v>31.338000000000001</v>
      </c>
      <c r="X19" s="9">
        <v>40.317999999999998</v>
      </c>
      <c r="Y19" s="9">
        <v>29.622</v>
      </c>
      <c r="Z19" s="9">
        <v>29.257999999999999</v>
      </c>
      <c r="AA19" s="9">
        <v>30.071999999999999</v>
      </c>
      <c r="AB19" s="9">
        <v>5.726</v>
      </c>
      <c r="AC19" s="9">
        <v>2.08</v>
      </c>
      <c r="AD19" s="9">
        <v>10.246</v>
      </c>
      <c r="AE19" s="9">
        <v>138.05099999999999</v>
      </c>
      <c r="AF19" s="9">
        <v>73.486000000000004</v>
      </c>
      <c r="AG19" s="9">
        <v>64.566000000000003</v>
      </c>
      <c r="AH19" s="9">
        <v>113.425</v>
      </c>
      <c r="AI19" s="9">
        <v>61.317999999999998</v>
      </c>
      <c r="AJ19" s="9">
        <v>52.107999999999997</v>
      </c>
      <c r="AK19" s="9">
        <v>14.363</v>
      </c>
      <c r="AL19" s="9">
        <v>8.59</v>
      </c>
      <c r="AM19" s="9">
        <v>5.7729999999999997</v>
      </c>
      <c r="AN19" s="9">
        <v>6.3819999999999997</v>
      </c>
      <c r="AO19" s="9">
        <v>4.3979999999999997</v>
      </c>
      <c r="AP19" s="9">
        <v>1.984</v>
      </c>
      <c r="AQ19" s="9">
        <v>7.9889999999999999</v>
      </c>
      <c r="AR19" s="9">
        <v>7.4420000000000002</v>
      </c>
      <c r="AS19" s="9">
        <v>0.54700000000000004</v>
      </c>
      <c r="AT19" s="9">
        <v>2.4169999999999998</v>
      </c>
      <c r="AU19" s="9">
        <v>2.4169999999999998</v>
      </c>
      <c r="AV19" s="9">
        <v>0</v>
      </c>
      <c r="AW19" s="9">
        <v>5.5720000000000001</v>
      </c>
      <c r="AX19" s="9">
        <v>5.0250000000000004</v>
      </c>
      <c r="AY19" s="9">
        <v>0.54700000000000004</v>
      </c>
      <c r="AZ19" s="9">
        <v>13.666</v>
      </c>
      <c r="BA19" s="9">
        <v>4.9989999999999997</v>
      </c>
      <c r="BB19" s="9">
        <v>8.6669999999999998</v>
      </c>
      <c r="BC19" s="9">
        <v>2.1739999999999999</v>
      </c>
      <c r="BD19" s="9">
        <v>1.702</v>
      </c>
      <c r="BE19" s="9">
        <v>0.47199999999999998</v>
      </c>
      <c r="BF19" s="9">
        <v>4.84</v>
      </c>
      <c r="BG19" s="9">
        <v>3.9660000000000002</v>
      </c>
      <c r="BH19" s="9">
        <v>0.874</v>
      </c>
      <c r="BI19" s="9">
        <v>8.2759999999999998</v>
      </c>
      <c r="BJ19" s="9">
        <v>3.2549999999999999</v>
      </c>
      <c r="BK19" s="9">
        <v>5.0199999999999996</v>
      </c>
      <c r="BL19" s="9">
        <v>14.368</v>
      </c>
      <c r="BM19" s="9">
        <v>10.782999999999999</v>
      </c>
      <c r="BN19" s="9">
        <v>3.585</v>
      </c>
      <c r="BO19" s="9">
        <v>3.758</v>
      </c>
      <c r="BP19" s="9">
        <v>1.17</v>
      </c>
      <c r="BQ19" s="9">
        <v>2.5880000000000001</v>
      </c>
      <c r="BR19" s="9">
        <v>7.5140000000000002</v>
      </c>
      <c r="BS19" s="9">
        <v>1.7689999999999999</v>
      </c>
      <c r="BT19" s="9">
        <v>5.7450000000000001</v>
      </c>
      <c r="BU19" s="9">
        <v>5.6310000000000002</v>
      </c>
      <c r="BV19" s="9">
        <v>1.76</v>
      </c>
      <c r="BW19" s="9">
        <v>3.871</v>
      </c>
      <c r="BX19" s="9">
        <v>1.393</v>
      </c>
      <c r="BY19" s="9">
        <v>0</v>
      </c>
      <c r="BZ19" s="9">
        <v>1.393</v>
      </c>
      <c r="CA19" s="9">
        <v>23.071999999999999</v>
      </c>
      <c r="CB19" s="9">
        <v>11.483000000000001</v>
      </c>
      <c r="CC19" s="9">
        <v>11.587999999999999</v>
      </c>
      <c r="CD19" s="9">
        <v>24.626000000000001</v>
      </c>
      <c r="CE19" s="9">
        <v>12.167999999999999</v>
      </c>
      <c r="CF19" s="9">
        <v>12.458</v>
      </c>
      <c r="CG19" s="9">
        <v>93.078999999999994</v>
      </c>
      <c r="CH19" s="9">
        <v>52.451999999999998</v>
      </c>
      <c r="CI19" s="9">
        <v>40.625999999999998</v>
      </c>
      <c r="CJ19" s="9">
        <v>71.287000000000006</v>
      </c>
      <c r="CK19" s="9">
        <v>37.898000000000003</v>
      </c>
      <c r="CL19" s="9">
        <v>33.389000000000003</v>
      </c>
      <c r="CM19" s="9">
        <v>17.248999999999999</v>
      </c>
      <c r="CN19" s="9">
        <v>12.523</v>
      </c>
      <c r="CO19" s="9">
        <v>4.726</v>
      </c>
      <c r="CP19" s="9">
        <v>4.5419999999999998</v>
      </c>
      <c r="CQ19" s="9">
        <v>2.032</v>
      </c>
      <c r="CR19" s="9">
        <v>2.5110000000000001</v>
      </c>
      <c r="CS19" s="9">
        <v>44.972999999999999</v>
      </c>
      <c r="CT19" s="9">
        <v>21.033000000000001</v>
      </c>
      <c r="CU19" s="9">
        <v>23.939</v>
      </c>
      <c r="CV19" s="9">
        <v>37.887</v>
      </c>
      <c r="CW19" s="9">
        <v>18.114000000000001</v>
      </c>
      <c r="CX19" s="9">
        <v>19.773</v>
      </c>
      <c r="CY19" s="9">
        <v>7.0860000000000003</v>
      </c>
      <c r="CZ19" s="9">
        <v>2.92</v>
      </c>
      <c r="DA19" s="9">
        <v>4.1660000000000004</v>
      </c>
      <c r="DB19" s="9">
        <v>82.162000000000006</v>
      </c>
      <c r="DC19" s="9">
        <v>83.441000000000003</v>
      </c>
      <c r="DD19" s="9">
        <v>80.704999999999998</v>
      </c>
      <c r="DE19" s="9">
        <v>10.404</v>
      </c>
      <c r="DF19" s="9">
        <v>11.69</v>
      </c>
      <c r="DG19" s="9">
        <v>8.9410000000000007</v>
      </c>
      <c r="DH19" s="9">
        <v>4.6230000000000002</v>
      </c>
      <c r="DI19" s="9">
        <v>5.9850000000000003</v>
      </c>
      <c r="DJ19" s="9">
        <v>3.073</v>
      </c>
      <c r="DK19" s="9">
        <v>5.7869999999999999</v>
      </c>
      <c r="DL19" s="9">
        <v>10.127000000000001</v>
      </c>
      <c r="DM19" s="9">
        <v>0.84799999999999998</v>
      </c>
      <c r="DN19" s="9">
        <v>1.7509999999999999</v>
      </c>
      <c r="DO19" s="9">
        <v>3.2890000000000001</v>
      </c>
      <c r="DP19" s="9">
        <v>0</v>
      </c>
      <c r="DQ19" s="9">
        <v>4.0359999999999996</v>
      </c>
      <c r="DR19" s="9">
        <v>6.8369999999999997</v>
      </c>
      <c r="DS19" s="9">
        <v>0.84799999999999998</v>
      </c>
      <c r="DT19" s="9">
        <v>9.8989999999999991</v>
      </c>
      <c r="DU19" s="9">
        <v>6.8019999999999996</v>
      </c>
      <c r="DV19" s="9">
        <v>13.423999999999999</v>
      </c>
      <c r="DW19" s="9">
        <v>1.575</v>
      </c>
      <c r="DX19" s="9">
        <v>2.3159999999999998</v>
      </c>
      <c r="DY19" s="9">
        <v>0.73099999999999998</v>
      </c>
      <c r="DZ19" s="9">
        <v>3.5059999999999998</v>
      </c>
      <c r="EA19" s="9">
        <v>5.3970000000000002</v>
      </c>
      <c r="EB19" s="9">
        <v>1.353</v>
      </c>
      <c r="EC19" s="9">
        <v>5.9950000000000001</v>
      </c>
      <c r="ED19" s="9">
        <v>4.43</v>
      </c>
      <c r="EE19" s="9">
        <v>7.7750000000000004</v>
      </c>
      <c r="EF19" s="9">
        <v>10.407999999999999</v>
      </c>
      <c r="EG19" s="9">
        <v>14.673999999999999</v>
      </c>
      <c r="EH19" s="9">
        <v>5.5519999999999996</v>
      </c>
      <c r="EI19" s="9">
        <v>2.722</v>
      </c>
      <c r="EJ19" s="9">
        <v>1.593</v>
      </c>
      <c r="EK19" s="9">
        <v>4.008</v>
      </c>
      <c r="EL19" s="9">
        <v>5.4429999999999996</v>
      </c>
      <c r="EM19" s="9">
        <v>2.407</v>
      </c>
      <c r="EN19" s="9">
        <v>8.8979999999999997</v>
      </c>
      <c r="EO19" s="9">
        <v>4.0789999999999997</v>
      </c>
      <c r="EP19" s="9">
        <v>2.395</v>
      </c>
      <c r="EQ19" s="9">
        <v>5.9960000000000004</v>
      </c>
      <c r="ER19" s="9">
        <v>1.0089999999999999</v>
      </c>
      <c r="ES19" s="9">
        <v>0</v>
      </c>
      <c r="ET19" s="9">
        <v>2.157</v>
      </c>
      <c r="EU19" s="9">
        <v>16.712</v>
      </c>
      <c r="EV19" s="9">
        <v>15.627000000000001</v>
      </c>
      <c r="EW19" s="9">
        <v>17.948</v>
      </c>
      <c r="EX19" s="9">
        <v>17.838000000000001</v>
      </c>
      <c r="EY19" s="9">
        <v>16.559000000000001</v>
      </c>
      <c r="EZ19" s="9">
        <v>19.295000000000002</v>
      </c>
      <c r="FA19" s="9">
        <v>67.423000000000002</v>
      </c>
      <c r="FB19" s="9">
        <v>71.376999999999995</v>
      </c>
      <c r="FC19" s="9">
        <v>62.923000000000002</v>
      </c>
      <c r="FD19" s="9">
        <v>51.637999999999998</v>
      </c>
      <c r="FE19" s="9">
        <v>51.572000000000003</v>
      </c>
      <c r="FF19" s="9">
        <v>51.713999999999999</v>
      </c>
      <c r="FG19" s="9">
        <v>12.494999999999999</v>
      </c>
      <c r="FH19" s="9">
        <v>17.041</v>
      </c>
      <c r="FI19" s="9">
        <v>7.32</v>
      </c>
      <c r="FJ19" s="9">
        <v>3.29</v>
      </c>
      <c r="FK19" s="9">
        <v>2.7650000000000001</v>
      </c>
      <c r="FL19" s="9">
        <v>3.8889999999999998</v>
      </c>
      <c r="FM19" s="9">
        <v>32.576999999999998</v>
      </c>
      <c r="FN19" s="9">
        <v>28.623000000000001</v>
      </c>
      <c r="FO19" s="9">
        <v>37.076999999999998</v>
      </c>
      <c r="FP19" s="9">
        <v>27.443999999999999</v>
      </c>
      <c r="FQ19" s="9">
        <v>24.649000000000001</v>
      </c>
      <c r="FR19" s="9">
        <v>30.625</v>
      </c>
      <c r="FS19" s="9">
        <v>5.133</v>
      </c>
      <c r="FT19" s="9">
        <v>3.9729999999999999</v>
      </c>
      <c r="FU19" s="9">
        <v>6.452</v>
      </c>
      <c r="FV19" s="9">
        <v>105.871</v>
      </c>
      <c r="FW19" s="9">
        <v>55.4</v>
      </c>
      <c r="FX19" s="9">
        <v>50.470999999999997</v>
      </c>
      <c r="FY19" s="9">
        <v>83.915000000000006</v>
      </c>
      <c r="FZ19" s="9">
        <v>44.927</v>
      </c>
      <c r="GA19" s="9">
        <v>38.988</v>
      </c>
      <c r="GB19" s="9">
        <v>11.471</v>
      </c>
      <c r="GC19" s="9">
        <v>6.1849999999999996</v>
      </c>
      <c r="GD19" s="9">
        <v>5.2859999999999996</v>
      </c>
      <c r="GE19" s="9">
        <v>5.98</v>
      </c>
      <c r="GF19" s="9">
        <v>2.641</v>
      </c>
      <c r="GG19" s="9">
        <v>3.34</v>
      </c>
      <c r="GH19" s="9">
        <v>5.7380000000000004</v>
      </c>
      <c r="GI19" s="9">
        <v>3.25</v>
      </c>
      <c r="GJ19" s="9">
        <v>2.488</v>
      </c>
      <c r="GK19" s="9">
        <v>0.40899999999999997</v>
      </c>
      <c r="GL19" s="9">
        <v>0.40899999999999997</v>
      </c>
      <c r="GM19" s="9">
        <v>0</v>
      </c>
      <c r="GN19" s="9">
        <v>5.3280000000000003</v>
      </c>
      <c r="GO19" s="9">
        <v>2.84</v>
      </c>
      <c r="GP19" s="9">
        <v>2.488</v>
      </c>
      <c r="GQ19" s="9">
        <v>8.8209999999999997</v>
      </c>
      <c r="GR19" s="9">
        <v>4.6790000000000003</v>
      </c>
      <c r="GS19" s="9">
        <v>4.141</v>
      </c>
      <c r="GT19" s="9">
        <v>2.633</v>
      </c>
      <c r="GU19" s="9">
        <v>1.123</v>
      </c>
      <c r="GV19" s="9">
        <v>1.51</v>
      </c>
      <c r="GW19" s="9">
        <v>4.7149999999999999</v>
      </c>
      <c r="GX19" s="9">
        <v>2.4529999999999998</v>
      </c>
      <c r="GY19" s="9">
        <v>2.262</v>
      </c>
      <c r="GZ19" s="9">
        <v>9.5050000000000008</v>
      </c>
      <c r="HA19" s="9">
        <v>4.5960000000000001</v>
      </c>
      <c r="HB19" s="9">
        <v>4.9089999999999998</v>
      </c>
      <c r="HC19" s="9">
        <v>13.03</v>
      </c>
      <c r="HD19" s="9">
        <v>7.923</v>
      </c>
      <c r="HE19" s="9">
        <v>5.1070000000000002</v>
      </c>
      <c r="HF19" s="9">
        <v>1.431</v>
      </c>
      <c r="HG19" s="9">
        <v>0</v>
      </c>
      <c r="HH19" s="9">
        <v>1.431</v>
      </c>
      <c r="HI19" s="9">
        <v>3.2389999999999999</v>
      </c>
      <c r="HJ19" s="9">
        <v>1.2629999999999999</v>
      </c>
      <c r="HK19" s="9">
        <v>1.976</v>
      </c>
      <c r="HL19" s="9">
        <v>1.7889999999999999</v>
      </c>
      <c r="HM19" s="9">
        <v>0.76</v>
      </c>
      <c r="HN19" s="9">
        <v>1.028</v>
      </c>
      <c r="HO19" s="9">
        <v>3.69</v>
      </c>
      <c r="HP19" s="9">
        <v>1.5549999999999999</v>
      </c>
      <c r="HQ19" s="9">
        <v>2.1339999999999999</v>
      </c>
      <c r="HR19" s="9">
        <v>11.872999999999999</v>
      </c>
      <c r="HS19" s="9">
        <v>8.4990000000000006</v>
      </c>
      <c r="HT19" s="9">
        <v>3.375</v>
      </c>
      <c r="HU19" s="9">
        <v>21.956</v>
      </c>
      <c r="HV19" s="9">
        <v>10.473000000000001</v>
      </c>
      <c r="HW19" s="9">
        <v>11.483000000000001</v>
      </c>
      <c r="HX19" s="9">
        <v>69.361999999999995</v>
      </c>
      <c r="HY19" s="9">
        <v>39.401000000000003</v>
      </c>
      <c r="HZ19" s="9">
        <v>29.960999999999999</v>
      </c>
      <c r="IA19" s="9">
        <v>50.932000000000002</v>
      </c>
      <c r="IB19" s="9">
        <v>28.318999999999999</v>
      </c>
      <c r="IC19" s="9">
        <v>22.614000000000001</v>
      </c>
      <c r="ID19" s="9">
        <v>13.119</v>
      </c>
      <c r="IE19" s="9">
        <v>8.4060000000000006</v>
      </c>
      <c r="IF19" s="9">
        <v>4.7130000000000001</v>
      </c>
      <c r="IG19" s="9">
        <v>5.3109999999999999</v>
      </c>
      <c r="IH19" s="9">
        <v>2.677</v>
      </c>
      <c r="II19" s="9">
        <v>2.6339999999999999</v>
      </c>
      <c r="IJ19" s="9">
        <v>36.509</v>
      </c>
      <c r="IK19" s="9">
        <v>15.997999999999999</v>
      </c>
      <c r="IL19" s="9">
        <v>20.510999999999999</v>
      </c>
      <c r="IM19" s="9">
        <v>30.780999999999999</v>
      </c>
      <c r="IN19" s="9">
        <v>14.032</v>
      </c>
      <c r="IO19" s="9">
        <v>16.75</v>
      </c>
      <c r="IP19" s="9">
        <v>5.7279999999999998</v>
      </c>
      <c r="IQ19" s="9">
        <v>1.9670000000000001</v>
      </c>
    </row>
    <row r="20" spans="1:251">
      <c r="A20" s="10">
        <v>45323</v>
      </c>
      <c r="B20" s="9">
        <v>1.1619999999999999</v>
      </c>
      <c r="C20" s="9">
        <v>0.74099999999999999</v>
      </c>
      <c r="D20" s="9">
        <v>13.634</v>
      </c>
      <c r="E20" s="9">
        <v>13.162000000000001</v>
      </c>
      <c r="F20" s="9">
        <v>14.164999999999999</v>
      </c>
      <c r="G20" s="9">
        <v>16.715</v>
      </c>
      <c r="H20" s="9">
        <v>17.923999999999999</v>
      </c>
      <c r="I20" s="9">
        <v>15.355</v>
      </c>
      <c r="J20" s="9">
        <v>63.545000000000002</v>
      </c>
      <c r="K20" s="9">
        <v>66.105000000000004</v>
      </c>
      <c r="L20" s="9">
        <v>60.665999999999997</v>
      </c>
      <c r="M20" s="9">
        <v>45.066000000000003</v>
      </c>
      <c r="N20" s="9">
        <v>43.014000000000003</v>
      </c>
      <c r="O20" s="9">
        <v>47.372999999999998</v>
      </c>
      <c r="P20" s="9">
        <v>14.688000000000001</v>
      </c>
      <c r="Q20" s="9">
        <v>17.917000000000002</v>
      </c>
      <c r="R20" s="9">
        <v>11.058</v>
      </c>
      <c r="S20" s="9">
        <v>3.7909999999999999</v>
      </c>
      <c r="T20" s="9">
        <v>5.1740000000000004</v>
      </c>
      <c r="U20" s="9">
        <v>2.2360000000000002</v>
      </c>
      <c r="V20" s="9">
        <v>36.454999999999998</v>
      </c>
      <c r="W20" s="9">
        <v>33.895000000000003</v>
      </c>
      <c r="X20" s="9">
        <v>39.334000000000003</v>
      </c>
      <c r="Y20" s="9">
        <v>32.344000000000001</v>
      </c>
      <c r="Z20" s="9">
        <v>30.838999999999999</v>
      </c>
      <c r="AA20" s="9">
        <v>34.036999999999999</v>
      </c>
      <c r="AB20" s="9">
        <v>4.1109999999999998</v>
      </c>
      <c r="AC20" s="9">
        <v>3.0550000000000002</v>
      </c>
      <c r="AD20" s="9">
        <v>5.2969999999999997</v>
      </c>
      <c r="AE20" s="9">
        <v>148.74299999999999</v>
      </c>
      <c r="AF20" s="9">
        <v>80.233999999999995</v>
      </c>
      <c r="AG20" s="9">
        <v>68.509</v>
      </c>
      <c r="AH20" s="9">
        <v>119.812</v>
      </c>
      <c r="AI20" s="9">
        <v>67.206000000000003</v>
      </c>
      <c r="AJ20" s="9">
        <v>52.606000000000002</v>
      </c>
      <c r="AK20" s="9">
        <v>18.948</v>
      </c>
      <c r="AL20" s="9">
        <v>11.750999999999999</v>
      </c>
      <c r="AM20" s="9">
        <v>7.1970000000000001</v>
      </c>
      <c r="AN20" s="9">
        <v>11.176</v>
      </c>
      <c r="AO20" s="9">
        <v>7.0140000000000002</v>
      </c>
      <c r="AP20" s="9">
        <v>4.1619999999999999</v>
      </c>
      <c r="AQ20" s="9">
        <v>5.2229999999999999</v>
      </c>
      <c r="AR20" s="9">
        <v>2.2970000000000002</v>
      </c>
      <c r="AS20" s="9">
        <v>2.9260000000000002</v>
      </c>
      <c r="AT20" s="9">
        <v>1.379</v>
      </c>
      <c r="AU20" s="9">
        <v>0</v>
      </c>
      <c r="AV20" s="9">
        <v>1.379</v>
      </c>
      <c r="AW20" s="9">
        <v>3.8439999999999999</v>
      </c>
      <c r="AX20" s="9">
        <v>2.2970000000000002</v>
      </c>
      <c r="AY20" s="9">
        <v>1.546</v>
      </c>
      <c r="AZ20" s="9">
        <v>17.347999999999999</v>
      </c>
      <c r="BA20" s="9">
        <v>8.3070000000000004</v>
      </c>
      <c r="BB20" s="9">
        <v>9.0410000000000004</v>
      </c>
      <c r="BC20" s="9">
        <v>5.1970000000000001</v>
      </c>
      <c r="BD20" s="9">
        <v>2.4550000000000001</v>
      </c>
      <c r="BE20" s="9">
        <v>2.742</v>
      </c>
      <c r="BF20" s="9">
        <v>8.4350000000000005</v>
      </c>
      <c r="BG20" s="9">
        <v>5.3479999999999999</v>
      </c>
      <c r="BH20" s="9">
        <v>3.0870000000000002</v>
      </c>
      <c r="BI20" s="9">
        <v>5.7149999999999999</v>
      </c>
      <c r="BJ20" s="9">
        <v>4.08</v>
      </c>
      <c r="BK20" s="9">
        <v>1.635</v>
      </c>
      <c r="BL20" s="9">
        <v>13.634</v>
      </c>
      <c r="BM20" s="9">
        <v>8.4130000000000003</v>
      </c>
      <c r="BN20" s="9">
        <v>5.2210000000000001</v>
      </c>
      <c r="BO20" s="9">
        <v>1.1679999999999999</v>
      </c>
      <c r="BP20" s="9">
        <v>1.1679999999999999</v>
      </c>
      <c r="BQ20" s="9">
        <v>0</v>
      </c>
      <c r="BR20" s="9">
        <v>4.3689999999999998</v>
      </c>
      <c r="BS20" s="9">
        <v>0.54400000000000004</v>
      </c>
      <c r="BT20" s="9">
        <v>3.8239999999999998</v>
      </c>
      <c r="BU20" s="9">
        <v>2.4260000000000002</v>
      </c>
      <c r="BV20" s="9">
        <v>0.52800000000000002</v>
      </c>
      <c r="BW20" s="9">
        <v>1.8979999999999999</v>
      </c>
      <c r="BX20" s="9">
        <v>3.0059999999999998</v>
      </c>
      <c r="BY20" s="9">
        <v>1.6240000000000001</v>
      </c>
      <c r="BZ20" s="9">
        <v>1.3819999999999999</v>
      </c>
      <c r="CA20" s="9">
        <v>23.167000000000002</v>
      </c>
      <c r="CB20" s="9">
        <v>13.675000000000001</v>
      </c>
      <c r="CC20" s="9">
        <v>9.4920000000000009</v>
      </c>
      <c r="CD20" s="9">
        <v>28.931000000000001</v>
      </c>
      <c r="CE20" s="9">
        <v>13.029</v>
      </c>
      <c r="CF20" s="9">
        <v>15.901999999999999</v>
      </c>
      <c r="CG20" s="9">
        <v>97.182000000000002</v>
      </c>
      <c r="CH20" s="9">
        <v>56.750999999999998</v>
      </c>
      <c r="CI20" s="9">
        <v>40.43</v>
      </c>
      <c r="CJ20" s="9">
        <v>70.674999999999997</v>
      </c>
      <c r="CK20" s="9">
        <v>37.406999999999996</v>
      </c>
      <c r="CL20" s="9">
        <v>33.268000000000001</v>
      </c>
      <c r="CM20" s="9">
        <v>23.664999999999999</v>
      </c>
      <c r="CN20" s="9">
        <v>18.638999999999999</v>
      </c>
      <c r="CO20" s="9">
        <v>5.0259999999999998</v>
      </c>
      <c r="CP20" s="9">
        <v>2.8420000000000001</v>
      </c>
      <c r="CQ20" s="9">
        <v>0.70599999999999996</v>
      </c>
      <c r="CR20" s="9">
        <v>2.1360000000000001</v>
      </c>
      <c r="CS20" s="9">
        <v>51.561</v>
      </c>
      <c r="CT20" s="9">
        <v>23.483000000000001</v>
      </c>
      <c r="CU20" s="9">
        <v>28.077999999999999</v>
      </c>
      <c r="CV20" s="9">
        <v>46.08</v>
      </c>
      <c r="CW20" s="9">
        <v>21.344999999999999</v>
      </c>
      <c r="CX20" s="9">
        <v>24.734999999999999</v>
      </c>
      <c r="CY20" s="9">
        <v>5.4809999999999999</v>
      </c>
      <c r="CZ20" s="9">
        <v>2.137</v>
      </c>
      <c r="DA20" s="9">
        <v>3.3439999999999999</v>
      </c>
      <c r="DB20" s="9">
        <v>80.55</v>
      </c>
      <c r="DC20" s="9">
        <v>83.762</v>
      </c>
      <c r="DD20" s="9">
        <v>76.787999999999997</v>
      </c>
      <c r="DE20" s="9">
        <v>12.739000000000001</v>
      </c>
      <c r="DF20" s="9">
        <v>14.646000000000001</v>
      </c>
      <c r="DG20" s="9">
        <v>10.505000000000001</v>
      </c>
      <c r="DH20" s="9">
        <v>7.5140000000000002</v>
      </c>
      <c r="DI20" s="9">
        <v>8.7420000000000009</v>
      </c>
      <c r="DJ20" s="9">
        <v>6.0750000000000002</v>
      </c>
      <c r="DK20" s="9">
        <v>3.5110000000000001</v>
      </c>
      <c r="DL20" s="9">
        <v>2.863</v>
      </c>
      <c r="DM20" s="9">
        <v>4.2699999999999996</v>
      </c>
      <c r="DN20" s="9">
        <v>0.92700000000000005</v>
      </c>
      <c r="DO20" s="9">
        <v>0</v>
      </c>
      <c r="DP20" s="9">
        <v>2.0139999999999998</v>
      </c>
      <c r="DQ20" s="9">
        <v>2.5840000000000001</v>
      </c>
      <c r="DR20" s="9">
        <v>2.863</v>
      </c>
      <c r="DS20" s="9">
        <v>2.2570000000000001</v>
      </c>
      <c r="DT20" s="9">
        <v>11.663</v>
      </c>
      <c r="DU20" s="9">
        <v>10.353</v>
      </c>
      <c r="DV20" s="9">
        <v>13.196999999999999</v>
      </c>
      <c r="DW20" s="9">
        <v>3.4940000000000002</v>
      </c>
      <c r="DX20" s="9">
        <v>3.06</v>
      </c>
      <c r="DY20" s="9">
        <v>4.0030000000000001</v>
      </c>
      <c r="DZ20" s="9">
        <v>5.6710000000000003</v>
      </c>
      <c r="EA20" s="9">
        <v>6.6660000000000004</v>
      </c>
      <c r="EB20" s="9">
        <v>4.5060000000000002</v>
      </c>
      <c r="EC20" s="9">
        <v>3.8420000000000001</v>
      </c>
      <c r="ED20" s="9">
        <v>5.0860000000000003</v>
      </c>
      <c r="EE20" s="9">
        <v>2.3860000000000001</v>
      </c>
      <c r="EF20" s="9">
        <v>9.1660000000000004</v>
      </c>
      <c r="EG20" s="9">
        <v>10.486000000000001</v>
      </c>
      <c r="EH20" s="9">
        <v>7.6210000000000004</v>
      </c>
      <c r="EI20" s="9">
        <v>0.78500000000000003</v>
      </c>
      <c r="EJ20" s="9">
        <v>1.456</v>
      </c>
      <c r="EK20" s="9">
        <v>0</v>
      </c>
      <c r="EL20" s="9">
        <v>2.9369999999999998</v>
      </c>
      <c r="EM20" s="9">
        <v>0.67800000000000005</v>
      </c>
      <c r="EN20" s="9">
        <v>5.5819999999999999</v>
      </c>
      <c r="EO20" s="9">
        <v>1.631</v>
      </c>
      <c r="EP20" s="9">
        <v>0.65800000000000003</v>
      </c>
      <c r="EQ20" s="9">
        <v>2.77</v>
      </c>
      <c r="ER20" s="9">
        <v>2.0209999999999999</v>
      </c>
      <c r="ES20" s="9">
        <v>2.024</v>
      </c>
      <c r="ET20" s="9">
        <v>2.0169999999999999</v>
      </c>
      <c r="EU20" s="9">
        <v>15.574999999999999</v>
      </c>
      <c r="EV20" s="9">
        <v>17.044</v>
      </c>
      <c r="EW20" s="9">
        <v>13.855</v>
      </c>
      <c r="EX20" s="9">
        <v>19.45</v>
      </c>
      <c r="EY20" s="9">
        <v>16.238</v>
      </c>
      <c r="EZ20" s="9">
        <v>23.212</v>
      </c>
      <c r="FA20" s="9">
        <v>65.334999999999994</v>
      </c>
      <c r="FB20" s="9">
        <v>70.731999999999999</v>
      </c>
      <c r="FC20" s="9">
        <v>59.015000000000001</v>
      </c>
      <c r="FD20" s="9">
        <v>47.515000000000001</v>
      </c>
      <c r="FE20" s="9">
        <v>46.622</v>
      </c>
      <c r="FF20" s="9">
        <v>48.561</v>
      </c>
      <c r="FG20" s="9">
        <v>15.91</v>
      </c>
      <c r="FH20" s="9">
        <v>23.23</v>
      </c>
      <c r="FI20" s="9">
        <v>7.3369999999999997</v>
      </c>
      <c r="FJ20" s="9">
        <v>1.91</v>
      </c>
      <c r="FK20" s="9">
        <v>0.88</v>
      </c>
      <c r="FL20" s="9">
        <v>3.117</v>
      </c>
      <c r="FM20" s="9">
        <v>34.664999999999999</v>
      </c>
      <c r="FN20" s="9">
        <v>29.268000000000001</v>
      </c>
      <c r="FO20" s="9">
        <v>40.984999999999999</v>
      </c>
      <c r="FP20" s="9">
        <v>30.98</v>
      </c>
      <c r="FQ20" s="9">
        <v>26.603999999999999</v>
      </c>
      <c r="FR20" s="9">
        <v>36.103999999999999</v>
      </c>
      <c r="FS20" s="9">
        <v>3.6850000000000001</v>
      </c>
      <c r="FT20" s="9">
        <v>2.6640000000000001</v>
      </c>
      <c r="FU20" s="9">
        <v>4.8810000000000002</v>
      </c>
      <c r="FV20" s="9">
        <v>118.107</v>
      </c>
      <c r="FW20" s="9">
        <v>61.32</v>
      </c>
      <c r="FX20" s="9">
        <v>56.787999999999997</v>
      </c>
      <c r="FY20" s="9">
        <v>96.37</v>
      </c>
      <c r="FZ20" s="9">
        <v>47.902999999999999</v>
      </c>
      <c r="GA20" s="9">
        <v>48.466999999999999</v>
      </c>
      <c r="GB20" s="9">
        <v>11.433999999999999</v>
      </c>
      <c r="GC20" s="9">
        <v>5.5730000000000004</v>
      </c>
      <c r="GD20" s="9">
        <v>5.8609999999999998</v>
      </c>
      <c r="GE20" s="9">
        <v>8.8369999999999997</v>
      </c>
      <c r="GF20" s="9">
        <v>4.7320000000000002</v>
      </c>
      <c r="GG20" s="9">
        <v>4.1050000000000004</v>
      </c>
      <c r="GH20" s="9">
        <v>2.6659999999999999</v>
      </c>
      <c r="GI20" s="9">
        <v>1.53</v>
      </c>
      <c r="GJ20" s="9">
        <v>1.1359999999999999</v>
      </c>
      <c r="GK20" s="9">
        <v>0</v>
      </c>
      <c r="GL20" s="9">
        <v>0</v>
      </c>
      <c r="GM20" s="9">
        <v>0</v>
      </c>
      <c r="GN20" s="9">
        <v>2.6659999999999999</v>
      </c>
      <c r="GO20" s="9">
        <v>1.53</v>
      </c>
      <c r="GP20" s="9">
        <v>1.1359999999999999</v>
      </c>
      <c r="GQ20" s="9">
        <v>11.587999999999999</v>
      </c>
      <c r="GR20" s="9">
        <v>5.3250000000000002</v>
      </c>
      <c r="GS20" s="9">
        <v>6.2629999999999999</v>
      </c>
      <c r="GT20" s="9">
        <v>4.9800000000000004</v>
      </c>
      <c r="GU20" s="9">
        <v>2.5680000000000001</v>
      </c>
      <c r="GV20" s="9">
        <v>2.4119999999999999</v>
      </c>
      <c r="GW20" s="9">
        <v>2.3479999999999999</v>
      </c>
      <c r="GX20" s="9">
        <v>2.3479999999999999</v>
      </c>
      <c r="GY20" s="9">
        <v>0</v>
      </c>
      <c r="GZ20" s="9">
        <v>8.9960000000000004</v>
      </c>
      <c r="HA20" s="9">
        <v>4.4409999999999998</v>
      </c>
      <c r="HB20" s="9">
        <v>4.5540000000000003</v>
      </c>
      <c r="HC20" s="9">
        <v>18.539000000000001</v>
      </c>
      <c r="HD20" s="9">
        <v>9.1760000000000002</v>
      </c>
      <c r="HE20" s="9">
        <v>9.3629999999999995</v>
      </c>
      <c r="HF20" s="9">
        <v>2.242</v>
      </c>
      <c r="HG20" s="9">
        <v>0</v>
      </c>
      <c r="HH20" s="9">
        <v>2.242</v>
      </c>
      <c r="HI20" s="9">
        <v>5.2110000000000003</v>
      </c>
      <c r="HJ20" s="9">
        <v>1.427</v>
      </c>
      <c r="HK20" s="9">
        <v>3.7829999999999999</v>
      </c>
      <c r="HL20" s="9">
        <v>4.9480000000000004</v>
      </c>
      <c r="HM20" s="9">
        <v>2.8239999999999998</v>
      </c>
      <c r="HN20" s="9">
        <v>2.1240000000000001</v>
      </c>
      <c r="HO20" s="9">
        <v>1.871</v>
      </c>
      <c r="HP20" s="9">
        <v>0.373</v>
      </c>
      <c r="HQ20" s="9">
        <v>1.498</v>
      </c>
      <c r="HR20" s="9">
        <v>12.711</v>
      </c>
      <c r="HS20" s="9">
        <v>7.585</v>
      </c>
      <c r="HT20" s="9">
        <v>5.1260000000000003</v>
      </c>
      <c r="HU20" s="9">
        <v>21.736999999999998</v>
      </c>
      <c r="HV20" s="9">
        <v>13.416</v>
      </c>
      <c r="HW20" s="9">
        <v>8.3209999999999997</v>
      </c>
      <c r="HX20" s="9">
        <v>72.412000000000006</v>
      </c>
      <c r="HY20" s="9">
        <v>41.87</v>
      </c>
      <c r="HZ20" s="9">
        <v>30.541</v>
      </c>
      <c r="IA20" s="9">
        <v>57.713999999999999</v>
      </c>
      <c r="IB20" s="9">
        <v>31.728000000000002</v>
      </c>
      <c r="IC20" s="9">
        <v>25.986000000000001</v>
      </c>
      <c r="ID20" s="9">
        <v>12.106999999999999</v>
      </c>
      <c r="IE20" s="9">
        <v>8.1869999999999994</v>
      </c>
      <c r="IF20" s="9">
        <v>3.919</v>
      </c>
      <c r="IG20" s="9">
        <v>2.5910000000000002</v>
      </c>
      <c r="IH20" s="9">
        <v>1.9550000000000001</v>
      </c>
      <c r="II20" s="9">
        <v>0.63600000000000001</v>
      </c>
      <c r="IJ20" s="9">
        <v>45.695999999999998</v>
      </c>
      <c r="IK20" s="9">
        <v>19.449000000000002</v>
      </c>
      <c r="IL20" s="9">
        <v>26.245999999999999</v>
      </c>
      <c r="IM20" s="9">
        <v>40.164000000000001</v>
      </c>
      <c r="IN20" s="9">
        <v>16.515000000000001</v>
      </c>
      <c r="IO20" s="9">
        <v>23.649000000000001</v>
      </c>
      <c r="IP20" s="9">
        <v>5.532</v>
      </c>
      <c r="IQ20" s="9">
        <v>2.9350000000000001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6176</vt:i4>
      </vt:variant>
    </vt:vector>
  </HeadingPairs>
  <TitlesOfParts>
    <vt:vector size="6189" baseType="lpstr">
      <vt:lpstr>Contents</vt:lpstr>
      <vt:lpstr>Table 5.1</vt:lpstr>
      <vt:lpstr>Table 5.2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A125958256C</vt:lpstr>
      <vt:lpstr>A125958256C_Data</vt:lpstr>
      <vt:lpstr>A125958256C_Latest</vt:lpstr>
      <vt:lpstr>A125958257F</vt:lpstr>
      <vt:lpstr>A125958257F_Data</vt:lpstr>
      <vt:lpstr>A125958257F_Latest</vt:lpstr>
      <vt:lpstr>A125958264C</vt:lpstr>
      <vt:lpstr>A125958264C_Data</vt:lpstr>
      <vt:lpstr>A125958264C_Latest</vt:lpstr>
      <vt:lpstr>A125958265F</vt:lpstr>
      <vt:lpstr>A125958265F_Data</vt:lpstr>
      <vt:lpstr>A125958265F_Latest</vt:lpstr>
      <vt:lpstr>A125958272C</vt:lpstr>
      <vt:lpstr>A125958272C_Data</vt:lpstr>
      <vt:lpstr>A125958272C_Latest</vt:lpstr>
      <vt:lpstr>A125958273F</vt:lpstr>
      <vt:lpstr>A125958273F_Data</vt:lpstr>
      <vt:lpstr>A125958273F_Latest</vt:lpstr>
      <vt:lpstr>A125958280C</vt:lpstr>
      <vt:lpstr>A125958280C_Data</vt:lpstr>
      <vt:lpstr>A125958280C_Latest</vt:lpstr>
      <vt:lpstr>A125958281F</vt:lpstr>
      <vt:lpstr>A125958281F_Data</vt:lpstr>
      <vt:lpstr>A125958281F_Latest</vt:lpstr>
      <vt:lpstr>A125958288W</vt:lpstr>
      <vt:lpstr>A125958288W_Data</vt:lpstr>
      <vt:lpstr>A125958288W_Latest</vt:lpstr>
      <vt:lpstr>A125958289X</vt:lpstr>
      <vt:lpstr>A125958289X_Data</vt:lpstr>
      <vt:lpstr>A125958289X_Latest</vt:lpstr>
      <vt:lpstr>A125958296W</vt:lpstr>
      <vt:lpstr>A125958296W_Data</vt:lpstr>
      <vt:lpstr>A125958296W_Latest</vt:lpstr>
      <vt:lpstr>A125958297X</vt:lpstr>
      <vt:lpstr>A125958297X_Data</vt:lpstr>
      <vt:lpstr>A125958297X_Latest</vt:lpstr>
      <vt:lpstr>A125958304K</vt:lpstr>
      <vt:lpstr>A125958304K_Data</vt:lpstr>
      <vt:lpstr>A125958304K_Latest</vt:lpstr>
      <vt:lpstr>A125958305L</vt:lpstr>
      <vt:lpstr>A125958305L_Data</vt:lpstr>
      <vt:lpstr>A125958305L_Latest</vt:lpstr>
      <vt:lpstr>A125958312K</vt:lpstr>
      <vt:lpstr>A125958312K_Data</vt:lpstr>
      <vt:lpstr>A125958312K_Latest</vt:lpstr>
      <vt:lpstr>A125958313L</vt:lpstr>
      <vt:lpstr>A125958313L_Data</vt:lpstr>
      <vt:lpstr>A125958313L_Latest</vt:lpstr>
      <vt:lpstr>A125958320K</vt:lpstr>
      <vt:lpstr>A125958320K_Data</vt:lpstr>
      <vt:lpstr>A125958320K_Latest</vt:lpstr>
      <vt:lpstr>A125958328C</vt:lpstr>
      <vt:lpstr>A125958328C_Data</vt:lpstr>
      <vt:lpstr>A125958328C_Latest</vt:lpstr>
      <vt:lpstr>A125958329F</vt:lpstr>
      <vt:lpstr>A125958329F_Data</vt:lpstr>
      <vt:lpstr>A125958329F_Latest</vt:lpstr>
      <vt:lpstr>A125958336C</vt:lpstr>
      <vt:lpstr>A125958336C_Data</vt:lpstr>
      <vt:lpstr>A125958336C_Latest</vt:lpstr>
      <vt:lpstr>A125958337F</vt:lpstr>
      <vt:lpstr>A125958337F_Data</vt:lpstr>
      <vt:lpstr>A125958337F_Latest</vt:lpstr>
      <vt:lpstr>A125958344C</vt:lpstr>
      <vt:lpstr>A125958344C_Data</vt:lpstr>
      <vt:lpstr>A125958344C_Latest</vt:lpstr>
      <vt:lpstr>A125958345F</vt:lpstr>
      <vt:lpstr>A125958345F_Data</vt:lpstr>
      <vt:lpstr>A125958345F_Latest</vt:lpstr>
      <vt:lpstr>A125958352C</vt:lpstr>
      <vt:lpstr>A125958352C_Data</vt:lpstr>
      <vt:lpstr>A125958352C_Latest</vt:lpstr>
      <vt:lpstr>A125958353F</vt:lpstr>
      <vt:lpstr>A125958353F_Data</vt:lpstr>
      <vt:lpstr>A125958353F_Latest</vt:lpstr>
      <vt:lpstr>A125958360C</vt:lpstr>
      <vt:lpstr>A125958360C_Data</vt:lpstr>
      <vt:lpstr>A125958360C_Latest</vt:lpstr>
      <vt:lpstr>A125958361F</vt:lpstr>
      <vt:lpstr>A125958361F_Data</vt:lpstr>
      <vt:lpstr>A125958361F_Latest</vt:lpstr>
      <vt:lpstr>A125958368W</vt:lpstr>
      <vt:lpstr>A125958368W_Data</vt:lpstr>
      <vt:lpstr>A125958368W_Latest</vt:lpstr>
      <vt:lpstr>A125958369X</vt:lpstr>
      <vt:lpstr>A125958369X_Data</vt:lpstr>
      <vt:lpstr>A125958369X_Latest</vt:lpstr>
      <vt:lpstr>A125958376W</vt:lpstr>
      <vt:lpstr>A125958376W_Data</vt:lpstr>
      <vt:lpstr>A125958376W_Latest</vt:lpstr>
      <vt:lpstr>A125958377X</vt:lpstr>
      <vt:lpstr>A125958377X_Data</vt:lpstr>
      <vt:lpstr>A125958377X_Latest</vt:lpstr>
      <vt:lpstr>A125958384W</vt:lpstr>
      <vt:lpstr>A125958384W_Data</vt:lpstr>
      <vt:lpstr>A125958384W_Latest</vt:lpstr>
      <vt:lpstr>A125958385X</vt:lpstr>
      <vt:lpstr>A125958385X_Data</vt:lpstr>
      <vt:lpstr>A125958385X_Latest</vt:lpstr>
      <vt:lpstr>A125958392W</vt:lpstr>
      <vt:lpstr>A125958392W_Data</vt:lpstr>
      <vt:lpstr>A125958392W_Latest</vt:lpstr>
      <vt:lpstr>A125958393X</vt:lpstr>
      <vt:lpstr>A125958393X_Data</vt:lpstr>
      <vt:lpstr>A125958393X_Latest</vt:lpstr>
      <vt:lpstr>A125958400K</vt:lpstr>
      <vt:lpstr>A125958400K_Data</vt:lpstr>
      <vt:lpstr>A125958400K_Latest</vt:lpstr>
      <vt:lpstr>A125958401L</vt:lpstr>
      <vt:lpstr>A125958401L_Data</vt:lpstr>
      <vt:lpstr>A125958401L_Latest</vt:lpstr>
      <vt:lpstr>A125958408C</vt:lpstr>
      <vt:lpstr>A125958408C_Data</vt:lpstr>
      <vt:lpstr>A125958408C_Latest</vt:lpstr>
      <vt:lpstr>A125958409F</vt:lpstr>
      <vt:lpstr>A125958409F_Data</vt:lpstr>
      <vt:lpstr>A125958409F_Latest</vt:lpstr>
      <vt:lpstr>A125958416C</vt:lpstr>
      <vt:lpstr>A125958416C_Data</vt:lpstr>
      <vt:lpstr>A125958416C_Latest</vt:lpstr>
      <vt:lpstr>A125958417F</vt:lpstr>
      <vt:lpstr>A125958417F_Data</vt:lpstr>
      <vt:lpstr>A125958417F_Latest</vt:lpstr>
      <vt:lpstr>A125958424C</vt:lpstr>
      <vt:lpstr>A125958424C_Data</vt:lpstr>
      <vt:lpstr>A125958424C_Latest</vt:lpstr>
      <vt:lpstr>A125958425F</vt:lpstr>
      <vt:lpstr>A125958425F_Data</vt:lpstr>
      <vt:lpstr>A125958425F_Latest</vt:lpstr>
      <vt:lpstr>A125958432C</vt:lpstr>
      <vt:lpstr>A125958432C_Data</vt:lpstr>
      <vt:lpstr>A125958432C_Latest</vt:lpstr>
      <vt:lpstr>A125958433F</vt:lpstr>
      <vt:lpstr>A125958433F_Data</vt:lpstr>
      <vt:lpstr>A125958433F_Latest</vt:lpstr>
      <vt:lpstr>A125958440C</vt:lpstr>
      <vt:lpstr>A125958440C_Data</vt:lpstr>
      <vt:lpstr>A125958440C_Latest</vt:lpstr>
      <vt:lpstr>A125958441F</vt:lpstr>
      <vt:lpstr>A125958441F_Data</vt:lpstr>
      <vt:lpstr>A125958441F_Latest</vt:lpstr>
      <vt:lpstr>A125958448W</vt:lpstr>
      <vt:lpstr>A125958448W_Data</vt:lpstr>
      <vt:lpstr>A125958448W_Latest</vt:lpstr>
      <vt:lpstr>A125958449X</vt:lpstr>
      <vt:lpstr>A125958449X_Data</vt:lpstr>
      <vt:lpstr>A125958449X_Latest</vt:lpstr>
      <vt:lpstr>A125958456W</vt:lpstr>
      <vt:lpstr>A125958456W_Data</vt:lpstr>
      <vt:lpstr>A125958456W_Latest</vt:lpstr>
      <vt:lpstr>A125958457X</vt:lpstr>
      <vt:lpstr>A125958457X_Data</vt:lpstr>
      <vt:lpstr>A125958457X_Latest</vt:lpstr>
      <vt:lpstr>A125958464W</vt:lpstr>
      <vt:lpstr>A125958464W_Data</vt:lpstr>
      <vt:lpstr>A125958464W_Latest</vt:lpstr>
      <vt:lpstr>A125958465X</vt:lpstr>
      <vt:lpstr>A125958465X_Data</vt:lpstr>
      <vt:lpstr>A125958465X_Latest</vt:lpstr>
      <vt:lpstr>A125958472W</vt:lpstr>
      <vt:lpstr>A125958472W_Data</vt:lpstr>
      <vt:lpstr>A125958472W_Latest</vt:lpstr>
      <vt:lpstr>A125958473X</vt:lpstr>
      <vt:lpstr>A125958473X_Data</vt:lpstr>
      <vt:lpstr>A125958473X_Latest</vt:lpstr>
      <vt:lpstr>A125958480W</vt:lpstr>
      <vt:lpstr>A125958480W_Data</vt:lpstr>
      <vt:lpstr>A125958480W_Latest</vt:lpstr>
      <vt:lpstr>A125958481X</vt:lpstr>
      <vt:lpstr>A125958481X_Data</vt:lpstr>
      <vt:lpstr>A125958481X_Latest</vt:lpstr>
      <vt:lpstr>A125958488R</vt:lpstr>
      <vt:lpstr>A125958488R_Data</vt:lpstr>
      <vt:lpstr>A125958488R_Latest</vt:lpstr>
      <vt:lpstr>A125958489T</vt:lpstr>
      <vt:lpstr>A125958489T_Data</vt:lpstr>
      <vt:lpstr>A125958489T_Latest</vt:lpstr>
      <vt:lpstr>A125958496R</vt:lpstr>
      <vt:lpstr>A125958496R_Data</vt:lpstr>
      <vt:lpstr>A125958496R_Latest</vt:lpstr>
      <vt:lpstr>A125958497T</vt:lpstr>
      <vt:lpstr>A125958497T_Data</vt:lpstr>
      <vt:lpstr>A125958497T_Latest</vt:lpstr>
      <vt:lpstr>A125958504C</vt:lpstr>
      <vt:lpstr>A125958504C_Data</vt:lpstr>
      <vt:lpstr>A125958504C_Latest</vt:lpstr>
      <vt:lpstr>A125958505F</vt:lpstr>
      <vt:lpstr>A125958505F_Data</vt:lpstr>
      <vt:lpstr>A125958505F_Latest</vt:lpstr>
      <vt:lpstr>A125958512C</vt:lpstr>
      <vt:lpstr>A125958512C_Data</vt:lpstr>
      <vt:lpstr>A125958512C_Latest</vt:lpstr>
      <vt:lpstr>A125958513F</vt:lpstr>
      <vt:lpstr>A125958513F_Data</vt:lpstr>
      <vt:lpstr>A125958513F_Latest</vt:lpstr>
      <vt:lpstr>A125958520C</vt:lpstr>
      <vt:lpstr>A125958520C_Data</vt:lpstr>
      <vt:lpstr>A125958520C_Latest</vt:lpstr>
      <vt:lpstr>A125958528W</vt:lpstr>
      <vt:lpstr>A125958528W_Data</vt:lpstr>
      <vt:lpstr>A125958528W_Latest</vt:lpstr>
      <vt:lpstr>A125958529X</vt:lpstr>
      <vt:lpstr>A125958529X_Data</vt:lpstr>
      <vt:lpstr>A125958529X_Latest</vt:lpstr>
      <vt:lpstr>A125958536W</vt:lpstr>
      <vt:lpstr>A125958536W_Data</vt:lpstr>
      <vt:lpstr>A125958536W_Latest</vt:lpstr>
      <vt:lpstr>A125958537X</vt:lpstr>
      <vt:lpstr>A125958537X_Data</vt:lpstr>
      <vt:lpstr>A125958537X_Latest</vt:lpstr>
      <vt:lpstr>A125958544W</vt:lpstr>
      <vt:lpstr>A125958544W_Data</vt:lpstr>
      <vt:lpstr>A125958544W_Latest</vt:lpstr>
      <vt:lpstr>A125958545X</vt:lpstr>
      <vt:lpstr>A125958545X_Data</vt:lpstr>
      <vt:lpstr>A125958545X_Latest</vt:lpstr>
      <vt:lpstr>A125958552W</vt:lpstr>
      <vt:lpstr>A125958552W_Data</vt:lpstr>
      <vt:lpstr>A125958552W_Latest</vt:lpstr>
      <vt:lpstr>A125958553X</vt:lpstr>
      <vt:lpstr>A125958553X_Data</vt:lpstr>
      <vt:lpstr>A125958553X_Latest</vt:lpstr>
      <vt:lpstr>A125958560W</vt:lpstr>
      <vt:lpstr>A125958560W_Data</vt:lpstr>
      <vt:lpstr>A125958560W_Latest</vt:lpstr>
      <vt:lpstr>A125958561X</vt:lpstr>
      <vt:lpstr>A125958561X_Data</vt:lpstr>
      <vt:lpstr>A125958561X_Latest</vt:lpstr>
      <vt:lpstr>A125958568R</vt:lpstr>
      <vt:lpstr>A125958568R_Data</vt:lpstr>
      <vt:lpstr>A125958568R_Latest</vt:lpstr>
      <vt:lpstr>A125958569T</vt:lpstr>
      <vt:lpstr>A125958569T_Data</vt:lpstr>
      <vt:lpstr>A125958569T_Latest</vt:lpstr>
      <vt:lpstr>A125958576R</vt:lpstr>
      <vt:lpstr>A125958576R_Data</vt:lpstr>
      <vt:lpstr>A125958576R_Latest</vt:lpstr>
      <vt:lpstr>A125958577T</vt:lpstr>
      <vt:lpstr>A125958577T_Data</vt:lpstr>
      <vt:lpstr>A125958577T_Latest</vt:lpstr>
      <vt:lpstr>A125958584R</vt:lpstr>
      <vt:lpstr>A125958584R_Data</vt:lpstr>
      <vt:lpstr>A125958584R_Latest</vt:lpstr>
      <vt:lpstr>A125958585T</vt:lpstr>
      <vt:lpstr>A125958585T_Data</vt:lpstr>
      <vt:lpstr>A125958585T_Latest</vt:lpstr>
      <vt:lpstr>A125958592R</vt:lpstr>
      <vt:lpstr>A125958592R_Data</vt:lpstr>
      <vt:lpstr>A125958592R_Latest</vt:lpstr>
      <vt:lpstr>A125958593T</vt:lpstr>
      <vt:lpstr>A125958593T_Data</vt:lpstr>
      <vt:lpstr>A125958593T_Latest</vt:lpstr>
      <vt:lpstr>A125958600C</vt:lpstr>
      <vt:lpstr>A125958600C_Data</vt:lpstr>
      <vt:lpstr>A125958600C_Latest</vt:lpstr>
      <vt:lpstr>A125958601F</vt:lpstr>
      <vt:lpstr>A125958601F_Data</vt:lpstr>
      <vt:lpstr>A125958601F_Latest</vt:lpstr>
      <vt:lpstr>A125958608W</vt:lpstr>
      <vt:lpstr>A125958608W_Data</vt:lpstr>
      <vt:lpstr>A125958608W_Latest</vt:lpstr>
      <vt:lpstr>A125958609X</vt:lpstr>
      <vt:lpstr>A125958609X_Data</vt:lpstr>
      <vt:lpstr>A125958609X_Latest</vt:lpstr>
      <vt:lpstr>A125958616W</vt:lpstr>
      <vt:lpstr>A125958616W_Data</vt:lpstr>
      <vt:lpstr>A125958616W_Latest</vt:lpstr>
      <vt:lpstr>A125958617X</vt:lpstr>
      <vt:lpstr>A125958617X_Data</vt:lpstr>
      <vt:lpstr>A125958617X_Latest</vt:lpstr>
      <vt:lpstr>A125958624W</vt:lpstr>
      <vt:lpstr>A125958624W_Data</vt:lpstr>
      <vt:lpstr>A125958624W_Latest</vt:lpstr>
      <vt:lpstr>A125958625X</vt:lpstr>
      <vt:lpstr>A125958625X_Data</vt:lpstr>
      <vt:lpstr>A125958625X_Latest</vt:lpstr>
      <vt:lpstr>A125958632W</vt:lpstr>
      <vt:lpstr>A125958632W_Data</vt:lpstr>
      <vt:lpstr>A125958632W_Latest</vt:lpstr>
      <vt:lpstr>A125958633X</vt:lpstr>
      <vt:lpstr>A125958633X_Data</vt:lpstr>
      <vt:lpstr>A125958633X_Latest</vt:lpstr>
      <vt:lpstr>A125958640W</vt:lpstr>
      <vt:lpstr>A125958640W_Data</vt:lpstr>
      <vt:lpstr>A125958640W_Latest</vt:lpstr>
      <vt:lpstr>A125958641X</vt:lpstr>
      <vt:lpstr>A125958641X_Data</vt:lpstr>
      <vt:lpstr>A125958641X_Latest</vt:lpstr>
      <vt:lpstr>A125958648R</vt:lpstr>
      <vt:lpstr>A125958648R_Data</vt:lpstr>
      <vt:lpstr>A125958648R_Latest</vt:lpstr>
      <vt:lpstr>A125958649T</vt:lpstr>
      <vt:lpstr>A125958649T_Data</vt:lpstr>
      <vt:lpstr>A125958649T_Latest</vt:lpstr>
      <vt:lpstr>A125958656R</vt:lpstr>
      <vt:lpstr>A125958656R_Data</vt:lpstr>
      <vt:lpstr>A125958656R_Latest</vt:lpstr>
      <vt:lpstr>A125958657T</vt:lpstr>
      <vt:lpstr>A125958657T_Data</vt:lpstr>
      <vt:lpstr>A125958657T_Latest</vt:lpstr>
      <vt:lpstr>A125958664R</vt:lpstr>
      <vt:lpstr>A125958664R_Data</vt:lpstr>
      <vt:lpstr>A125958664R_Latest</vt:lpstr>
      <vt:lpstr>A125958665T</vt:lpstr>
      <vt:lpstr>A125958665T_Data</vt:lpstr>
      <vt:lpstr>A125958665T_Latest</vt:lpstr>
      <vt:lpstr>A125958672R</vt:lpstr>
      <vt:lpstr>A125958672R_Data</vt:lpstr>
      <vt:lpstr>A125958672R_Latest</vt:lpstr>
      <vt:lpstr>A125958673T</vt:lpstr>
      <vt:lpstr>A125958673T_Data</vt:lpstr>
      <vt:lpstr>A125958673T_Latest</vt:lpstr>
      <vt:lpstr>A125958680R</vt:lpstr>
      <vt:lpstr>A125958680R_Data</vt:lpstr>
      <vt:lpstr>A125958680R_Latest</vt:lpstr>
      <vt:lpstr>A125958681T</vt:lpstr>
      <vt:lpstr>A125958681T_Data</vt:lpstr>
      <vt:lpstr>A125958681T_Latest</vt:lpstr>
      <vt:lpstr>A125958688J</vt:lpstr>
      <vt:lpstr>A125958688J_Data</vt:lpstr>
      <vt:lpstr>A125958688J_Latest</vt:lpstr>
      <vt:lpstr>A125958689K</vt:lpstr>
      <vt:lpstr>A125958689K_Data</vt:lpstr>
      <vt:lpstr>A125958689K_Latest</vt:lpstr>
      <vt:lpstr>A125958696J</vt:lpstr>
      <vt:lpstr>A125958696J_Data</vt:lpstr>
      <vt:lpstr>A125958696J_Latest</vt:lpstr>
      <vt:lpstr>A125958697K</vt:lpstr>
      <vt:lpstr>A125958697K_Data</vt:lpstr>
      <vt:lpstr>A125958697K_Latest</vt:lpstr>
      <vt:lpstr>A125958704W</vt:lpstr>
      <vt:lpstr>A125958704W_Data</vt:lpstr>
      <vt:lpstr>A125958704W_Latest</vt:lpstr>
      <vt:lpstr>A125958705X</vt:lpstr>
      <vt:lpstr>A125958705X_Data</vt:lpstr>
      <vt:lpstr>A125958705X_Latest</vt:lpstr>
      <vt:lpstr>A125958712W</vt:lpstr>
      <vt:lpstr>A125958712W_Data</vt:lpstr>
      <vt:lpstr>A125958712W_Latest</vt:lpstr>
      <vt:lpstr>A125958713X</vt:lpstr>
      <vt:lpstr>A125958713X_Data</vt:lpstr>
      <vt:lpstr>A125958713X_Latest</vt:lpstr>
      <vt:lpstr>A125958720W</vt:lpstr>
      <vt:lpstr>A125958720W_Data</vt:lpstr>
      <vt:lpstr>A125958720W_Latest</vt:lpstr>
      <vt:lpstr>A125958728R</vt:lpstr>
      <vt:lpstr>A125958728R_Data</vt:lpstr>
      <vt:lpstr>A125958728R_Latest</vt:lpstr>
      <vt:lpstr>A125958729T</vt:lpstr>
      <vt:lpstr>A125958729T_Data</vt:lpstr>
      <vt:lpstr>A125958729T_Latest</vt:lpstr>
      <vt:lpstr>A125958736R</vt:lpstr>
      <vt:lpstr>A125958736R_Data</vt:lpstr>
      <vt:lpstr>A125958736R_Latest</vt:lpstr>
      <vt:lpstr>A125958737T</vt:lpstr>
      <vt:lpstr>A125958737T_Data</vt:lpstr>
      <vt:lpstr>A125958737T_Latest</vt:lpstr>
      <vt:lpstr>A125958744R</vt:lpstr>
      <vt:lpstr>A125958744R_Data</vt:lpstr>
      <vt:lpstr>A125958744R_Latest</vt:lpstr>
      <vt:lpstr>A125958745T</vt:lpstr>
      <vt:lpstr>A125958745T_Data</vt:lpstr>
      <vt:lpstr>A125958745T_Latest</vt:lpstr>
      <vt:lpstr>A125958752R</vt:lpstr>
      <vt:lpstr>A125958752R_Data</vt:lpstr>
      <vt:lpstr>A125958752R_Latest</vt:lpstr>
      <vt:lpstr>A125958753T</vt:lpstr>
      <vt:lpstr>A125958753T_Data</vt:lpstr>
      <vt:lpstr>A125958753T_Latest</vt:lpstr>
      <vt:lpstr>A125958760R</vt:lpstr>
      <vt:lpstr>A125958760R_Data</vt:lpstr>
      <vt:lpstr>A125958760R_Latest</vt:lpstr>
      <vt:lpstr>A125958761T</vt:lpstr>
      <vt:lpstr>A125958761T_Data</vt:lpstr>
      <vt:lpstr>A125958761T_Latest</vt:lpstr>
      <vt:lpstr>A125958768J</vt:lpstr>
      <vt:lpstr>A125958768J_Data</vt:lpstr>
      <vt:lpstr>A125958768J_Latest</vt:lpstr>
      <vt:lpstr>A125958769K</vt:lpstr>
      <vt:lpstr>A125958769K_Data</vt:lpstr>
      <vt:lpstr>A125958769K_Latest</vt:lpstr>
      <vt:lpstr>A125958776J</vt:lpstr>
      <vt:lpstr>A125958776J_Data</vt:lpstr>
      <vt:lpstr>A125958776J_Latest</vt:lpstr>
      <vt:lpstr>A125958777K</vt:lpstr>
      <vt:lpstr>A125958777K_Data</vt:lpstr>
      <vt:lpstr>A125958777K_Latest</vt:lpstr>
      <vt:lpstr>A125958784J</vt:lpstr>
      <vt:lpstr>A125958784J_Data</vt:lpstr>
      <vt:lpstr>A125958784J_Latest</vt:lpstr>
      <vt:lpstr>A125958785K</vt:lpstr>
      <vt:lpstr>A125958785K_Data</vt:lpstr>
      <vt:lpstr>A125958785K_Latest</vt:lpstr>
      <vt:lpstr>A125958792J</vt:lpstr>
      <vt:lpstr>A125958792J_Data</vt:lpstr>
      <vt:lpstr>A125958792J_Latest</vt:lpstr>
      <vt:lpstr>A125958793K</vt:lpstr>
      <vt:lpstr>A125958793K_Data</vt:lpstr>
      <vt:lpstr>A125958793K_Latest</vt:lpstr>
      <vt:lpstr>A125958800W</vt:lpstr>
      <vt:lpstr>A125958800W_Data</vt:lpstr>
      <vt:lpstr>A125958800W_Latest</vt:lpstr>
      <vt:lpstr>A125958801X</vt:lpstr>
      <vt:lpstr>A125958801X_Data</vt:lpstr>
      <vt:lpstr>A125958801X_Latest</vt:lpstr>
      <vt:lpstr>A125958808R</vt:lpstr>
      <vt:lpstr>A125958808R_Data</vt:lpstr>
      <vt:lpstr>A125958808R_Latest</vt:lpstr>
      <vt:lpstr>A125958809T</vt:lpstr>
      <vt:lpstr>A125958809T_Data</vt:lpstr>
      <vt:lpstr>A125958809T_Latest</vt:lpstr>
      <vt:lpstr>A125958816R</vt:lpstr>
      <vt:lpstr>A125958816R_Data</vt:lpstr>
      <vt:lpstr>A125958816R_Latest</vt:lpstr>
      <vt:lpstr>A125958817T</vt:lpstr>
      <vt:lpstr>A125958817T_Data</vt:lpstr>
      <vt:lpstr>A125958817T_Latest</vt:lpstr>
      <vt:lpstr>A125958824R</vt:lpstr>
      <vt:lpstr>A125958824R_Data</vt:lpstr>
      <vt:lpstr>A125958824R_Latest</vt:lpstr>
      <vt:lpstr>A125958825T</vt:lpstr>
      <vt:lpstr>A125958825T_Data</vt:lpstr>
      <vt:lpstr>A125958825T_Latest</vt:lpstr>
      <vt:lpstr>A125958832R</vt:lpstr>
      <vt:lpstr>A125958832R_Data</vt:lpstr>
      <vt:lpstr>A125958832R_Latest</vt:lpstr>
      <vt:lpstr>A125958833T</vt:lpstr>
      <vt:lpstr>A125958833T_Data</vt:lpstr>
      <vt:lpstr>A125958833T_Latest</vt:lpstr>
      <vt:lpstr>A125958840R</vt:lpstr>
      <vt:lpstr>A125958840R_Data</vt:lpstr>
      <vt:lpstr>A125958840R_Latest</vt:lpstr>
      <vt:lpstr>A125958841T</vt:lpstr>
      <vt:lpstr>A125958841T_Data</vt:lpstr>
      <vt:lpstr>A125958841T_Latest</vt:lpstr>
      <vt:lpstr>A125958848J</vt:lpstr>
      <vt:lpstr>A125958848J_Data</vt:lpstr>
      <vt:lpstr>A125958848J_Latest</vt:lpstr>
      <vt:lpstr>A125958849K</vt:lpstr>
      <vt:lpstr>A125958849K_Data</vt:lpstr>
      <vt:lpstr>A125958849K_Latest</vt:lpstr>
      <vt:lpstr>A125958856J</vt:lpstr>
      <vt:lpstr>A125958856J_Data</vt:lpstr>
      <vt:lpstr>A125958856J_Latest</vt:lpstr>
      <vt:lpstr>A125958857K</vt:lpstr>
      <vt:lpstr>A125958857K_Data</vt:lpstr>
      <vt:lpstr>A125958857K_Latest</vt:lpstr>
      <vt:lpstr>A125958864J</vt:lpstr>
      <vt:lpstr>A125958864J_Data</vt:lpstr>
      <vt:lpstr>A125958864J_Latest</vt:lpstr>
      <vt:lpstr>A125958865K</vt:lpstr>
      <vt:lpstr>A125958865K_Data</vt:lpstr>
      <vt:lpstr>A125958865K_Latest</vt:lpstr>
      <vt:lpstr>A125958872J</vt:lpstr>
      <vt:lpstr>A125958872J_Data</vt:lpstr>
      <vt:lpstr>A125958872J_Latest</vt:lpstr>
      <vt:lpstr>A125958873K</vt:lpstr>
      <vt:lpstr>A125958873K_Data</vt:lpstr>
      <vt:lpstr>A125958873K_Latest</vt:lpstr>
      <vt:lpstr>A125958880J</vt:lpstr>
      <vt:lpstr>A125958880J_Data</vt:lpstr>
      <vt:lpstr>A125958880J_Latest</vt:lpstr>
      <vt:lpstr>A125958881K</vt:lpstr>
      <vt:lpstr>A125958881K_Data</vt:lpstr>
      <vt:lpstr>A125958881K_Latest</vt:lpstr>
      <vt:lpstr>A125958888A</vt:lpstr>
      <vt:lpstr>A125958888A_Data</vt:lpstr>
      <vt:lpstr>A125958888A_Latest</vt:lpstr>
      <vt:lpstr>A125958889C</vt:lpstr>
      <vt:lpstr>A125958889C_Data</vt:lpstr>
      <vt:lpstr>A125958889C_Latest</vt:lpstr>
      <vt:lpstr>A125958896A</vt:lpstr>
      <vt:lpstr>A125958896A_Data</vt:lpstr>
      <vt:lpstr>A125958896A_Latest</vt:lpstr>
      <vt:lpstr>A125958897C</vt:lpstr>
      <vt:lpstr>A125958897C_Data</vt:lpstr>
      <vt:lpstr>A125958897C_Latest</vt:lpstr>
      <vt:lpstr>A125958904R</vt:lpstr>
      <vt:lpstr>A125958904R_Data</vt:lpstr>
      <vt:lpstr>A125958904R_Latest</vt:lpstr>
      <vt:lpstr>A125958905T</vt:lpstr>
      <vt:lpstr>A125958905T_Data</vt:lpstr>
      <vt:lpstr>A125958905T_Latest</vt:lpstr>
      <vt:lpstr>A125958912R</vt:lpstr>
      <vt:lpstr>A125958912R_Data</vt:lpstr>
      <vt:lpstr>A125958912R_Latest</vt:lpstr>
      <vt:lpstr>A125958913T</vt:lpstr>
      <vt:lpstr>A125958913T_Data</vt:lpstr>
      <vt:lpstr>A125958913T_Latest</vt:lpstr>
      <vt:lpstr>A125958920R</vt:lpstr>
      <vt:lpstr>A125958920R_Data</vt:lpstr>
      <vt:lpstr>A125958920R_Latest</vt:lpstr>
      <vt:lpstr>A125958928J</vt:lpstr>
      <vt:lpstr>A125958928J_Data</vt:lpstr>
      <vt:lpstr>A125958928J_Latest</vt:lpstr>
      <vt:lpstr>A125958929K</vt:lpstr>
      <vt:lpstr>A125958929K_Data</vt:lpstr>
      <vt:lpstr>A125958929K_Latest</vt:lpstr>
      <vt:lpstr>A125958936J</vt:lpstr>
      <vt:lpstr>A125958936J_Data</vt:lpstr>
      <vt:lpstr>A125958936J_Latest</vt:lpstr>
      <vt:lpstr>A125958937K</vt:lpstr>
      <vt:lpstr>A125958937K_Data</vt:lpstr>
      <vt:lpstr>A125958937K_Latest</vt:lpstr>
      <vt:lpstr>A125958944J</vt:lpstr>
      <vt:lpstr>A125958944J_Data</vt:lpstr>
      <vt:lpstr>A125958944J_Latest</vt:lpstr>
      <vt:lpstr>A125958945K</vt:lpstr>
      <vt:lpstr>A125958945K_Data</vt:lpstr>
      <vt:lpstr>A125958945K_Latest</vt:lpstr>
      <vt:lpstr>A125958952J</vt:lpstr>
      <vt:lpstr>A125958952J_Data</vt:lpstr>
      <vt:lpstr>A125958952J_Latest</vt:lpstr>
      <vt:lpstr>A125958953K</vt:lpstr>
      <vt:lpstr>A125958953K_Data</vt:lpstr>
      <vt:lpstr>A125958953K_Latest</vt:lpstr>
      <vt:lpstr>A125958960J</vt:lpstr>
      <vt:lpstr>A125958960J_Data</vt:lpstr>
      <vt:lpstr>A125958960J_Latest</vt:lpstr>
      <vt:lpstr>A125958961K</vt:lpstr>
      <vt:lpstr>A125958961K_Data</vt:lpstr>
      <vt:lpstr>A125958961K_Latest</vt:lpstr>
      <vt:lpstr>A125958968A</vt:lpstr>
      <vt:lpstr>A125958968A_Data</vt:lpstr>
      <vt:lpstr>A125958968A_Latest</vt:lpstr>
      <vt:lpstr>A125958969C</vt:lpstr>
      <vt:lpstr>A125958969C_Data</vt:lpstr>
      <vt:lpstr>A125958969C_Latest</vt:lpstr>
      <vt:lpstr>A125958976A</vt:lpstr>
      <vt:lpstr>A125958976A_Data</vt:lpstr>
      <vt:lpstr>A125958976A_Latest</vt:lpstr>
      <vt:lpstr>A125958977C</vt:lpstr>
      <vt:lpstr>A125958977C_Data</vt:lpstr>
      <vt:lpstr>A125958977C_Latest</vt:lpstr>
      <vt:lpstr>A125958984A</vt:lpstr>
      <vt:lpstr>A125958984A_Data</vt:lpstr>
      <vt:lpstr>A125958984A_Latest</vt:lpstr>
      <vt:lpstr>A125958985C</vt:lpstr>
      <vt:lpstr>A125958985C_Data</vt:lpstr>
      <vt:lpstr>A125958985C_Latest</vt:lpstr>
      <vt:lpstr>A125958992A</vt:lpstr>
      <vt:lpstr>A125958992A_Data</vt:lpstr>
      <vt:lpstr>A125958992A_Latest</vt:lpstr>
      <vt:lpstr>A125958993C</vt:lpstr>
      <vt:lpstr>A125958993C_Data</vt:lpstr>
      <vt:lpstr>A125958993C_Latest</vt:lpstr>
      <vt:lpstr>A125959000T</vt:lpstr>
      <vt:lpstr>A125959000T_Data</vt:lpstr>
      <vt:lpstr>A125959000T_Latest</vt:lpstr>
      <vt:lpstr>A125959001V</vt:lpstr>
      <vt:lpstr>A125959001V_Data</vt:lpstr>
      <vt:lpstr>A125959001V_Latest</vt:lpstr>
      <vt:lpstr>A125959008K</vt:lpstr>
      <vt:lpstr>A125959008K_Data</vt:lpstr>
      <vt:lpstr>A125959008K_Latest</vt:lpstr>
      <vt:lpstr>A125959009L</vt:lpstr>
      <vt:lpstr>A125959009L_Data</vt:lpstr>
      <vt:lpstr>A125959009L_Latest</vt:lpstr>
      <vt:lpstr>A125959016K</vt:lpstr>
      <vt:lpstr>A125959016K_Data</vt:lpstr>
      <vt:lpstr>A125959016K_Latest</vt:lpstr>
      <vt:lpstr>A125959017L</vt:lpstr>
      <vt:lpstr>A125959017L_Data</vt:lpstr>
      <vt:lpstr>A125959017L_Latest</vt:lpstr>
      <vt:lpstr>A125959024K</vt:lpstr>
      <vt:lpstr>A125959024K_Data</vt:lpstr>
      <vt:lpstr>A125959024K_Latest</vt:lpstr>
      <vt:lpstr>A125959025L</vt:lpstr>
      <vt:lpstr>A125959025L_Data</vt:lpstr>
      <vt:lpstr>A125959025L_Latest</vt:lpstr>
      <vt:lpstr>A125959032K</vt:lpstr>
      <vt:lpstr>A125959032K_Data</vt:lpstr>
      <vt:lpstr>A125959032K_Latest</vt:lpstr>
      <vt:lpstr>A125959033L</vt:lpstr>
      <vt:lpstr>A125959033L_Data</vt:lpstr>
      <vt:lpstr>A125959033L_Latest</vt:lpstr>
      <vt:lpstr>A125959040K</vt:lpstr>
      <vt:lpstr>A125959040K_Data</vt:lpstr>
      <vt:lpstr>A125959040K_Latest</vt:lpstr>
      <vt:lpstr>A125959041L</vt:lpstr>
      <vt:lpstr>A125959041L_Data</vt:lpstr>
      <vt:lpstr>A125959041L_Latest</vt:lpstr>
      <vt:lpstr>A125959048C</vt:lpstr>
      <vt:lpstr>A125959048C_Data</vt:lpstr>
      <vt:lpstr>A125959048C_Latest</vt:lpstr>
      <vt:lpstr>A125959049F</vt:lpstr>
      <vt:lpstr>A125959049F_Data</vt:lpstr>
      <vt:lpstr>A125959049F_Latest</vt:lpstr>
      <vt:lpstr>A125959056C</vt:lpstr>
      <vt:lpstr>A125959056C_Data</vt:lpstr>
      <vt:lpstr>A125959056C_Latest</vt:lpstr>
      <vt:lpstr>A125959057F</vt:lpstr>
      <vt:lpstr>A125959057F_Data</vt:lpstr>
      <vt:lpstr>A125959057F_Latest</vt:lpstr>
      <vt:lpstr>A125959064C</vt:lpstr>
      <vt:lpstr>A125959064C_Data</vt:lpstr>
      <vt:lpstr>A125959064C_Latest</vt:lpstr>
      <vt:lpstr>A125959065F</vt:lpstr>
      <vt:lpstr>A125959065F_Data</vt:lpstr>
      <vt:lpstr>A125959065F_Latest</vt:lpstr>
      <vt:lpstr>A125959072C</vt:lpstr>
      <vt:lpstr>A125959072C_Data</vt:lpstr>
      <vt:lpstr>A125959072C_Latest</vt:lpstr>
      <vt:lpstr>A125959073F</vt:lpstr>
      <vt:lpstr>A125959073F_Data</vt:lpstr>
      <vt:lpstr>A125959073F_Latest</vt:lpstr>
      <vt:lpstr>A125959080C</vt:lpstr>
      <vt:lpstr>A125959080C_Data</vt:lpstr>
      <vt:lpstr>A125959080C_Latest</vt:lpstr>
      <vt:lpstr>A125959081F</vt:lpstr>
      <vt:lpstr>A125959081F_Data</vt:lpstr>
      <vt:lpstr>A125959081F_Latest</vt:lpstr>
      <vt:lpstr>A125959088W</vt:lpstr>
      <vt:lpstr>A125959088W_Data</vt:lpstr>
      <vt:lpstr>A125959088W_Latest</vt:lpstr>
      <vt:lpstr>A125959089X</vt:lpstr>
      <vt:lpstr>A125959089X_Data</vt:lpstr>
      <vt:lpstr>A125959089X_Latest</vt:lpstr>
      <vt:lpstr>A125959096W</vt:lpstr>
      <vt:lpstr>A125959096W_Data</vt:lpstr>
      <vt:lpstr>A125959096W_Latest</vt:lpstr>
      <vt:lpstr>A125959097X</vt:lpstr>
      <vt:lpstr>A125959097X_Data</vt:lpstr>
      <vt:lpstr>A125959097X_Latest</vt:lpstr>
      <vt:lpstr>A125959104K</vt:lpstr>
      <vt:lpstr>A125959104K_Data</vt:lpstr>
      <vt:lpstr>A125959104K_Latest</vt:lpstr>
      <vt:lpstr>A125959105L</vt:lpstr>
      <vt:lpstr>A125959105L_Data</vt:lpstr>
      <vt:lpstr>A125959105L_Latest</vt:lpstr>
      <vt:lpstr>A125959112K</vt:lpstr>
      <vt:lpstr>A125959112K_Data</vt:lpstr>
      <vt:lpstr>A125959112K_Latest</vt:lpstr>
      <vt:lpstr>A125959113L</vt:lpstr>
      <vt:lpstr>A125959113L_Data</vt:lpstr>
      <vt:lpstr>A125959113L_Latest</vt:lpstr>
      <vt:lpstr>A125959120K</vt:lpstr>
      <vt:lpstr>A125959120K_Data</vt:lpstr>
      <vt:lpstr>A125959120K_Latest</vt:lpstr>
      <vt:lpstr>A125959128C</vt:lpstr>
      <vt:lpstr>A125959128C_Data</vt:lpstr>
      <vt:lpstr>A125959128C_Latest</vt:lpstr>
      <vt:lpstr>A125959129F</vt:lpstr>
      <vt:lpstr>A125959129F_Data</vt:lpstr>
      <vt:lpstr>A125959129F_Latest</vt:lpstr>
      <vt:lpstr>A125959136C</vt:lpstr>
      <vt:lpstr>A125959136C_Data</vt:lpstr>
      <vt:lpstr>A125959136C_Latest</vt:lpstr>
      <vt:lpstr>A125959137F</vt:lpstr>
      <vt:lpstr>A125959137F_Data</vt:lpstr>
      <vt:lpstr>A125959137F_Latest</vt:lpstr>
      <vt:lpstr>A125959144C</vt:lpstr>
      <vt:lpstr>A125959144C_Data</vt:lpstr>
      <vt:lpstr>A125959144C_Latest</vt:lpstr>
      <vt:lpstr>A125959145F</vt:lpstr>
      <vt:lpstr>A125959145F_Data</vt:lpstr>
      <vt:lpstr>A125959145F_Latest</vt:lpstr>
      <vt:lpstr>A125959152C</vt:lpstr>
      <vt:lpstr>A125959152C_Data</vt:lpstr>
      <vt:lpstr>A125959152C_Latest</vt:lpstr>
      <vt:lpstr>A125959153F</vt:lpstr>
      <vt:lpstr>A125959153F_Data</vt:lpstr>
      <vt:lpstr>A125959153F_Latest</vt:lpstr>
      <vt:lpstr>A125959160C</vt:lpstr>
      <vt:lpstr>A125959160C_Data</vt:lpstr>
      <vt:lpstr>A125959160C_Latest</vt:lpstr>
      <vt:lpstr>A125959161F</vt:lpstr>
      <vt:lpstr>A125959161F_Data</vt:lpstr>
      <vt:lpstr>A125959161F_Latest</vt:lpstr>
      <vt:lpstr>A125959168W</vt:lpstr>
      <vt:lpstr>A125959168W_Data</vt:lpstr>
      <vt:lpstr>A125959168W_Latest</vt:lpstr>
      <vt:lpstr>A125959169X</vt:lpstr>
      <vt:lpstr>A125959169X_Data</vt:lpstr>
      <vt:lpstr>A125959169X_Latest</vt:lpstr>
      <vt:lpstr>A125959176W</vt:lpstr>
      <vt:lpstr>A125959176W_Data</vt:lpstr>
      <vt:lpstr>A125959176W_Latest</vt:lpstr>
      <vt:lpstr>A125959177X</vt:lpstr>
      <vt:lpstr>A125959177X_Data</vt:lpstr>
      <vt:lpstr>A125959177X_Latest</vt:lpstr>
      <vt:lpstr>A125959184W</vt:lpstr>
      <vt:lpstr>A125959184W_Data</vt:lpstr>
      <vt:lpstr>A125959184W_Latest</vt:lpstr>
      <vt:lpstr>A125959185X</vt:lpstr>
      <vt:lpstr>A125959185X_Data</vt:lpstr>
      <vt:lpstr>A125959185X_Latest</vt:lpstr>
      <vt:lpstr>A125959192W</vt:lpstr>
      <vt:lpstr>A125959192W_Data</vt:lpstr>
      <vt:lpstr>A125959192W_Latest</vt:lpstr>
      <vt:lpstr>A125959193X</vt:lpstr>
      <vt:lpstr>A125959193X_Data</vt:lpstr>
      <vt:lpstr>A125959193X_Latest</vt:lpstr>
      <vt:lpstr>A125959200K</vt:lpstr>
      <vt:lpstr>A125959200K_Data</vt:lpstr>
      <vt:lpstr>A125959200K_Latest</vt:lpstr>
      <vt:lpstr>A125959201L</vt:lpstr>
      <vt:lpstr>A125959201L_Data</vt:lpstr>
      <vt:lpstr>A125959201L_Latest</vt:lpstr>
      <vt:lpstr>A125959208C</vt:lpstr>
      <vt:lpstr>A125959208C_Data</vt:lpstr>
      <vt:lpstr>A125959208C_Latest</vt:lpstr>
      <vt:lpstr>A125959209F</vt:lpstr>
      <vt:lpstr>A125959209F_Data</vt:lpstr>
      <vt:lpstr>A125959209F_Latest</vt:lpstr>
      <vt:lpstr>A125959216C</vt:lpstr>
      <vt:lpstr>A125959216C_Data</vt:lpstr>
      <vt:lpstr>A125959216C_Latest</vt:lpstr>
      <vt:lpstr>A125959217F</vt:lpstr>
      <vt:lpstr>A125959217F_Data</vt:lpstr>
      <vt:lpstr>A125959217F_Latest</vt:lpstr>
      <vt:lpstr>A125959224C</vt:lpstr>
      <vt:lpstr>A125959224C_Data</vt:lpstr>
      <vt:lpstr>A125959224C_Latest</vt:lpstr>
      <vt:lpstr>A125959225F</vt:lpstr>
      <vt:lpstr>A125959225F_Data</vt:lpstr>
      <vt:lpstr>A125959225F_Latest</vt:lpstr>
      <vt:lpstr>A125959232C</vt:lpstr>
      <vt:lpstr>A125959232C_Data</vt:lpstr>
      <vt:lpstr>A125959232C_Latest</vt:lpstr>
      <vt:lpstr>A125959233F</vt:lpstr>
      <vt:lpstr>A125959233F_Data</vt:lpstr>
      <vt:lpstr>A125959233F_Latest</vt:lpstr>
      <vt:lpstr>A125959240C</vt:lpstr>
      <vt:lpstr>A125959240C_Data</vt:lpstr>
      <vt:lpstr>A125959240C_Latest</vt:lpstr>
      <vt:lpstr>A125959241F</vt:lpstr>
      <vt:lpstr>A125959241F_Data</vt:lpstr>
      <vt:lpstr>A125959241F_Latest</vt:lpstr>
      <vt:lpstr>A125959248W</vt:lpstr>
      <vt:lpstr>A125959248W_Data</vt:lpstr>
      <vt:lpstr>A125959248W_Latest</vt:lpstr>
      <vt:lpstr>A125959249X</vt:lpstr>
      <vt:lpstr>A125959249X_Data</vt:lpstr>
      <vt:lpstr>A125959249X_Latest</vt:lpstr>
      <vt:lpstr>A125959256W</vt:lpstr>
      <vt:lpstr>A125959256W_Data</vt:lpstr>
      <vt:lpstr>A125959256W_Latest</vt:lpstr>
      <vt:lpstr>A125959257X</vt:lpstr>
      <vt:lpstr>A125959257X_Data</vt:lpstr>
      <vt:lpstr>A125959257X_Latest</vt:lpstr>
      <vt:lpstr>A125959264W</vt:lpstr>
      <vt:lpstr>A125959264W_Data</vt:lpstr>
      <vt:lpstr>A125959264W_Latest</vt:lpstr>
      <vt:lpstr>A125959265X</vt:lpstr>
      <vt:lpstr>A125959265X_Data</vt:lpstr>
      <vt:lpstr>A125959265X_Latest</vt:lpstr>
      <vt:lpstr>A125959272W</vt:lpstr>
      <vt:lpstr>A125959272W_Data</vt:lpstr>
      <vt:lpstr>A125959272W_Latest</vt:lpstr>
      <vt:lpstr>A125959273X</vt:lpstr>
      <vt:lpstr>A125959273X_Data</vt:lpstr>
      <vt:lpstr>A125959273X_Latest</vt:lpstr>
      <vt:lpstr>A125959280W</vt:lpstr>
      <vt:lpstr>A125959280W_Data</vt:lpstr>
      <vt:lpstr>A125959280W_Latest</vt:lpstr>
      <vt:lpstr>A125959281X</vt:lpstr>
      <vt:lpstr>A125959281X_Data</vt:lpstr>
      <vt:lpstr>A125959281X_Latest</vt:lpstr>
      <vt:lpstr>A125959288R</vt:lpstr>
      <vt:lpstr>A125959288R_Data</vt:lpstr>
      <vt:lpstr>A125959288R_Latest</vt:lpstr>
      <vt:lpstr>A125959289T</vt:lpstr>
      <vt:lpstr>A125959289T_Data</vt:lpstr>
      <vt:lpstr>A125959289T_Latest</vt:lpstr>
      <vt:lpstr>A125959296R</vt:lpstr>
      <vt:lpstr>A125959296R_Data</vt:lpstr>
      <vt:lpstr>A125959296R_Latest</vt:lpstr>
      <vt:lpstr>A125959297T</vt:lpstr>
      <vt:lpstr>A125959297T_Data</vt:lpstr>
      <vt:lpstr>A125959297T_Latest</vt:lpstr>
      <vt:lpstr>A125959304C</vt:lpstr>
      <vt:lpstr>A125959304C_Data</vt:lpstr>
      <vt:lpstr>A125959304C_Latest</vt:lpstr>
      <vt:lpstr>A125959305F</vt:lpstr>
      <vt:lpstr>A125959305F_Data</vt:lpstr>
      <vt:lpstr>A125959305F_Latest</vt:lpstr>
      <vt:lpstr>A125959312C</vt:lpstr>
      <vt:lpstr>A125959312C_Data</vt:lpstr>
      <vt:lpstr>A125959312C_Latest</vt:lpstr>
      <vt:lpstr>A125959313F</vt:lpstr>
      <vt:lpstr>A125959313F_Data</vt:lpstr>
      <vt:lpstr>A125959313F_Latest</vt:lpstr>
      <vt:lpstr>A125959320C</vt:lpstr>
      <vt:lpstr>A125959320C_Data</vt:lpstr>
      <vt:lpstr>A125959320C_Latest</vt:lpstr>
      <vt:lpstr>A125959328W</vt:lpstr>
      <vt:lpstr>A125959328W_Data</vt:lpstr>
      <vt:lpstr>A125959328W_Latest</vt:lpstr>
      <vt:lpstr>A125959329X</vt:lpstr>
      <vt:lpstr>A125959329X_Data</vt:lpstr>
      <vt:lpstr>A125959329X_Latest</vt:lpstr>
      <vt:lpstr>A125959336W</vt:lpstr>
      <vt:lpstr>A125959336W_Data</vt:lpstr>
      <vt:lpstr>A125959336W_Latest</vt:lpstr>
      <vt:lpstr>A125959337X</vt:lpstr>
      <vt:lpstr>A125959337X_Data</vt:lpstr>
      <vt:lpstr>A125959337X_Latest</vt:lpstr>
      <vt:lpstr>A125959344W</vt:lpstr>
      <vt:lpstr>A125959344W_Data</vt:lpstr>
      <vt:lpstr>A125959344W_Latest</vt:lpstr>
      <vt:lpstr>A125959345X</vt:lpstr>
      <vt:lpstr>A125959345X_Data</vt:lpstr>
      <vt:lpstr>A125959345X_Latest</vt:lpstr>
      <vt:lpstr>A125959352W</vt:lpstr>
      <vt:lpstr>A125959352W_Data</vt:lpstr>
      <vt:lpstr>A125959352W_Latest</vt:lpstr>
      <vt:lpstr>A125959353X</vt:lpstr>
      <vt:lpstr>A125959353X_Data</vt:lpstr>
      <vt:lpstr>A125959353X_Latest</vt:lpstr>
      <vt:lpstr>A125959360W</vt:lpstr>
      <vt:lpstr>A125959360W_Data</vt:lpstr>
      <vt:lpstr>A125959360W_Latest</vt:lpstr>
      <vt:lpstr>A125959361X</vt:lpstr>
      <vt:lpstr>A125959361X_Data</vt:lpstr>
      <vt:lpstr>A125959361X_Latest</vt:lpstr>
      <vt:lpstr>A125959368R</vt:lpstr>
      <vt:lpstr>A125959368R_Data</vt:lpstr>
      <vt:lpstr>A125959368R_Latest</vt:lpstr>
      <vt:lpstr>A125959369T</vt:lpstr>
      <vt:lpstr>A125959369T_Data</vt:lpstr>
      <vt:lpstr>A125959369T_Latest</vt:lpstr>
      <vt:lpstr>A125959376R</vt:lpstr>
      <vt:lpstr>A125959376R_Data</vt:lpstr>
      <vt:lpstr>A125959376R_Latest</vt:lpstr>
      <vt:lpstr>A125959377T</vt:lpstr>
      <vt:lpstr>A125959377T_Data</vt:lpstr>
      <vt:lpstr>A125959377T_Latest</vt:lpstr>
      <vt:lpstr>A125959384R</vt:lpstr>
      <vt:lpstr>A125959384R_Data</vt:lpstr>
      <vt:lpstr>A125959384R_Latest</vt:lpstr>
      <vt:lpstr>A125959385T</vt:lpstr>
      <vt:lpstr>A125959385T_Data</vt:lpstr>
      <vt:lpstr>A125959385T_Latest</vt:lpstr>
      <vt:lpstr>A125959392R</vt:lpstr>
      <vt:lpstr>A125959392R_Data</vt:lpstr>
      <vt:lpstr>A125959392R_Latest</vt:lpstr>
      <vt:lpstr>A125959393T</vt:lpstr>
      <vt:lpstr>A125959393T_Data</vt:lpstr>
      <vt:lpstr>A125959393T_Latest</vt:lpstr>
      <vt:lpstr>A125959400C</vt:lpstr>
      <vt:lpstr>A125959400C_Data</vt:lpstr>
      <vt:lpstr>A125959400C_Latest</vt:lpstr>
      <vt:lpstr>A125959401F</vt:lpstr>
      <vt:lpstr>A125959401F_Data</vt:lpstr>
      <vt:lpstr>A125959401F_Latest</vt:lpstr>
      <vt:lpstr>A125959408W</vt:lpstr>
      <vt:lpstr>A125959408W_Data</vt:lpstr>
      <vt:lpstr>A125959408W_Latest</vt:lpstr>
      <vt:lpstr>A125959409X</vt:lpstr>
      <vt:lpstr>A125959409X_Data</vt:lpstr>
      <vt:lpstr>A125959409X_Latest</vt:lpstr>
      <vt:lpstr>A125959416W</vt:lpstr>
      <vt:lpstr>A125959416W_Data</vt:lpstr>
      <vt:lpstr>A125959416W_Latest</vt:lpstr>
      <vt:lpstr>A125959417X</vt:lpstr>
      <vt:lpstr>A125959417X_Data</vt:lpstr>
      <vt:lpstr>A125959417X_Latest</vt:lpstr>
      <vt:lpstr>A125959424W</vt:lpstr>
      <vt:lpstr>A125959424W_Data</vt:lpstr>
      <vt:lpstr>A125959424W_Latest</vt:lpstr>
      <vt:lpstr>A125959425X</vt:lpstr>
      <vt:lpstr>A125959425X_Data</vt:lpstr>
      <vt:lpstr>A125959425X_Latest</vt:lpstr>
      <vt:lpstr>A125959432W</vt:lpstr>
      <vt:lpstr>A125959432W_Data</vt:lpstr>
      <vt:lpstr>A125959432W_Latest</vt:lpstr>
      <vt:lpstr>A125959433X</vt:lpstr>
      <vt:lpstr>A125959433X_Data</vt:lpstr>
      <vt:lpstr>A125959433X_Latest</vt:lpstr>
      <vt:lpstr>A125959440W</vt:lpstr>
      <vt:lpstr>A125959440W_Data</vt:lpstr>
      <vt:lpstr>A125959440W_Latest</vt:lpstr>
      <vt:lpstr>A125959441X</vt:lpstr>
      <vt:lpstr>A125959441X_Data</vt:lpstr>
      <vt:lpstr>A125959441X_Latest</vt:lpstr>
      <vt:lpstr>A125959448R</vt:lpstr>
      <vt:lpstr>A125959448R_Data</vt:lpstr>
      <vt:lpstr>A125959448R_Latest</vt:lpstr>
      <vt:lpstr>A125959449T</vt:lpstr>
      <vt:lpstr>A125959449T_Data</vt:lpstr>
      <vt:lpstr>A125959449T_Latest</vt:lpstr>
      <vt:lpstr>A125959456R</vt:lpstr>
      <vt:lpstr>A125959456R_Data</vt:lpstr>
      <vt:lpstr>A125959456R_Latest</vt:lpstr>
      <vt:lpstr>A125959457T</vt:lpstr>
      <vt:lpstr>A125959457T_Data</vt:lpstr>
      <vt:lpstr>A125959457T_Latest</vt:lpstr>
      <vt:lpstr>A125959464R</vt:lpstr>
      <vt:lpstr>A125959464R_Data</vt:lpstr>
      <vt:lpstr>A125959464R_Latest</vt:lpstr>
      <vt:lpstr>A125959465T</vt:lpstr>
      <vt:lpstr>A125959465T_Data</vt:lpstr>
      <vt:lpstr>A125959465T_Latest</vt:lpstr>
      <vt:lpstr>A125959472R</vt:lpstr>
      <vt:lpstr>A125959472R_Data</vt:lpstr>
      <vt:lpstr>A125959472R_Latest</vt:lpstr>
      <vt:lpstr>A125959473T</vt:lpstr>
      <vt:lpstr>A125959473T_Data</vt:lpstr>
      <vt:lpstr>A125959473T_Latest</vt:lpstr>
      <vt:lpstr>A125959480R</vt:lpstr>
      <vt:lpstr>A125959480R_Data</vt:lpstr>
      <vt:lpstr>A125959480R_Latest</vt:lpstr>
      <vt:lpstr>A125959481T</vt:lpstr>
      <vt:lpstr>A125959481T_Data</vt:lpstr>
      <vt:lpstr>A125959481T_Latest</vt:lpstr>
      <vt:lpstr>A125959488J</vt:lpstr>
      <vt:lpstr>A125959488J_Data</vt:lpstr>
      <vt:lpstr>A125959488J_Latest</vt:lpstr>
      <vt:lpstr>A125959489K</vt:lpstr>
      <vt:lpstr>A125959489K_Data</vt:lpstr>
      <vt:lpstr>A125959489K_Latest</vt:lpstr>
      <vt:lpstr>A125959496J</vt:lpstr>
      <vt:lpstr>A125959496J_Data</vt:lpstr>
      <vt:lpstr>A125959496J_Latest</vt:lpstr>
      <vt:lpstr>A125959497K</vt:lpstr>
      <vt:lpstr>A125959497K_Data</vt:lpstr>
      <vt:lpstr>A125959497K_Latest</vt:lpstr>
      <vt:lpstr>A125959504W</vt:lpstr>
      <vt:lpstr>A125959504W_Data</vt:lpstr>
      <vt:lpstr>A125959504W_Latest</vt:lpstr>
      <vt:lpstr>A125959505X</vt:lpstr>
      <vt:lpstr>A125959505X_Data</vt:lpstr>
      <vt:lpstr>A125959505X_Latest</vt:lpstr>
      <vt:lpstr>A125959512W</vt:lpstr>
      <vt:lpstr>A125959512W_Data</vt:lpstr>
      <vt:lpstr>A125959512W_Latest</vt:lpstr>
      <vt:lpstr>A125959513X</vt:lpstr>
      <vt:lpstr>A125959513X_Data</vt:lpstr>
      <vt:lpstr>A125959513X_Latest</vt:lpstr>
      <vt:lpstr>A125959520W</vt:lpstr>
      <vt:lpstr>A125959520W_Data</vt:lpstr>
      <vt:lpstr>A125959520W_Latest</vt:lpstr>
      <vt:lpstr>A125959528R</vt:lpstr>
      <vt:lpstr>A125959528R_Data</vt:lpstr>
      <vt:lpstr>A125959528R_Latest</vt:lpstr>
      <vt:lpstr>A125959529T</vt:lpstr>
      <vt:lpstr>A125959529T_Data</vt:lpstr>
      <vt:lpstr>A125959529T_Latest</vt:lpstr>
      <vt:lpstr>A125959536R</vt:lpstr>
      <vt:lpstr>A125959536R_Data</vt:lpstr>
      <vt:lpstr>A125959536R_Latest</vt:lpstr>
      <vt:lpstr>A125959537T</vt:lpstr>
      <vt:lpstr>A125959537T_Data</vt:lpstr>
      <vt:lpstr>A125959537T_Latest</vt:lpstr>
      <vt:lpstr>A125959544R</vt:lpstr>
      <vt:lpstr>A125959544R_Data</vt:lpstr>
      <vt:lpstr>A125959544R_Latest</vt:lpstr>
      <vt:lpstr>A125959545T</vt:lpstr>
      <vt:lpstr>A125959545T_Data</vt:lpstr>
      <vt:lpstr>A125959545T_Latest</vt:lpstr>
      <vt:lpstr>A125959552R</vt:lpstr>
      <vt:lpstr>A125959552R_Data</vt:lpstr>
      <vt:lpstr>A125959552R_Latest</vt:lpstr>
      <vt:lpstr>A125959553T</vt:lpstr>
      <vt:lpstr>A125959553T_Data</vt:lpstr>
      <vt:lpstr>A125959553T_Latest</vt:lpstr>
      <vt:lpstr>A125959560R</vt:lpstr>
      <vt:lpstr>A125959560R_Data</vt:lpstr>
      <vt:lpstr>A125959560R_Latest</vt:lpstr>
      <vt:lpstr>A125959561T</vt:lpstr>
      <vt:lpstr>A125959561T_Data</vt:lpstr>
      <vt:lpstr>A125959561T_Latest</vt:lpstr>
      <vt:lpstr>A125959568J</vt:lpstr>
      <vt:lpstr>A125959568J_Data</vt:lpstr>
      <vt:lpstr>A125959568J_Latest</vt:lpstr>
      <vt:lpstr>A125959569K</vt:lpstr>
      <vt:lpstr>A125959569K_Data</vt:lpstr>
      <vt:lpstr>A125959569K_Latest</vt:lpstr>
      <vt:lpstr>A125959576J</vt:lpstr>
      <vt:lpstr>A125959576J_Data</vt:lpstr>
      <vt:lpstr>A125959576J_Latest</vt:lpstr>
      <vt:lpstr>A125959577K</vt:lpstr>
      <vt:lpstr>A125959577K_Data</vt:lpstr>
      <vt:lpstr>A125959577K_Latest</vt:lpstr>
      <vt:lpstr>A125959584J</vt:lpstr>
      <vt:lpstr>A125959584J_Data</vt:lpstr>
      <vt:lpstr>A125959584J_Latest</vt:lpstr>
      <vt:lpstr>A125959585K</vt:lpstr>
      <vt:lpstr>A125959585K_Data</vt:lpstr>
      <vt:lpstr>A125959585K_Latest</vt:lpstr>
      <vt:lpstr>A125959592J</vt:lpstr>
      <vt:lpstr>A125959592J_Data</vt:lpstr>
      <vt:lpstr>A125959592J_Latest</vt:lpstr>
      <vt:lpstr>A125959593K</vt:lpstr>
      <vt:lpstr>A125959593K_Data</vt:lpstr>
      <vt:lpstr>A125959593K_Latest</vt:lpstr>
      <vt:lpstr>A125959600W</vt:lpstr>
      <vt:lpstr>A125959600W_Data</vt:lpstr>
      <vt:lpstr>A125959600W_Latest</vt:lpstr>
      <vt:lpstr>A125959601X</vt:lpstr>
      <vt:lpstr>A125959601X_Data</vt:lpstr>
      <vt:lpstr>A125959601X_Latest</vt:lpstr>
      <vt:lpstr>A125959608R</vt:lpstr>
      <vt:lpstr>A125959608R_Data</vt:lpstr>
      <vt:lpstr>A125959608R_Latest</vt:lpstr>
      <vt:lpstr>A125959609T</vt:lpstr>
      <vt:lpstr>A125959609T_Data</vt:lpstr>
      <vt:lpstr>A125959609T_Latest</vt:lpstr>
      <vt:lpstr>A125959616R</vt:lpstr>
      <vt:lpstr>A125959616R_Data</vt:lpstr>
      <vt:lpstr>A125959616R_Latest</vt:lpstr>
      <vt:lpstr>A125959617T</vt:lpstr>
      <vt:lpstr>A125959617T_Data</vt:lpstr>
      <vt:lpstr>A125959617T_Latest</vt:lpstr>
      <vt:lpstr>A125959624R</vt:lpstr>
      <vt:lpstr>A125959624R_Data</vt:lpstr>
      <vt:lpstr>A125959624R_Latest</vt:lpstr>
      <vt:lpstr>A125959625T</vt:lpstr>
      <vt:lpstr>A125959625T_Data</vt:lpstr>
      <vt:lpstr>A125959625T_Latest</vt:lpstr>
      <vt:lpstr>A125959632R</vt:lpstr>
      <vt:lpstr>A125959632R_Data</vt:lpstr>
      <vt:lpstr>A125959632R_Latest</vt:lpstr>
      <vt:lpstr>A125959633T</vt:lpstr>
      <vt:lpstr>A125959633T_Data</vt:lpstr>
      <vt:lpstr>A125959633T_Latest</vt:lpstr>
      <vt:lpstr>A125959640R</vt:lpstr>
      <vt:lpstr>A125959640R_Data</vt:lpstr>
      <vt:lpstr>A125959640R_Latest</vt:lpstr>
      <vt:lpstr>A125959641T</vt:lpstr>
      <vt:lpstr>A125959641T_Data</vt:lpstr>
      <vt:lpstr>A125959641T_Latest</vt:lpstr>
      <vt:lpstr>A125959648J</vt:lpstr>
      <vt:lpstr>A125959648J_Data</vt:lpstr>
      <vt:lpstr>A125959648J_Latest</vt:lpstr>
      <vt:lpstr>A125959649K</vt:lpstr>
      <vt:lpstr>A125959649K_Data</vt:lpstr>
      <vt:lpstr>A125959649K_Latest</vt:lpstr>
      <vt:lpstr>A125959656J</vt:lpstr>
      <vt:lpstr>A125959656J_Data</vt:lpstr>
      <vt:lpstr>A125959656J_Latest</vt:lpstr>
      <vt:lpstr>A125959657K</vt:lpstr>
      <vt:lpstr>A125959657K_Data</vt:lpstr>
      <vt:lpstr>A125959657K_Latest</vt:lpstr>
      <vt:lpstr>A125959664J</vt:lpstr>
      <vt:lpstr>A125959664J_Data</vt:lpstr>
      <vt:lpstr>A125959664J_Latest</vt:lpstr>
      <vt:lpstr>A125959665K</vt:lpstr>
      <vt:lpstr>A125959665K_Data</vt:lpstr>
      <vt:lpstr>A125959665K_Latest</vt:lpstr>
      <vt:lpstr>A125959672J</vt:lpstr>
      <vt:lpstr>A125959672J_Data</vt:lpstr>
      <vt:lpstr>A125959672J_Latest</vt:lpstr>
      <vt:lpstr>A125959673K</vt:lpstr>
      <vt:lpstr>A125959673K_Data</vt:lpstr>
      <vt:lpstr>A125959673K_Latest</vt:lpstr>
      <vt:lpstr>A125959680J</vt:lpstr>
      <vt:lpstr>A125959680J_Data</vt:lpstr>
      <vt:lpstr>A125959680J_Latest</vt:lpstr>
      <vt:lpstr>A125959681K</vt:lpstr>
      <vt:lpstr>A125959681K_Data</vt:lpstr>
      <vt:lpstr>A125959681K_Latest</vt:lpstr>
      <vt:lpstr>A125959688A</vt:lpstr>
      <vt:lpstr>A125959688A_Data</vt:lpstr>
      <vt:lpstr>A125959688A_Latest</vt:lpstr>
      <vt:lpstr>A125959689C</vt:lpstr>
      <vt:lpstr>A125959689C_Data</vt:lpstr>
      <vt:lpstr>A125959689C_Latest</vt:lpstr>
      <vt:lpstr>A125959696A</vt:lpstr>
      <vt:lpstr>A125959696A_Data</vt:lpstr>
      <vt:lpstr>A125959696A_Latest</vt:lpstr>
      <vt:lpstr>A125959697C</vt:lpstr>
      <vt:lpstr>A125959697C_Data</vt:lpstr>
      <vt:lpstr>A125959697C_Latest</vt:lpstr>
      <vt:lpstr>A125959704R</vt:lpstr>
      <vt:lpstr>A125959704R_Data</vt:lpstr>
      <vt:lpstr>A125959704R_Latest</vt:lpstr>
      <vt:lpstr>A125959705T</vt:lpstr>
      <vt:lpstr>A125959705T_Data</vt:lpstr>
      <vt:lpstr>A125959705T_Latest</vt:lpstr>
      <vt:lpstr>A125959712R</vt:lpstr>
      <vt:lpstr>A125959712R_Data</vt:lpstr>
      <vt:lpstr>A125959712R_Latest</vt:lpstr>
      <vt:lpstr>A125959713T</vt:lpstr>
      <vt:lpstr>A125959713T_Data</vt:lpstr>
      <vt:lpstr>A125959713T_Latest</vt:lpstr>
      <vt:lpstr>A125959720R</vt:lpstr>
      <vt:lpstr>A125959720R_Data</vt:lpstr>
      <vt:lpstr>A125959720R_Latest</vt:lpstr>
      <vt:lpstr>A125959728J</vt:lpstr>
      <vt:lpstr>A125959728J_Data</vt:lpstr>
      <vt:lpstr>A125959728J_Latest</vt:lpstr>
      <vt:lpstr>A125959729K</vt:lpstr>
      <vt:lpstr>A125959729K_Data</vt:lpstr>
      <vt:lpstr>A125959729K_Latest</vt:lpstr>
      <vt:lpstr>A125959736J</vt:lpstr>
      <vt:lpstr>A125959736J_Data</vt:lpstr>
      <vt:lpstr>A125959736J_Latest</vt:lpstr>
      <vt:lpstr>A125959737K</vt:lpstr>
      <vt:lpstr>A125959737K_Data</vt:lpstr>
      <vt:lpstr>A125959737K_Latest</vt:lpstr>
      <vt:lpstr>A125959744J</vt:lpstr>
      <vt:lpstr>A125959744J_Data</vt:lpstr>
      <vt:lpstr>A125959744J_Latest</vt:lpstr>
      <vt:lpstr>A125959745K</vt:lpstr>
      <vt:lpstr>A125959745K_Data</vt:lpstr>
      <vt:lpstr>A125959745K_Latest</vt:lpstr>
      <vt:lpstr>A125959752J</vt:lpstr>
      <vt:lpstr>A125959752J_Data</vt:lpstr>
      <vt:lpstr>A125959752J_Latest</vt:lpstr>
      <vt:lpstr>A125959753K</vt:lpstr>
      <vt:lpstr>A125959753K_Data</vt:lpstr>
      <vt:lpstr>A125959753K_Latest</vt:lpstr>
      <vt:lpstr>A125959760J</vt:lpstr>
      <vt:lpstr>A125959760J_Data</vt:lpstr>
      <vt:lpstr>A125959760J_Latest</vt:lpstr>
      <vt:lpstr>A125959761K</vt:lpstr>
      <vt:lpstr>A125959761K_Data</vt:lpstr>
      <vt:lpstr>A125959761K_Latest</vt:lpstr>
      <vt:lpstr>A125959768A</vt:lpstr>
      <vt:lpstr>A125959768A_Data</vt:lpstr>
      <vt:lpstr>A125959768A_Latest</vt:lpstr>
      <vt:lpstr>A125959769C</vt:lpstr>
      <vt:lpstr>A125959769C_Data</vt:lpstr>
      <vt:lpstr>A125959769C_Latest</vt:lpstr>
      <vt:lpstr>A125959776A</vt:lpstr>
      <vt:lpstr>A125959776A_Data</vt:lpstr>
      <vt:lpstr>A125959776A_Latest</vt:lpstr>
      <vt:lpstr>A125959777C</vt:lpstr>
      <vt:lpstr>A125959777C_Data</vt:lpstr>
      <vt:lpstr>A125959777C_Latest</vt:lpstr>
      <vt:lpstr>A125959784A</vt:lpstr>
      <vt:lpstr>A125959784A_Data</vt:lpstr>
      <vt:lpstr>A125959784A_Latest</vt:lpstr>
      <vt:lpstr>A125959785C</vt:lpstr>
      <vt:lpstr>A125959785C_Data</vt:lpstr>
      <vt:lpstr>A125959785C_Latest</vt:lpstr>
      <vt:lpstr>A125959792A</vt:lpstr>
      <vt:lpstr>A125959792A_Data</vt:lpstr>
      <vt:lpstr>A125959792A_Latest</vt:lpstr>
      <vt:lpstr>A125959793C</vt:lpstr>
      <vt:lpstr>A125959793C_Data</vt:lpstr>
      <vt:lpstr>A125959793C_Latest</vt:lpstr>
      <vt:lpstr>A125959800R</vt:lpstr>
      <vt:lpstr>A125959800R_Data</vt:lpstr>
      <vt:lpstr>A125959800R_Latest</vt:lpstr>
      <vt:lpstr>A125959801T</vt:lpstr>
      <vt:lpstr>A125959801T_Data</vt:lpstr>
      <vt:lpstr>A125959801T_Latest</vt:lpstr>
      <vt:lpstr>A125959808J</vt:lpstr>
      <vt:lpstr>A125959808J_Data</vt:lpstr>
      <vt:lpstr>A125959808J_Latest</vt:lpstr>
      <vt:lpstr>A125959809K</vt:lpstr>
      <vt:lpstr>A125959809K_Data</vt:lpstr>
      <vt:lpstr>A125959809K_Latest</vt:lpstr>
      <vt:lpstr>A125959816J</vt:lpstr>
      <vt:lpstr>A125959816J_Data</vt:lpstr>
      <vt:lpstr>A125959816J_Latest</vt:lpstr>
      <vt:lpstr>A125959817K</vt:lpstr>
      <vt:lpstr>A125959817K_Data</vt:lpstr>
      <vt:lpstr>A125959817K_Latest</vt:lpstr>
      <vt:lpstr>A125959824J</vt:lpstr>
      <vt:lpstr>A125959824J_Data</vt:lpstr>
      <vt:lpstr>A125959824J_Latest</vt:lpstr>
      <vt:lpstr>A125959825K</vt:lpstr>
      <vt:lpstr>A125959825K_Data</vt:lpstr>
      <vt:lpstr>A125959825K_Latest</vt:lpstr>
      <vt:lpstr>A125959832J</vt:lpstr>
      <vt:lpstr>A125959832J_Data</vt:lpstr>
      <vt:lpstr>A125959832J_Latest</vt:lpstr>
      <vt:lpstr>A125959833K</vt:lpstr>
      <vt:lpstr>A125959833K_Data</vt:lpstr>
      <vt:lpstr>A125959833K_Latest</vt:lpstr>
      <vt:lpstr>A125959840J</vt:lpstr>
      <vt:lpstr>A125959840J_Data</vt:lpstr>
      <vt:lpstr>A125959840J_Latest</vt:lpstr>
      <vt:lpstr>A125959841K</vt:lpstr>
      <vt:lpstr>A125959841K_Data</vt:lpstr>
      <vt:lpstr>A125959841K_Latest</vt:lpstr>
      <vt:lpstr>A125959848A</vt:lpstr>
      <vt:lpstr>A125959848A_Data</vt:lpstr>
      <vt:lpstr>A125959848A_Latest</vt:lpstr>
      <vt:lpstr>A125959849C</vt:lpstr>
      <vt:lpstr>A125959849C_Data</vt:lpstr>
      <vt:lpstr>A125959849C_Latest</vt:lpstr>
      <vt:lpstr>A125959856A</vt:lpstr>
      <vt:lpstr>A125959856A_Data</vt:lpstr>
      <vt:lpstr>A125959856A_Latest</vt:lpstr>
      <vt:lpstr>A125959857C</vt:lpstr>
      <vt:lpstr>A125959857C_Data</vt:lpstr>
      <vt:lpstr>A125959857C_Latest</vt:lpstr>
      <vt:lpstr>A125959864A</vt:lpstr>
      <vt:lpstr>A125959864A_Data</vt:lpstr>
      <vt:lpstr>A125959864A_Latest</vt:lpstr>
      <vt:lpstr>A125959865C</vt:lpstr>
      <vt:lpstr>A125959865C_Data</vt:lpstr>
      <vt:lpstr>A125959865C_Latest</vt:lpstr>
      <vt:lpstr>A125959872A</vt:lpstr>
      <vt:lpstr>A125959872A_Data</vt:lpstr>
      <vt:lpstr>A125959872A_Latest</vt:lpstr>
      <vt:lpstr>A125959873C</vt:lpstr>
      <vt:lpstr>A125959873C_Data</vt:lpstr>
      <vt:lpstr>A125959873C_Latest</vt:lpstr>
      <vt:lpstr>A125959880A</vt:lpstr>
      <vt:lpstr>A125959880A_Data</vt:lpstr>
      <vt:lpstr>A125959880A_Latest</vt:lpstr>
      <vt:lpstr>A125959881C</vt:lpstr>
      <vt:lpstr>A125959881C_Data</vt:lpstr>
      <vt:lpstr>A125959881C_Latest</vt:lpstr>
      <vt:lpstr>A125959888V</vt:lpstr>
      <vt:lpstr>A125959888V_Data</vt:lpstr>
      <vt:lpstr>A125959888V_Latest</vt:lpstr>
      <vt:lpstr>A125959889W</vt:lpstr>
      <vt:lpstr>A125959889W_Data</vt:lpstr>
      <vt:lpstr>A125959889W_Latest</vt:lpstr>
      <vt:lpstr>A125959896V</vt:lpstr>
      <vt:lpstr>A125959896V_Data</vt:lpstr>
      <vt:lpstr>A125959896V_Latest</vt:lpstr>
      <vt:lpstr>A125959897W</vt:lpstr>
      <vt:lpstr>A125959897W_Data</vt:lpstr>
      <vt:lpstr>A125959897W_Latest</vt:lpstr>
      <vt:lpstr>A125959904J</vt:lpstr>
      <vt:lpstr>A125959904J_Data</vt:lpstr>
      <vt:lpstr>A125959904J_Latest</vt:lpstr>
      <vt:lpstr>A125959905K</vt:lpstr>
      <vt:lpstr>A125959905K_Data</vt:lpstr>
      <vt:lpstr>A125959905K_Latest</vt:lpstr>
      <vt:lpstr>A125959912J</vt:lpstr>
      <vt:lpstr>A125959912J_Data</vt:lpstr>
      <vt:lpstr>A125959912J_Latest</vt:lpstr>
      <vt:lpstr>A125959913K</vt:lpstr>
      <vt:lpstr>A125959913K_Data</vt:lpstr>
      <vt:lpstr>A125959913K_Latest</vt:lpstr>
      <vt:lpstr>A125959920J</vt:lpstr>
      <vt:lpstr>A125959920J_Data</vt:lpstr>
      <vt:lpstr>A125959920J_Latest</vt:lpstr>
      <vt:lpstr>A125959928A</vt:lpstr>
      <vt:lpstr>A125959928A_Data</vt:lpstr>
      <vt:lpstr>A125959928A_Latest</vt:lpstr>
      <vt:lpstr>A125959929C</vt:lpstr>
      <vt:lpstr>A125959929C_Data</vt:lpstr>
      <vt:lpstr>A125959929C_Latest</vt:lpstr>
      <vt:lpstr>A125959936A</vt:lpstr>
      <vt:lpstr>A125959936A_Data</vt:lpstr>
      <vt:lpstr>A125959936A_Latest</vt:lpstr>
      <vt:lpstr>A125959937C</vt:lpstr>
      <vt:lpstr>A125959937C_Data</vt:lpstr>
      <vt:lpstr>A125959937C_Latest</vt:lpstr>
      <vt:lpstr>A125959944A</vt:lpstr>
      <vt:lpstr>A125959944A_Data</vt:lpstr>
      <vt:lpstr>A125959944A_Latest</vt:lpstr>
      <vt:lpstr>A125959945C</vt:lpstr>
      <vt:lpstr>A125959945C_Data</vt:lpstr>
      <vt:lpstr>A125959945C_Latest</vt:lpstr>
      <vt:lpstr>A125959952A</vt:lpstr>
      <vt:lpstr>A125959952A_Data</vt:lpstr>
      <vt:lpstr>A125959952A_Latest</vt:lpstr>
      <vt:lpstr>A125959953C</vt:lpstr>
      <vt:lpstr>A125959953C_Data</vt:lpstr>
      <vt:lpstr>A125959953C_Latest</vt:lpstr>
      <vt:lpstr>A125959960A</vt:lpstr>
      <vt:lpstr>A125959960A_Data</vt:lpstr>
      <vt:lpstr>A125959960A_Latest</vt:lpstr>
      <vt:lpstr>A125959961C</vt:lpstr>
      <vt:lpstr>A125959961C_Data</vt:lpstr>
      <vt:lpstr>A125959961C_Latest</vt:lpstr>
      <vt:lpstr>A125959968V</vt:lpstr>
      <vt:lpstr>A125959968V_Data</vt:lpstr>
      <vt:lpstr>A125959968V_Latest</vt:lpstr>
      <vt:lpstr>A125959969W</vt:lpstr>
      <vt:lpstr>A125959969W_Data</vt:lpstr>
      <vt:lpstr>A125959969W_Latest</vt:lpstr>
      <vt:lpstr>A125959976V</vt:lpstr>
      <vt:lpstr>A125959976V_Data</vt:lpstr>
      <vt:lpstr>A125959976V_Latest</vt:lpstr>
      <vt:lpstr>A125959977W</vt:lpstr>
      <vt:lpstr>A125959977W_Data</vt:lpstr>
      <vt:lpstr>A125959977W_Latest</vt:lpstr>
      <vt:lpstr>A125959984V</vt:lpstr>
      <vt:lpstr>A125959984V_Data</vt:lpstr>
      <vt:lpstr>A125959984V_Latest</vt:lpstr>
      <vt:lpstr>A125959985W</vt:lpstr>
      <vt:lpstr>A125959985W_Data</vt:lpstr>
      <vt:lpstr>A125959985W_Latest</vt:lpstr>
      <vt:lpstr>A125959992V</vt:lpstr>
      <vt:lpstr>A125959992V_Data</vt:lpstr>
      <vt:lpstr>A125959992V_Latest</vt:lpstr>
      <vt:lpstr>A125959993W</vt:lpstr>
      <vt:lpstr>A125959993W_Data</vt:lpstr>
      <vt:lpstr>A125959993W_Latest</vt:lpstr>
      <vt:lpstr>A125960000R</vt:lpstr>
      <vt:lpstr>A125960000R_Data</vt:lpstr>
      <vt:lpstr>A125960000R_Latest</vt:lpstr>
      <vt:lpstr>A125960001T</vt:lpstr>
      <vt:lpstr>A125960001T_Data</vt:lpstr>
      <vt:lpstr>A125960001T_Latest</vt:lpstr>
      <vt:lpstr>A125960008J</vt:lpstr>
      <vt:lpstr>A125960008J_Data</vt:lpstr>
      <vt:lpstr>A125960008J_Latest</vt:lpstr>
      <vt:lpstr>A125960009K</vt:lpstr>
      <vt:lpstr>A125960009K_Data</vt:lpstr>
      <vt:lpstr>A125960009K_Latest</vt:lpstr>
      <vt:lpstr>A125960016J</vt:lpstr>
      <vt:lpstr>A125960016J_Data</vt:lpstr>
      <vt:lpstr>A125960016J_Latest</vt:lpstr>
      <vt:lpstr>A125960017K</vt:lpstr>
      <vt:lpstr>A125960017K_Data</vt:lpstr>
      <vt:lpstr>A125960017K_Latest</vt:lpstr>
      <vt:lpstr>A125960024J</vt:lpstr>
      <vt:lpstr>A125960024J_Data</vt:lpstr>
      <vt:lpstr>A125960024J_Latest</vt:lpstr>
      <vt:lpstr>A125960025K</vt:lpstr>
      <vt:lpstr>A125960025K_Data</vt:lpstr>
      <vt:lpstr>A125960025K_Latest</vt:lpstr>
      <vt:lpstr>A125960032J</vt:lpstr>
      <vt:lpstr>A125960032J_Data</vt:lpstr>
      <vt:lpstr>A125960032J_Latest</vt:lpstr>
      <vt:lpstr>A125960033K</vt:lpstr>
      <vt:lpstr>A125960033K_Data</vt:lpstr>
      <vt:lpstr>A125960033K_Latest</vt:lpstr>
      <vt:lpstr>A125960040J</vt:lpstr>
      <vt:lpstr>A125960040J_Data</vt:lpstr>
      <vt:lpstr>A125960040J_Latest</vt:lpstr>
      <vt:lpstr>A125960041K</vt:lpstr>
      <vt:lpstr>A125960041K_Data</vt:lpstr>
      <vt:lpstr>A125960041K_Latest</vt:lpstr>
      <vt:lpstr>A125960048A</vt:lpstr>
      <vt:lpstr>A125960048A_Data</vt:lpstr>
      <vt:lpstr>A125960048A_Latest</vt:lpstr>
      <vt:lpstr>A125960049C</vt:lpstr>
      <vt:lpstr>A125960049C_Data</vt:lpstr>
      <vt:lpstr>A125960049C_Latest</vt:lpstr>
      <vt:lpstr>A125960056A</vt:lpstr>
      <vt:lpstr>A125960056A_Data</vt:lpstr>
      <vt:lpstr>A125960056A_Latest</vt:lpstr>
      <vt:lpstr>A125960057C</vt:lpstr>
      <vt:lpstr>A125960057C_Data</vt:lpstr>
      <vt:lpstr>A125960057C_Latest</vt:lpstr>
      <vt:lpstr>A125960064A</vt:lpstr>
      <vt:lpstr>A125960064A_Data</vt:lpstr>
      <vt:lpstr>A125960064A_Latest</vt:lpstr>
      <vt:lpstr>A125960065C</vt:lpstr>
      <vt:lpstr>A125960065C_Data</vt:lpstr>
      <vt:lpstr>A125960065C_Latest</vt:lpstr>
      <vt:lpstr>A125960072A</vt:lpstr>
      <vt:lpstr>A125960072A_Data</vt:lpstr>
      <vt:lpstr>A125960072A_Latest</vt:lpstr>
      <vt:lpstr>A125960073C</vt:lpstr>
      <vt:lpstr>A125960073C_Data</vt:lpstr>
      <vt:lpstr>A125960073C_Latest</vt:lpstr>
      <vt:lpstr>A125960080A</vt:lpstr>
      <vt:lpstr>A125960080A_Data</vt:lpstr>
      <vt:lpstr>A125960080A_Latest</vt:lpstr>
      <vt:lpstr>A125960081C</vt:lpstr>
      <vt:lpstr>A125960081C_Data</vt:lpstr>
      <vt:lpstr>A125960081C_Latest</vt:lpstr>
      <vt:lpstr>A125960088V</vt:lpstr>
      <vt:lpstr>A125960088V_Data</vt:lpstr>
      <vt:lpstr>A125960088V_Latest</vt:lpstr>
      <vt:lpstr>A125960089W</vt:lpstr>
      <vt:lpstr>A125960089W_Data</vt:lpstr>
      <vt:lpstr>A125960089W_Latest</vt:lpstr>
      <vt:lpstr>A125960096V</vt:lpstr>
      <vt:lpstr>A125960096V_Data</vt:lpstr>
      <vt:lpstr>A125960096V_Latest</vt:lpstr>
      <vt:lpstr>A125960097W</vt:lpstr>
      <vt:lpstr>A125960097W_Data</vt:lpstr>
      <vt:lpstr>A125960097W_Latest</vt:lpstr>
      <vt:lpstr>A125960104J</vt:lpstr>
      <vt:lpstr>A125960104J_Data</vt:lpstr>
      <vt:lpstr>A125960104J_Latest</vt:lpstr>
      <vt:lpstr>A125960105K</vt:lpstr>
      <vt:lpstr>A125960105K_Data</vt:lpstr>
      <vt:lpstr>A125960105K_Latest</vt:lpstr>
      <vt:lpstr>A125960112J</vt:lpstr>
      <vt:lpstr>A125960112J_Data</vt:lpstr>
      <vt:lpstr>A125960112J_Latest</vt:lpstr>
      <vt:lpstr>A125960113K</vt:lpstr>
      <vt:lpstr>A125960113K_Data</vt:lpstr>
      <vt:lpstr>A125960113K_Latest</vt:lpstr>
      <vt:lpstr>A125960120J</vt:lpstr>
      <vt:lpstr>A125960120J_Data</vt:lpstr>
      <vt:lpstr>A125960120J_Latest</vt:lpstr>
      <vt:lpstr>A125960128A</vt:lpstr>
      <vt:lpstr>A125960128A_Data</vt:lpstr>
      <vt:lpstr>A125960128A_Latest</vt:lpstr>
      <vt:lpstr>A125960129C</vt:lpstr>
      <vt:lpstr>A125960129C_Data</vt:lpstr>
      <vt:lpstr>A125960129C_Latest</vt:lpstr>
      <vt:lpstr>A125960136A</vt:lpstr>
      <vt:lpstr>A125960136A_Data</vt:lpstr>
      <vt:lpstr>A125960136A_Latest</vt:lpstr>
      <vt:lpstr>A125960137C</vt:lpstr>
      <vt:lpstr>A125960137C_Data</vt:lpstr>
      <vt:lpstr>A125960137C_Latest</vt:lpstr>
      <vt:lpstr>A125960144A</vt:lpstr>
      <vt:lpstr>A125960144A_Data</vt:lpstr>
      <vt:lpstr>A125960144A_Latest</vt:lpstr>
      <vt:lpstr>A125960145C</vt:lpstr>
      <vt:lpstr>A125960145C_Data</vt:lpstr>
      <vt:lpstr>A125960145C_Latest</vt:lpstr>
      <vt:lpstr>A125960152A</vt:lpstr>
      <vt:lpstr>A125960152A_Data</vt:lpstr>
      <vt:lpstr>A125960152A_Latest</vt:lpstr>
      <vt:lpstr>A125960153C</vt:lpstr>
      <vt:lpstr>A125960153C_Data</vt:lpstr>
      <vt:lpstr>A125960153C_Latest</vt:lpstr>
      <vt:lpstr>A125960160A</vt:lpstr>
      <vt:lpstr>A125960160A_Data</vt:lpstr>
      <vt:lpstr>A125960160A_Latest</vt:lpstr>
      <vt:lpstr>A125960161C</vt:lpstr>
      <vt:lpstr>A125960161C_Data</vt:lpstr>
      <vt:lpstr>A125960161C_Latest</vt:lpstr>
      <vt:lpstr>A125960168V</vt:lpstr>
      <vt:lpstr>A125960168V_Data</vt:lpstr>
      <vt:lpstr>A125960168V_Latest</vt:lpstr>
      <vt:lpstr>A125960169W</vt:lpstr>
      <vt:lpstr>A125960169W_Data</vt:lpstr>
      <vt:lpstr>A125960169W_Latest</vt:lpstr>
      <vt:lpstr>A125960176V</vt:lpstr>
      <vt:lpstr>A125960176V_Data</vt:lpstr>
      <vt:lpstr>A125960176V_Latest</vt:lpstr>
      <vt:lpstr>A125960177W</vt:lpstr>
      <vt:lpstr>A125960177W_Data</vt:lpstr>
      <vt:lpstr>A125960177W_Latest</vt:lpstr>
      <vt:lpstr>A125960184V</vt:lpstr>
      <vt:lpstr>A125960184V_Data</vt:lpstr>
      <vt:lpstr>A125960184V_Latest</vt:lpstr>
      <vt:lpstr>A125960185W</vt:lpstr>
      <vt:lpstr>A125960185W_Data</vt:lpstr>
      <vt:lpstr>A125960185W_Latest</vt:lpstr>
      <vt:lpstr>A125960192V</vt:lpstr>
      <vt:lpstr>A125960192V_Data</vt:lpstr>
      <vt:lpstr>A125960192V_Latest</vt:lpstr>
      <vt:lpstr>A125960193W</vt:lpstr>
      <vt:lpstr>A125960193W_Data</vt:lpstr>
      <vt:lpstr>A125960193W_Latest</vt:lpstr>
      <vt:lpstr>A125960200J</vt:lpstr>
      <vt:lpstr>A125960200J_Data</vt:lpstr>
      <vt:lpstr>A125960200J_Latest</vt:lpstr>
      <vt:lpstr>A125960201K</vt:lpstr>
      <vt:lpstr>A125960201K_Data</vt:lpstr>
      <vt:lpstr>A125960201K_Latest</vt:lpstr>
      <vt:lpstr>A125960208A</vt:lpstr>
      <vt:lpstr>A125960208A_Data</vt:lpstr>
      <vt:lpstr>A125960208A_Latest</vt:lpstr>
      <vt:lpstr>A125960209C</vt:lpstr>
      <vt:lpstr>A125960209C_Data</vt:lpstr>
      <vt:lpstr>A125960209C_Latest</vt:lpstr>
      <vt:lpstr>A125960216A</vt:lpstr>
      <vt:lpstr>A125960216A_Data</vt:lpstr>
      <vt:lpstr>A125960216A_Latest</vt:lpstr>
      <vt:lpstr>A125960217C</vt:lpstr>
      <vt:lpstr>A125960217C_Data</vt:lpstr>
      <vt:lpstr>A125960217C_Latest</vt:lpstr>
      <vt:lpstr>A125960224A</vt:lpstr>
      <vt:lpstr>A125960224A_Data</vt:lpstr>
      <vt:lpstr>A125960224A_Latest</vt:lpstr>
      <vt:lpstr>A125960225C</vt:lpstr>
      <vt:lpstr>A125960225C_Data</vt:lpstr>
      <vt:lpstr>A125960225C_Latest</vt:lpstr>
      <vt:lpstr>A125960232A</vt:lpstr>
      <vt:lpstr>A125960232A_Data</vt:lpstr>
      <vt:lpstr>A125960232A_Latest</vt:lpstr>
      <vt:lpstr>A125960233C</vt:lpstr>
      <vt:lpstr>A125960233C_Data</vt:lpstr>
      <vt:lpstr>A125960233C_Latest</vt:lpstr>
      <vt:lpstr>A125960240A</vt:lpstr>
      <vt:lpstr>A125960240A_Data</vt:lpstr>
      <vt:lpstr>A125960240A_Latest</vt:lpstr>
      <vt:lpstr>A125960241C</vt:lpstr>
      <vt:lpstr>A125960241C_Data</vt:lpstr>
      <vt:lpstr>A125960241C_Latest</vt:lpstr>
      <vt:lpstr>A125960248V</vt:lpstr>
      <vt:lpstr>A125960248V_Data</vt:lpstr>
      <vt:lpstr>A125960248V_Latest</vt:lpstr>
      <vt:lpstr>A125960249W</vt:lpstr>
      <vt:lpstr>A125960249W_Data</vt:lpstr>
      <vt:lpstr>A125960249W_Latest</vt:lpstr>
      <vt:lpstr>A125961856T</vt:lpstr>
      <vt:lpstr>A125961856T_Data</vt:lpstr>
      <vt:lpstr>A125961856T_Latest</vt:lpstr>
      <vt:lpstr>A125961857V</vt:lpstr>
      <vt:lpstr>A125961857V_Data</vt:lpstr>
      <vt:lpstr>A125961857V_Latest</vt:lpstr>
      <vt:lpstr>A125961864T</vt:lpstr>
      <vt:lpstr>A125961864T_Data</vt:lpstr>
      <vt:lpstr>A125961864T_Latest</vt:lpstr>
      <vt:lpstr>A125961865V</vt:lpstr>
      <vt:lpstr>A125961865V_Data</vt:lpstr>
      <vt:lpstr>A125961865V_Latest</vt:lpstr>
      <vt:lpstr>A125961872T</vt:lpstr>
      <vt:lpstr>A125961872T_Data</vt:lpstr>
      <vt:lpstr>A125961872T_Latest</vt:lpstr>
      <vt:lpstr>A125961873V</vt:lpstr>
      <vt:lpstr>A125961873V_Data</vt:lpstr>
      <vt:lpstr>A125961873V_Latest</vt:lpstr>
      <vt:lpstr>A125961880T</vt:lpstr>
      <vt:lpstr>A125961880T_Data</vt:lpstr>
      <vt:lpstr>A125961880T_Latest</vt:lpstr>
      <vt:lpstr>A125961881V</vt:lpstr>
      <vt:lpstr>A125961881V_Data</vt:lpstr>
      <vt:lpstr>A125961881V_Latest</vt:lpstr>
      <vt:lpstr>A125961888K</vt:lpstr>
      <vt:lpstr>A125961888K_Data</vt:lpstr>
      <vt:lpstr>A125961888K_Latest</vt:lpstr>
      <vt:lpstr>A125961889L</vt:lpstr>
      <vt:lpstr>A125961889L_Data</vt:lpstr>
      <vt:lpstr>A125961889L_Latest</vt:lpstr>
      <vt:lpstr>A125961896K</vt:lpstr>
      <vt:lpstr>A125961896K_Data</vt:lpstr>
      <vt:lpstr>A125961896K_Latest</vt:lpstr>
      <vt:lpstr>A125961897L</vt:lpstr>
      <vt:lpstr>A125961897L_Data</vt:lpstr>
      <vt:lpstr>A125961897L_Latest</vt:lpstr>
      <vt:lpstr>A125961904X</vt:lpstr>
      <vt:lpstr>A125961904X_Data</vt:lpstr>
      <vt:lpstr>A125961904X_Latest</vt:lpstr>
      <vt:lpstr>A125961905A</vt:lpstr>
      <vt:lpstr>A125961905A_Data</vt:lpstr>
      <vt:lpstr>A125961905A_Latest</vt:lpstr>
      <vt:lpstr>A125961912X</vt:lpstr>
      <vt:lpstr>A125961912X_Data</vt:lpstr>
      <vt:lpstr>A125961912X_Latest</vt:lpstr>
      <vt:lpstr>A125961913A</vt:lpstr>
      <vt:lpstr>A125961913A_Data</vt:lpstr>
      <vt:lpstr>A125961913A_Latest</vt:lpstr>
      <vt:lpstr>A125961920X</vt:lpstr>
      <vt:lpstr>A125961920X_Data</vt:lpstr>
      <vt:lpstr>A125961920X_Latest</vt:lpstr>
      <vt:lpstr>A125961928T</vt:lpstr>
      <vt:lpstr>A125961928T_Data</vt:lpstr>
      <vt:lpstr>A125961928T_Latest</vt:lpstr>
      <vt:lpstr>A125961929V</vt:lpstr>
      <vt:lpstr>A125961929V_Data</vt:lpstr>
      <vt:lpstr>A125961929V_Latest</vt:lpstr>
      <vt:lpstr>A125961936T</vt:lpstr>
      <vt:lpstr>A125961936T_Data</vt:lpstr>
      <vt:lpstr>A125961936T_Latest</vt:lpstr>
      <vt:lpstr>A125961937V</vt:lpstr>
      <vt:lpstr>A125961937V_Data</vt:lpstr>
      <vt:lpstr>A125961937V_Latest</vt:lpstr>
      <vt:lpstr>A125961944T</vt:lpstr>
      <vt:lpstr>A125961944T_Data</vt:lpstr>
      <vt:lpstr>A125961944T_Latest</vt:lpstr>
      <vt:lpstr>A125961945V</vt:lpstr>
      <vt:lpstr>A125961945V_Data</vt:lpstr>
      <vt:lpstr>A125961945V_Latest</vt:lpstr>
      <vt:lpstr>A125961952T</vt:lpstr>
      <vt:lpstr>A125961952T_Data</vt:lpstr>
      <vt:lpstr>A125961952T_Latest</vt:lpstr>
      <vt:lpstr>A125961953V</vt:lpstr>
      <vt:lpstr>A125961953V_Data</vt:lpstr>
      <vt:lpstr>A125961953V_Latest</vt:lpstr>
      <vt:lpstr>A125961960T</vt:lpstr>
      <vt:lpstr>A125961960T_Data</vt:lpstr>
      <vt:lpstr>A125961960T_Latest</vt:lpstr>
      <vt:lpstr>A125961961V</vt:lpstr>
      <vt:lpstr>A125961961V_Data</vt:lpstr>
      <vt:lpstr>A125961961V_Latest</vt:lpstr>
      <vt:lpstr>A125961968K</vt:lpstr>
      <vt:lpstr>A125961968K_Data</vt:lpstr>
      <vt:lpstr>A125961968K_Latest</vt:lpstr>
      <vt:lpstr>A125961969L</vt:lpstr>
      <vt:lpstr>A125961969L_Data</vt:lpstr>
      <vt:lpstr>A125961969L_Latest</vt:lpstr>
      <vt:lpstr>A125961976K</vt:lpstr>
      <vt:lpstr>A125961976K_Data</vt:lpstr>
      <vt:lpstr>A125961976K_Latest</vt:lpstr>
      <vt:lpstr>A125961977L</vt:lpstr>
      <vt:lpstr>A125961977L_Data</vt:lpstr>
      <vt:lpstr>A125961977L_Latest</vt:lpstr>
      <vt:lpstr>A125961984K</vt:lpstr>
      <vt:lpstr>A125961984K_Data</vt:lpstr>
      <vt:lpstr>A125961984K_Latest</vt:lpstr>
      <vt:lpstr>A125961985L</vt:lpstr>
      <vt:lpstr>A125961985L_Data</vt:lpstr>
      <vt:lpstr>A125961985L_Latest</vt:lpstr>
      <vt:lpstr>A125961992K</vt:lpstr>
      <vt:lpstr>A125961992K_Data</vt:lpstr>
      <vt:lpstr>A125961992K_Latest</vt:lpstr>
      <vt:lpstr>A125961993L</vt:lpstr>
      <vt:lpstr>A125961993L_Data</vt:lpstr>
      <vt:lpstr>A125961993L_Latest</vt:lpstr>
      <vt:lpstr>A125962000A</vt:lpstr>
      <vt:lpstr>A125962000A_Data</vt:lpstr>
      <vt:lpstr>A125962000A_Latest</vt:lpstr>
      <vt:lpstr>A125962001C</vt:lpstr>
      <vt:lpstr>A125962001C_Data</vt:lpstr>
      <vt:lpstr>A125962001C_Latest</vt:lpstr>
      <vt:lpstr>A125962008V</vt:lpstr>
      <vt:lpstr>A125962008V_Data</vt:lpstr>
      <vt:lpstr>A125962008V_Latest</vt:lpstr>
      <vt:lpstr>A125962009W</vt:lpstr>
      <vt:lpstr>A125962009W_Data</vt:lpstr>
      <vt:lpstr>A125962009W_Latest</vt:lpstr>
      <vt:lpstr>A125962016V</vt:lpstr>
      <vt:lpstr>A125962016V_Data</vt:lpstr>
      <vt:lpstr>A125962016V_Latest</vt:lpstr>
      <vt:lpstr>A125962017W</vt:lpstr>
      <vt:lpstr>A125962017W_Data</vt:lpstr>
      <vt:lpstr>A125962017W_Latest</vt:lpstr>
      <vt:lpstr>A125962024V</vt:lpstr>
      <vt:lpstr>A125962024V_Data</vt:lpstr>
      <vt:lpstr>A125962024V_Latest</vt:lpstr>
      <vt:lpstr>A125962025W</vt:lpstr>
      <vt:lpstr>A125962025W_Data</vt:lpstr>
      <vt:lpstr>A125962025W_Latest</vt:lpstr>
      <vt:lpstr>A125962032V</vt:lpstr>
      <vt:lpstr>A125962032V_Data</vt:lpstr>
      <vt:lpstr>A125962032V_Latest</vt:lpstr>
      <vt:lpstr>A125962033W</vt:lpstr>
      <vt:lpstr>A125962033W_Data</vt:lpstr>
      <vt:lpstr>A125962033W_Latest</vt:lpstr>
      <vt:lpstr>A125962040V</vt:lpstr>
      <vt:lpstr>A125962040V_Data</vt:lpstr>
      <vt:lpstr>A125962040V_Latest</vt:lpstr>
      <vt:lpstr>A125962041W</vt:lpstr>
      <vt:lpstr>A125962041W_Data</vt:lpstr>
      <vt:lpstr>A125962041W_Latest</vt:lpstr>
      <vt:lpstr>A125962048L</vt:lpstr>
      <vt:lpstr>A125962048L_Data</vt:lpstr>
      <vt:lpstr>A125962048L_Latest</vt:lpstr>
      <vt:lpstr>A125962049R</vt:lpstr>
      <vt:lpstr>A125962049R_Data</vt:lpstr>
      <vt:lpstr>A125962049R_Latest</vt:lpstr>
      <vt:lpstr>A125963656K</vt:lpstr>
      <vt:lpstr>A125963656K_Data</vt:lpstr>
      <vt:lpstr>A125963656K_Latest</vt:lpstr>
      <vt:lpstr>A125963657L</vt:lpstr>
      <vt:lpstr>A125963657L_Data</vt:lpstr>
      <vt:lpstr>A125963657L_Latest</vt:lpstr>
      <vt:lpstr>A125963664K</vt:lpstr>
      <vt:lpstr>A125963664K_Data</vt:lpstr>
      <vt:lpstr>A125963664K_Latest</vt:lpstr>
      <vt:lpstr>A125963665L</vt:lpstr>
      <vt:lpstr>A125963665L_Data</vt:lpstr>
      <vt:lpstr>A125963665L_Latest</vt:lpstr>
      <vt:lpstr>A125963672K</vt:lpstr>
      <vt:lpstr>A125963672K_Data</vt:lpstr>
      <vt:lpstr>A125963672K_Latest</vt:lpstr>
      <vt:lpstr>A125963673L</vt:lpstr>
      <vt:lpstr>A125963673L_Data</vt:lpstr>
      <vt:lpstr>A125963673L_Latest</vt:lpstr>
      <vt:lpstr>A125963680K</vt:lpstr>
      <vt:lpstr>A125963680K_Data</vt:lpstr>
      <vt:lpstr>A125963680K_Latest</vt:lpstr>
      <vt:lpstr>A125963681L</vt:lpstr>
      <vt:lpstr>A125963681L_Data</vt:lpstr>
      <vt:lpstr>A125963681L_Latest</vt:lpstr>
      <vt:lpstr>A125963688C</vt:lpstr>
      <vt:lpstr>A125963688C_Data</vt:lpstr>
      <vt:lpstr>A125963688C_Latest</vt:lpstr>
      <vt:lpstr>A125963689F</vt:lpstr>
      <vt:lpstr>A125963689F_Data</vt:lpstr>
      <vt:lpstr>A125963689F_Latest</vt:lpstr>
      <vt:lpstr>A125963696C</vt:lpstr>
      <vt:lpstr>A125963696C_Data</vt:lpstr>
      <vt:lpstr>A125963696C_Latest</vt:lpstr>
      <vt:lpstr>A125963697F</vt:lpstr>
      <vt:lpstr>A125963697F_Data</vt:lpstr>
      <vt:lpstr>A125963697F_Latest</vt:lpstr>
      <vt:lpstr>A125963704T</vt:lpstr>
      <vt:lpstr>A125963704T_Data</vt:lpstr>
      <vt:lpstr>A125963704T_Latest</vt:lpstr>
      <vt:lpstr>A125963705V</vt:lpstr>
      <vt:lpstr>A125963705V_Data</vt:lpstr>
      <vt:lpstr>A125963705V_Latest</vt:lpstr>
      <vt:lpstr>A125963712T</vt:lpstr>
      <vt:lpstr>A125963712T_Data</vt:lpstr>
      <vt:lpstr>A125963712T_Latest</vt:lpstr>
      <vt:lpstr>A125963713V</vt:lpstr>
      <vt:lpstr>A125963713V_Data</vt:lpstr>
      <vt:lpstr>A125963713V_Latest</vt:lpstr>
      <vt:lpstr>A125963720T</vt:lpstr>
      <vt:lpstr>A125963720T_Data</vt:lpstr>
      <vt:lpstr>A125963720T_Latest</vt:lpstr>
      <vt:lpstr>A125963728K</vt:lpstr>
      <vt:lpstr>A125963728K_Data</vt:lpstr>
      <vt:lpstr>A125963728K_Latest</vt:lpstr>
      <vt:lpstr>A125963729L</vt:lpstr>
      <vt:lpstr>A125963729L_Data</vt:lpstr>
      <vt:lpstr>A125963729L_Latest</vt:lpstr>
      <vt:lpstr>A125963736K</vt:lpstr>
      <vt:lpstr>A125963736K_Data</vt:lpstr>
      <vt:lpstr>A125963736K_Latest</vt:lpstr>
      <vt:lpstr>A125963737L</vt:lpstr>
      <vt:lpstr>A125963737L_Data</vt:lpstr>
      <vt:lpstr>A125963737L_Latest</vt:lpstr>
      <vt:lpstr>A125963744K</vt:lpstr>
      <vt:lpstr>A125963744K_Data</vt:lpstr>
      <vt:lpstr>A125963744K_Latest</vt:lpstr>
      <vt:lpstr>A125963745L</vt:lpstr>
      <vt:lpstr>A125963745L_Data</vt:lpstr>
      <vt:lpstr>A125963745L_Latest</vt:lpstr>
      <vt:lpstr>A125963752K</vt:lpstr>
      <vt:lpstr>A125963752K_Data</vt:lpstr>
      <vt:lpstr>A125963752K_Latest</vt:lpstr>
      <vt:lpstr>A125963753L</vt:lpstr>
      <vt:lpstr>A125963753L_Data</vt:lpstr>
      <vt:lpstr>A125963753L_Latest</vt:lpstr>
      <vt:lpstr>A125963760K</vt:lpstr>
      <vt:lpstr>A125963760K_Data</vt:lpstr>
      <vt:lpstr>A125963760K_Latest</vt:lpstr>
      <vt:lpstr>A125963761L</vt:lpstr>
      <vt:lpstr>A125963761L_Data</vt:lpstr>
      <vt:lpstr>A125963761L_Latest</vt:lpstr>
      <vt:lpstr>A125963768C</vt:lpstr>
      <vt:lpstr>A125963768C_Data</vt:lpstr>
      <vt:lpstr>A125963768C_Latest</vt:lpstr>
      <vt:lpstr>A125963769F</vt:lpstr>
      <vt:lpstr>A125963769F_Data</vt:lpstr>
      <vt:lpstr>A125963769F_Latest</vt:lpstr>
      <vt:lpstr>A125963776C</vt:lpstr>
      <vt:lpstr>A125963776C_Data</vt:lpstr>
      <vt:lpstr>A125963776C_Latest</vt:lpstr>
      <vt:lpstr>A125963777F</vt:lpstr>
      <vt:lpstr>A125963777F_Data</vt:lpstr>
      <vt:lpstr>A125963777F_Latest</vt:lpstr>
      <vt:lpstr>A125963784C</vt:lpstr>
      <vt:lpstr>A125963784C_Data</vt:lpstr>
      <vt:lpstr>A125963784C_Latest</vt:lpstr>
      <vt:lpstr>A125963785F</vt:lpstr>
      <vt:lpstr>A125963785F_Data</vt:lpstr>
      <vt:lpstr>A125963785F_Latest</vt:lpstr>
      <vt:lpstr>A125963792C</vt:lpstr>
      <vt:lpstr>A125963792C_Data</vt:lpstr>
      <vt:lpstr>A125963792C_Latest</vt:lpstr>
      <vt:lpstr>A125963793F</vt:lpstr>
      <vt:lpstr>A125963793F_Data</vt:lpstr>
      <vt:lpstr>A125963793F_Latest</vt:lpstr>
      <vt:lpstr>A125963800T</vt:lpstr>
      <vt:lpstr>A125963800T_Data</vt:lpstr>
      <vt:lpstr>A125963800T_Latest</vt:lpstr>
      <vt:lpstr>A125963801V</vt:lpstr>
      <vt:lpstr>A125963801V_Data</vt:lpstr>
      <vt:lpstr>A125963801V_Latest</vt:lpstr>
      <vt:lpstr>A125963808K</vt:lpstr>
      <vt:lpstr>A125963808K_Data</vt:lpstr>
      <vt:lpstr>A125963808K_Latest</vt:lpstr>
      <vt:lpstr>A125963809L</vt:lpstr>
      <vt:lpstr>A125963809L_Data</vt:lpstr>
      <vt:lpstr>A125963809L_Latest</vt:lpstr>
      <vt:lpstr>A125963816K</vt:lpstr>
      <vt:lpstr>A125963816K_Data</vt:lpstr>
      <vt:lpstr>A125963816K_Latest</vt:lpstr>
      <vt:lpstr>A125963817L</vt:lpstr>
      <vt:lpstr>A125963817L_Data</vt:lpstr>
      <vt:lpstr>A125963817L_Latest</vt:lpstr>
      <vt:lpstr>A125963824K</vt:lpstr>
      <vt:lpstr>A125963824K_Data</vt:lpstr>
      <vt:lpstr>A125963824K_Latest</vt:lpstr>
      <vt:lpstr>A125963825L</vt:lpstr>
      <vt:lpstr>A125963825L_Data</vt:lpstr>
      <vt:lpstr>A125963825L_Latest</vt:lpstr>
      <vt:lpstr>A125963832K</vt:lpstr>
      <vt:lpstr>A125963832K_Data</vt:lpstr>
      <vt:lpstr>A125963832K_Latest</vt:lpstr>
      <vt:lpstr>A125963833L</vt:lpstr>
      <vt:lpstr>A125963833L_Data</vt:lpstr>
      <vt:lpstr>A125963833L_Latest</vt:lpstr>
      <vt:lpstr>A125963840K</vt:lpstr>
      <vt:lpstr>A125963840K_Data</vt:lpstr>
      <vt:lpstr>A125963840K_Latest</vt:lpstr>
      <vt:lpstr>A125963841L</vt:lpstr>
      <vt:lpstr>A125963841L_Data</vt:lpstr>
      <vt:lpstr>A125963841L_Latest</vt:lpstr>
      <vt:lpstr>A125963848C</vt:lpstr>
      <vt:lpstr>A125963848C_Data</vt:lpstr>
      <vt:lpstr>A125963848C_Latest</vt:lpstr>
      <vt:lpstr>A125963849F</vt:lpstr>
      <vt:lpstr>A125963849F_Data</vt:lpstr>
      <vt:lpstr>A125963849F_Latest</vt:lpstr>
      <vt:lpstr>A125965456C</vt:lpstr>
      <vt:lpstr>A125965456C_Data</vt:lpstr>
      <vt:lpstr>A125965456C_Latest</vt:lpstr>
      <vt:lpstr>A125965457F</vt:lpstr>
      <vt:lpstr>A125965457F_Data</vt:lpstr>
      <vt:lpstr>A125965457F_Latest</vt:lpstr>
      <vt:lpstr>A125965464C</vt:lpstr>
      <vt:lpstr>A125965464C_Data</vt:lpstr>
      <vt:lpstr>A125965464C_Latest</vt:lpstr>
      <vt:lpstr>A125965465F</vt:lpstr>
      <vt:lpstr>A125965465F_Data</vt:lpstr>
      <vt:lpstr>A125965465F_Latest</vt:lpstr>
      <vt:lpstr>A125965472C</vt:lpstr>
      <vt:lpstr>A125965472C_Data</vt:lpstr>
      <vt:lpstr>A125965472C_Latest</vt:lpstr>
      <vt:lpstr>A125965473F</vt:lpstr>
      <vt:lpstr>A125965473F_Data</vt:lpstr>
      <vt:lpstr>A125965473F_Latest</vt:lpstr>
      <vt:lpstr>A125965480C</vt:lpstr>
      <vt:lpstr>A125965480C_Data</vt:lpstr>
      <vt:lpstr>A125965480C_Latest</vt:lpstr>
      <vt:lpstr>A125965481F</vt:lpstr>
      <vt:lpstr>A125965481F_Data</vt:lpstr>
      <vt:lpstr>A125965481F_Latest</vt:lpstr>
      <vt:lpstr>A125965488W</vt:lpstr>
      <vt:lpstr>A125965488W_Data</vt:lpstr>
      <vt:lpstr>A125965488W_Latest</vt:lpstr>
      <vt:lpstr>A125965489X</vt:lpstr>
      <vt:lpstr>A125965489X_Data</vt:lpstr>
      <vt:lpstr>A125965489X_Latest</vt:lpstr>
      <vt:lpstr>A125965496W</vt:lpstr>
      <vt:lpstr>A125965496W_Data</vt:lpstr>
      <vt:lpstr>A125965496W_Latest</vt:lpstr>
      <vt:lpstr>A125965497X</vt:lpstr>
      <vt:lpstr>A125965497X_Data</vt:lpstr>
      <vt:lpstr>A125965497X_Latest</vt:lpstr>
      <vt:lpstr>A125965504K</vt:lpstr>
      <vt:lpstr>A125965504K_Data</vt:lpstr>
      <vt:lpstr>A125965504K_Latest</vt:lpstr>
      <vt:lpstr>A125965505L</vt:lpstr>
      <vt:lpstr>A125965505L_Data</vt:lpstr>
      <vt:lpstr>A125965505L_Latest</vt:lpstr>
      <vt:lpstr>A125965512K</vt:lpstr>
      <vt:lpstr>A125965512K_Data</vt:lpstr>
      <vt:lpstr>A125965512K_Latest</vt:lpstr>
      <vt:lpstr>A125965513L</vt:lpstr>
      <vt:lpstr>A125965513L_Data</vt:lpstr>
      <vt:lpstr>A125965513L_Latest</vt:lpstr>
      <vt:lpstr>A125965520K</vt:lpstr>
      <vt:lpstr>A125965520K_Data</vt:lpstr>
      <vt:lpstr>A125965520K_Latest</vt:lpstr>
      <vt:lpstr>A125965528C</vt:lpstr>
      <vt:lpstr>A125965528C_Data</vt:lpstr>
      <vt:lpstr>A125965528C_Latest</vt:lpstr>
      <vt:lpstr>A125965529F</vt:lpstr>
      <vt:lpstr>A125965529F_Data</vt:lpstr>
      <vt:lpstr>A125965529F_Latest</vt:lpstr>
      <vt:lpstr>A125965536C</vt:lpstr>
      <vt:lpstr>A125965536C_Data</vt:lpstr>
      <vt:lpstr>A125965536C_Latest</vt:lpstr>
      <vt:lpstr>A125965537F</vt:lpstr>
      <vt:lpstr>A125965537F_Data</vt:lpstr>
      <vt:lpstr>A125965537F_Latest</vt:lpstr>
      <vt:lpstr>A125965544C</vt:lpstr>
      <vt:lpstr>A125965544C_Data</vt:lpstr>
      <vt:lpstr>A125965544C_Latest</vt:lpstr>
      <vt:lpstr>A125965545F</vt:lpstr>
      <vt:lpstr>A125965545F_Data</vt:lpstr>
      <vt:lpstr>A125965545F_Latest</vt:lpstr>
      <vt:lpstr>A125965552C</vt:lpstr>
      <vt:lpstr>A125965552C_Data</vt:lpstr>
      <vt:lpstr>A125965552C_Latest</vt:lpstr>
      <vt:lpstr>A125965553F</vt:lpstr>
      <vt:lpstr>A125965553F_Data</vt:lpstr>
      <vt:lpstr>A125965553F_Latest</vt:lpstr>
      <vt:lpstr>A125965560C</vt:lpstr>
      <vt:lpstr>A125965560C_Data</vt:lpstr>
      <vt:lpstr>A125965560C_Latest</vt:lpstr>
      <vt:lpstr>A125965561F</vt:lpstr>
      <vt:lpstr>A125965561F_Data</vt:lpstr>
      <vt:lpstr>A125965561F_Latest</vt:lpstr>
      <vt:lpstr>A125965568W</vt:lpstr>
      <vt:lpstr>A125965568W_Data</vt:lpstr>
      <vt:lpstr>A125965568W_Latest</vt:lpstr>
      <vt:lpstr>A125965569X</vt:lpstr>
      <vt:lpstr>A125965569X_Data</vt:lpstr>
      <vt:lpstr>A125965569X_Latest</vt:lpstr>
      <vt:lpstr>A125965576W</vt:lpstr>
      <vt:lpstr>A125965576W_Data</vt:lpstr>
      <vt:lpstr>A125965576W_Latest</vt:lpstr>
      <vt:lpstr>A125965577X</vt:lpstr>
      <vt:lpstr>A125965577X_Data</vt:lpstr>
      <vt:lpstr>A125965577X_Latest</vt:lpstr>
      <vt:lpstr>A125965584W</vt:lpstr>
      <vt:lpstr>A125965584W_Data</vt:lpstr>
      <vt:lpstr>A125965584W_Latest</vt:lpstr>
      <vt:lpstr>A125965585X</vt:lpstr>
      <vt:lpstr>A125965585X_Data</vt:lpstr>
      <vt:lpstr>A125965585X_Latest</vt:lpstr>
      <vt:lpstr>A125965592W</vt:lpstr>
      <vt:lpstr>A125965592W_Data</vt:lpstr>
      <vt:lpstr>A125965592W_Latest</vt:lpstr>
      <vt:lpstr>A125965593X</vt:lpstr>
      <vt:lpstr>A125965593X_Data</vt:lpstr>
      <vt:lpstr>A125965593X_Latest</vt:lpstr>
      <vt:lpstr>A125965600K</vt:lpstr>
      <vt:lpstr>A125965600K_Data</vt:lpstr>
      <vt:lpstr>A125965600K_Latest</vt:lpstr>
      <vt:lpstr>A125965601L</vt:lpstr>
      <vt:lpstr>A125965601L_Data</vt:lpstr>
      <vt:lpstr>A125965601L_Latest</vt:lpstr>
      <vt:lpstr>A125965608C</vt:lpstr>
      <vt:lpstr>A125965608C_Data</vt:lpstr>
      <vt:lpstr>A125965608C_Latest</vt:lpstr>
      <vt:lpstr>A125965609F</vt:lpstr>
      <vt:lpstr>A125965609F_Data</vt:lpstr>
      <vt:lpstr>A125965609F_Latest</vt:lpstr>
      <vt:lpstr>A125965616C</vt:lpstr>
      <vt:lpstr>A125965616C_Data</vt:lpstr>
      <vt:lpstr>A125965616C_Latest</vt:lpstr>
      <vt:lpstr>A125965617F</vt:lpstr>
      <vt:lpstr>A125965617F_Data</vt:lpstr>
      <vt:lpstr>A125965617F_Latest</vt:lpstr>
      <vt:lpstr>A125965624C</vt:lpstr>
      <vt:lpstr>A125965624C_Data</vt:lpstr>
      <vt:lpstr>A125965624C_Latest</vt:lpstr>
      <vt:lpstr>A125965625F</vt:lpstr>
      <vt:lpstr>A125965625F_Data</vt:lpstr>
      <vt:lpstr>A125965625F_Latest</vt:lpstr>
      <vt:lpstr>A125965632C</vt:lpstr>
      <vt:lpstr>A125965632C_Data</vt:lpstr>
      <vt:lpstr>A125965632C_Latest</vt:lpstr>
      <vt:lpstr>A125965633F</vt:lpstr>
      <vt:lpstr>A125965633F_Data</vt:lpstr>
      <vt:lpstr>A125965633F_Latest</vt:lpstr>
      <vt:lpstr>A125965640C</vt:lpstr>
      <vt:lpstr>A125965640C_Data</vt:lpstr>
      <vt:lpstr>A125965640C_Latest</vt:lpstr>
      <vt:lpstr>A125965641F</vt:lpstr>
      <vt:lpstr>A125965641F_Data</vt:lpstr>
      <vt:lpstr>A125965641F_Latest</vt:lpstr>
      <vt:lpstr>A125965648W</vt:lpstr>
      <vt:lpstr>A125965648W_Data</vt:lpstr>
      <vt:lpstr>A125965648W_Latest</vt:lpstr>
      <vt:lpstr>A125965649X</vt:lpstr>
      <vt:lpstr>A125965649X_Data</vt:lpstr>
      <vt:lpstr>A125965649X_Latest</vt:lpstr>
      <vt:lpstr>A125967256W</vt:lpstr>
      <vt:lpstr>A125967256W_Data</vt:lpstr>
      <vt:lpstr>A125967256W_Latest</vt:lpstr>
      <vt:lpstr>A125967257X</vt:lpstr>
      <vt:lpstr>A125967257X_Data</vt:lpstr>
      <vt:lpstr>A125967257X_Latest</vt:lpstr>
      <vt:lpstr>A125967264W</vt:lpstr>
      <vt:lpstr>A125967264W_Data</vt:lpstr>
      <vt:lpstr>A125967264W_Latest</vt:lpstr>
      <vt:lpstr>A125967265X</vt:lpstr>
      <vt:lpstr>A125967265X_Data</vt:lpstr>
      <vt:lpstr>A125967265X_Latest</vt:lpstr>
      <vt:lpstr>A125967272W</vt:lpstr>
      <vt:lpstr>A125967272W_Data</vt:lpstr>
      <vt:lpstr>A125967272W_Latest</vt:lpstr>
      <vt:lpstr>A125967273X</vt:lpstr>
      <vt:lpstr>A125967273X_Data</vt:lpstr>
      <vt:lpstr>A125967273X_Latest</vt:lpstr>
      <vt:lpstr>A125967280W</vt:lpstr>
      <vt:lpstr>A125967280W_Data</vt:lpstr>
      <vt:lpstr>A125967280W_Latest</vt:lpstr>
      <vt:lpstr>A125967281X</vt:lpstr>
      <vt:lpstr>A125967281X_Data</vt:lpstr>
      <vt:lpstr>A125967281X_Latest</vt:lpstr>
      <vt:lpstr>A125967288R</vt:lpstr>
      <vt:lpstr>A125967288R_Data</vt:lpstr>
      <vt:lpstr>A125967288R_Latest</vt:lpstr>
      <vt:lpstr>A125967289T</vt:lpstr>
      <vt:lpstr>A125967289T_Data</vt:lpstr>
      <vt:lpstr>A125967289T_Latest</vt:lpstr>
      <vt:lpstr>A125967296R</vt:lpstr>
      <vt:lpstr>A125967296R_Data</vt:lpstr>
      <vt:lpstr>A125967296R_Latest</vt:lpstr>
      <vt:lpstr>A125967297T</vt:lpstr>
      <vt:lpstr>A125967297T_Data</vt:lpstr>
      <vt:lpstr>A125967297T_Latest</vt:lpstr>
      <vt:lpstr>A125967304C</vt:lpstr>
      <vt:lpstr>A125967304C_Data</vt:lpstr>
      <vt:lpstr>A125967304C_Latest</vt:lpstr>
      <vt:lpstr>A125967305F</vt:lpstr>
      <vt:lpstr>A125967305F_Data</vt:lpstr>
      <vt:lpstr>A125967305F_Latest</vt:lpstr>
      <vt:lpstr>A125967312C</vt:lpstr>
      <vt:lpstr>A125967312C_Data</vt:lpstr>
      <vt:lpstr>A125967312C_Latest</vt:lpstr>
      <vt:lpstr>A125967313F</vt:lpstr>
      <vt:lpstr>A125967313F_Data</vt:lpstr>
      <vt:lpstr>A125967313F_Latest</vt:lpstr>
      <vt:lpstr>A125967320C</vt:lpstr>
      <vt:lpstr>A125967320C_Data</vt:lpstr>
      <vt:lpstr>A125967320C_Latest</vt:lpstr>
      <vt:lpstr>A125967328W</vt:lpstr>
      <vt:lpstr>A125967328W_Data</vt:lpstr>
      <vt:lpstr>A125967328W_Latest</vt:lpstr>
      <vt:lpstr>A125967329X</vt:lpstr>
      <vt:lpstr>A125967329X_Data</vt:lpstr>
      <vt:lpstr>A125967329X_Latest</vt:lpstr>
      <vt:lpstr>A125967336W</vt:lpstr>
      <vt:lpstr>A125967336W_Data</vt:lpstr>
      <vt:lpstr>A125967336W_Latest</vt:lpstr>
      <vt:lpstr>A125967337X</vt:lpstr>
      <vt:lpstr>A125967337X_Data</vt:lpstr>
      <vt:lpstr>A125967337X_Latest</vt:lpstr>
      <vt:lpstr>A125967344W</vt:lpstr>
      <vt:lpstr>A125967344W_Data</vt:lpstr>
      <vt:lpstr>A125967344W_Latest</vt:lpstr>
      <vt:lpstr>A125967345X</vt:lpstr>
      <vt:lpstr>A125967345X_Data</vt:lpstr>
      <vt:lpstr>A125967345X_Latest</vt:lpstr>
      <vt:lpstr>A125967352W</vt:lpstr>
      <vt:lpstr>A125967352W_Data</vt:lpstr>
      <vt:lpstr>A125967352W_Latest</vt:lpstr>
      <vt:lpstr>A125967353X</vt:lpstr>
      <vt:lpstr>A125967353X_Data</vt:lpstr>
      <vt:lpstr>A125967353X_Latest</vt:lpstr>
      <vt:lpstr>A125967360W</vt:lpstr>
      <vt:lpstr>A125967360W_Data</vt:lpstr>
      <vt:lpstr>A125967360W_Latest</vt:lpstr>
      <vt:lpstr>A125967361X</vt:lpstr>
      <vt:lpstr>A125967361X_Data</vt:lpstr>
      <vt:lpstr>A125967361X_Latest</vt:lpstr>
      <vt:lpstr>A125967368R</vt:lpstr>
      <vt:lpstr>A125967368R_Data</vt:lpstr>
      <vt:lpstr>A125967368R_Latest</vt:lpstr>
      <vt:lpstr>A125967369T</vt:lpstr>
      <vt:lpstr>A125967369T_Data</vt:lpstr>
      <vt:lpstr>A125967369T_Latest</vt:lpstr>
      <vt:lpstr>A125967376R</vt:lpstr>
      <vt:lpstr>A125967376R_Data</vt:lpstr>
      <vt:lpstr>A125967376R_Latest</vt:lpstr>
      <vt:lpstr>A125967377T</vt:lpstr>
      <vt:lpstr>A125967377T_Data</vt:lpstr>
      <vt:lpstr>A125967377T_Latest</vt:lpstr>
      <vt:lpstr>A125967384R</vt:lpstr>
      <vt:lpstr>A125967384R_Data</vt:lpstr>
      <vt:lpstr>A125967384R_Latest</vt:lpstr>
      <vt:lpstr>A125967385T</vt:lpstr>
      <vt:lpstr>A125967385T_Data</vt:lpstr>
      <vt:lpstr>A125967385T_Latest</vt:lpstr>
      <vt:lpstr>A125967392R</vt:lpstr>
      <vt:lpstr>A125967392R_Data</vt:lpstr>
      <vt:lpstr>A125967392R_Latest</vt:lpstr>
      <vt:lpstr>A125967393T</vt:lpstr>
      <vt:lpstr>A125967393T_Data</vt:lpstr>
      <vt:lpstr>A125967393T_Latest</vt:lpstr>
      <vt:lpstr>A125967400C</vt:lpstr>
      <vt:lpstr>A125967400C_Data</vt:lpstr>
      <vt:lpstr>A125967400C_Latest</vt:lpstr>
      <vt:lpstr>A125967401F</vt:lpstr>
      <vt:lpstr>A125967401F_Data</vt:lpstr>
      <vt:lpstr>A125967401F_Latest</vt:lpstr>
      <vt:lpstr>A125967408W</vt:lpstr>
      <vt:lpstr>A125967408W_Data</vt:lpstr>
      <vt:lpstr>A125967408W_Latest</vt:lpstr>
      <vt:lpstr>A125967409X</vt:lpstr>
      <vt:lpstr>A125967409X_Data</vt:lpstr>
      <vt:lpstr>A125967409X_Latest</vt:lpstr>
      <vt:lpstr>A125967416W</vt:lpstr>
      <vt:lpstr>A125967416W_Data</vt:lpstr>
      <vt:lpstr>A125967416W_Latest</vt:lpstr>
      <vt:lpstr>A125967417X</vt:lpstr>
      <vt:lpstr>A125967417X_Data</vt:lpstr>
      <vt:lpstr>A125967417X_Latest</vt:lpstr>
      <vt:lpstr>A125967424W</vt:lpstr>
      <vt:lpstr>A125967424W_Data</vt:lpstr>
      <vt:lpstr>A125967424W_Latest</vt:lpstr>
      <vt:lpstr>A125967425X</vt:lpstr>
      <vt:lpstr>A125967425X_Data</vt:lpstr>
      <vt:lpstr>A125967425X_Latest</vt:lpstr>
      <vt:lpstr>A125967432W</vt:lpstr>
      <vt:lpstr>A125967432W_Data</vt:lpstr>
      <vt:lpstr>A125967432W_Latest</vt:lpstr>
      <vt:lpstr>A125967433X</vt:lpstr>
      <vt:lpstr>A125967433X_Data</vt:lpstr>
      <vt:lpstr>A125967433X_Latest</vt:lpstr>
      <vt:lpstr>A125967440W</vt:lpstr>
      <vt:lpstr>A125967440W_Data</vt:lpstr>
      <vt:lpstr>A125967440W_Latest</vt:lpstr>
      <vt:lpstr>A125967441X</vt:lpstr>
      <vt:lpstr>A125967441X_Data</vt:lpstr>
      <vt:lpstr>A125967441X_Latest</vt:lpstr>
      <vt:lpstr>A125967448R</vt:lpstr>
      <vt:lpstr>A125967448R_Data</vt:lpstr>
      <vt:lpstr>A125967448R_Latest</vt:lpstr>
      <vt:lpstr>A125967449T</vt:lpstr>
      <vt:lpstr>A125967449T_Data</vt:lpstr>
      <vt:lpstr>A125967449T_Latest</vt:lpstr>
      <vt:lpstr>A125969056R</vt:lpstr>
      <vt:lpstr>A125969056R_Data</vt:lpstr>
      <vt:lpstr>A125969056R_Latest</vt:lpstr>
      <vt:lpstr>A125969057T</vt:lpstr>
      <vt:lpstr>A125969057T_Data</vt:lpstr>
      <vt:lpstr>A125969057T_Latest</vt:lpstr>
      <vt:lpstr>A125969064R</vt:lpstr>
      <vt:lpstr>A125969064R_Data</vt:lpstr>
      <vt:lpstr>A125969064R_Latest</vt:lpstr>
      <vt:lpstr>A125969065T</vt:lpstr>
      <vt:lpstr>A125969065T_Data</vt:lpstr>
      <vt:lpstr>A125969065T_Latest</vt:lpstr>
      <vt:lpstr>A125969072R</vt:lpstr>
      <vt:lpstr>A125969072R_Data</vt:lpstr>
      <vt:lpstr>A125969072R_Latest</vt:lpstr>
      <vt:lpstr>A125969073T</vt:lpstr>
      <vt:lpstr>A125969073T_Data</vt:lpstr>
      <vt:lpstr>A125969073T_Latest</vt:lpstr>
      <vt:lpstr>A125969080R</vt:lpstr>
      <vt:lpstr>A125969080R_Data</vt:lpstr>
      <vt:lpstr>A125969080R_Latest</vt:lpstr>
      <vt:lpstr>A125969081T</vt:lpstr>
      <vt:lpstr>A125969081T_Data</vt:lpstr>
      <vt:lpstr>A125969081T_Latest</vt:lpstr>
      <vt:lpstr>A125969088J</vt:lpstr>
      <vt:lpstr>A125969088J_Data</vt:lpstr>
      <vt:lpstr>A125969088J_Latest</vt:lpstr>
      <vt:lpstr>A125969089K</vt:lpstr>
      <vt:lpstr>A125969089K_Data</vt:lpstr>
      <vt:lpstr>A125969089K_Latest</vt:lpstr>
      <vt:lpstr>A125969096J</vt:lpstr>
      <vt:lpstr>A125969096J_Data</vt:lpstr>
      <vt:lpstr>A125969096J_Latest</vt:lpstr>
      <vt:lpstr>A125969097K</vt:lpstr>
      <vt:lpstr>A125969097K_Data</vt:lpstr>
      <vt:lpstr>A125969097K_Latest</vt:lpstr>
      <vt:lpstr>A125969104W</vt:lpstr>
      <vt:lpstr>A125969104W_Data</vt:lpstr>
      <vt:lpstr>A125969104W_Latest</vt:lpstr>
      <vt:lpstr>A125969105X</vt:lpstr>
      <vt:lpstr>A125969105X_Data</vt:lpstr>
      <vt:lpstr>A125969105X_Latest</vt:lpstr>
      <vt:lpstr>A125969112W</vt:lpstr>
      <vt:lpstr>A125969112W_Data</vt:lpstr>
      <vt:lpstr>A125969112W_Latest</vt:lpstr>
      <vt:lpstr>A125969113X</vt:lpstr>
      <vt:lpstr>A125969113X_Data</vt:lpstr>
      <vt:lpstr>A125969113X_Latest</vt:lpstr>
      <vt:lpstr>A125969120W</vt:lpstr>
      <vt:lpstr>A125969120W_Data</vt:lpstr>
      <vt:lpstr>A125969120W_Latest</vt:lpstr>
      <vt:lpstr>A125969128R</vt:lpstr>
      <vt:lpstr>A125969128R_Data</vt:lpstr>
      <vt:lpstr>A125969128R_Latest</vt:lpstr>
      <vt:lpstr>A125969129T</vt:lpstr>
      <vt:lpstr>A125969129T_Data</vt:lpstr>
      <vt:lpstr>A125969129T_Latest</vt:lpstr>
      <vt:lpstr>A125969136R</vt:lpstr>
      <vt:lpstr>A125969136R_Data</vt:lpstr>
      <vt:lpstr>A125969136R_Latest</vt:lpstr>
      <vt:lpstr>A125969137T</vt:lpstr>
      <vt:lpstr>A125969137T_Data</vt:lpstr>
      <vt:lpstr>A125969137T_Latest</vt:lpstr>
      <vt:lpstr>A125969144R</vt:lpstr>
      <vt:lpstr>A125969144R_Data</vt:lpstr>
      <vt:lpstr>A125969144R_Latest</vt:lpstr>
      <vt:lpstr>A125969145T</vt:lpstr>
      <vt:lpstr>A125969145T_Data</vt:lpstr>
      <vt:lpstr>A125969145T_Latest</vt:lpstr>
      <vt:lpstr>A125969152R</vt:lpstr>
      <vt:lpstr>A125969152R_Data</vt:lpstr>
      <vt:lpstr>A125969152R_Latest</vt:lpstr>
      <vt:lpstr>A125969153T</vt:lpstr>
      <vt:lpstr>A125969153T_Data</vt:lpstr>
      <vt:lpstr>A125969153T_Latest</vt:lpstr>
      <vt:lpstr>A125969160R</vt:lpstr>
      <vt:lpstr>A125969160R_Data</vt:lpstr>
      <vt:lpstr>A125969160R_Latest</vt:lpstr>
      <vt:lpstr>A125969161T</vt:lpstr>
      <vt:lpstr>A125969161T_Data</vt:lpstr>
      <vt:lpstr>A125969161T_Latest</vt:lpstr>
      <vt:lpstr>A125969168J</vt:lpstr>
      <vt:lpstr>A125969168J_Data</vt:lpstr>
      <vt:lpstr>A125969168J_Latest</vt:lpstr>
      <vt:lpstr>A125969169K</vt:lpstr>
      <vt:lpstr>A125969169K_Data</vt:lpstr>
      <vt:lpstr>A125969169K_Latest</vt:lpstr>
      <vt:lpstr>A125969176J</vt:lpstr>
      <vt:lpstr>A125969176J_Data</vt:lpstr>
      <vt:lpstr>A125969176J_Latest</vt:lpstr>
      <vt:lpstr>A125969177K</vt:lpstr>
      <vt:lpstr>A125969177K_Data</vt:lpstr>
      <vt:lpstr>A125969177K_Latest</vt:lpstr>
      <vt:lpstr>A125969184J</vt:lpstr>
      <vt:lpstr>A125969184J_Data</vt:lpstr>
      <vt:lpstr>A125969184J_Latest</vt:lpstr>
      <vt:lpstr>A125969185K</vt:lpstr>
      <vt:lpstr>A125969185K_Data</vt:lpstr>
      <vt:lpstr>A125969185K_Latest</vt:lpstr>
      <vt:lpstr>A125969192J</vt:lpstr>
      <vt:lpstr>A125969192J_Data</vt:lpstr>
      <vt:lpstr>A125969192J_Latest</vt:lpstr>
      <vt:lpstr>A125969193K</vt:lpstr>
      <vt:lpstr>A125969193K_Data</vt:lpstr>
      <vt:lpstr>A125969193K_Latest</vt:lpstr>
      <vt:lpstr>A125969200W</vt:lpstr>
      <vt:lpstr>A125969200W_Data</vt:lpstr>
      <vt:lpstr>A125969200W_Latest</vt:lpstr>
      <vt:lpstr>A125969201X</vt:lpstr>
      <vt:lpstr>A125969201X_Data</vt:lpstr>
      <vt:lpstr>A125969201X_Latest</vt:lpstr>
      <vt:lpstr>A125969208R</vt:lpstr>
      <vt:lpstr>A125969208R_Data</vt:lpstr>
      <vt:lpstr>A125969208R_Latest</vt:lpstr>
      <vt:lpstr>A125969209T</vt:lpstr>
      <vt:lpstr>A125969209T_Data</vt:lpstr>
      <vt:lpstr>A125969209T_Latest</vt:lpstr>
      <vt:lpstr>A125969216R</vt:lpstr>
      <vt:lpstr>A125969216R_Data</vt:lpstr>
      <vt:lpstr>A125969216R_Latest</vt:lpstr>
      <vt:lpstr>A125969217T</vt:lpstr>
      <vt:lpstr>A125969217T_Data</vt:lpstr>
      <vt:lpstr>A125969217T_Latest</vt:lpstr>
      <vt:lpstr>A125969224R</vt:lpstr>
      <vt:lpstr>A125969224R_Data</vt:lpstr>
      <vt:lpstr>A125969224R_Latest</vt:lpstr>
      <vt:lpstr>A125969225T</vt:lpstr>
      <vt:lpstr>A125969225T_Data</vt:lpstr>
      <vt:lpstr>A125969225T_Latest</vt:lpstr>
      <vt:lpstr>A125969232R</vt:lpstr>
      <vt:lpstr>A125969232R_Data</vt:lpstr>
      <vt:lpstr>A125969232R_Latest</vt:lpstr>
      <vt:lpstr>A125969233T</vt:lpstr>
      <vt:lpstr>A125969233T_Data</vt:lpstr>
      <vt:lpstr>A125969233T_Latest</vt:lpstr>
      <vt:lpstr>A125969240R</vt:lpstr>
      <vt:lpstr>A125969240R_Data</vt:lpstr>
      <vt:lpstr>A125969240R_Latest</vt:lpstr>
      <vt:lpstr>A125969241T</vt:lpstr>
      <vt:lpstr>A125969241T_Data</vt:lpstr>
      <vt:lpstr>A125969241T_Latest</vt:lpstr>
      <vt:lpstr>A125969248J</vt:lpstr>
      <vt:lpstr>A125969248J_Data</vt:lpstr>
      <vt:lpstr>A125969248J_Latest</vt:lpstr>
      <vt:lpstr>A125969249K</vt:lpstr>
      <vt:lpstr>A125969249K_Data</vt:lpstr>
      <vt:lpstr>A125969249K_Latest</vt:lpstr>
      <vt:lpstr>A125969256J</vt:lpstr>
      <vt:lpstr>A125969256J_Data</vt:lpstr>
      <vt:lpstr>A125969256J_Latest</vt:lpstr>
      <vt:lpstr>A125969257K</vt:lpstr>
      <vt:lpstr>A125969257K_Data</vt:lpstr>
      <vt:lpstr>A125969257K_Latest</vt:lpstr>
      <vt:lpstr>A125969264J</vt:lpstr>
      <vt:lpstr>A125969264J_Data</vt:lpstr>
      <vt:lpstr>A125969264J_Latest</vt:lpstr>
      <vt:lpstr>A125969265K</vt:lpstr>
      <vt:lpstr>A125969265K_Data</vt:lpstr>
      <vt:lpstr>A125969265K_Latest</vt:lpstr>
      <vt:lpstr>A125969272J</vt:lpstr>
      <vt:lpstr>A125969272J_Data</vt:lpstr>
      <vt:lpstr>A125969272J_Latest</vt:lpstr>
      <vt:lpstr>A125969273K</vt:lpstr>
      <vt:lpstr>A125969273K_Data</vt:lpstr>
      <vt:lpstr>A125969273K_Latest</vt:lpstr>
      <vt:lpstr>A125969280J</vt:lpstr>
      <vt:lpstr>A125969280J_Data</vt:lpstr>
      <vt:lpstr>A125969280J_Latest</vt:lpstr>
      <vt:lpstr>A125969281K</vt:lpstr>
      <vt:lpstr>A125969281K_Data</vt:lpstr>
      <vt:lpstr>A125969281K_Latest</vt:lpstr>
      <vt:lpstr>A125969288A</vt:lpstr>
      <vt:lpstr>A125969288A_Data</vt:lpstr>
      <vt:lpstr>A125969288A_Latest</vt:lpstr>
      <vt:lpstr>A125969289C</vt:lpstr>
      <vt:lpstr>A125969289C_Data</vt:lpstr>
      <vt:lpstr>A125969289C_Latest</vt:lpstr>
      <vt:lpstr>A125969296A</vt:lpstr>
      <vt:lpstr>A125969296A_Data</vt:lpstr>
      <vt:lpstr>A125969296A_Latest</vt:lpstr>
      <vt:lpstr>A125969297C</vt:lpstr>
      <vt:lpstr>A125969297C_Data</vt:lpstr>
      <vt:lpstr>A125969297C_Latest</vt:lpstr>
      <vt:lpstr>A125969304R</vt:lpstr>
      <vt:lpstr>A125969304R_Data</vt:lpstr>
      <vt:lpstr>A125969304R_Latest</vt:lpstr>
      <vt:lpstr>A125969305T</vt:lpstr>
      <vt:lpstr>A125969305T_Data</vt:lpstr>
      <vt:lpstr>A125969305T_Latest</vt:lpstr>
      <vt:lpstr>A125969312R</vt:lpstr>
      <vt:lpstr>A125969312R_Data</vt:lpstr>
      <vt:lpstr>A125969312R_Latest</vt:lpstr>
      <vt:lpstr>A125969313T</vt:lpstr>
      <vt:lpstr>A125969313T_Data</vt:lpstr>
      <vt:lpstr>A125969313T_Latest</vt:lpstr>
      <vt:lpstr>A125969320R</vt:lpstr>
      <vt:lpstr>A125969320R_Data</vt:lpstr>
      <vt:lpstr>A125969320R_Latest</vt:lpstr>
      <vt:lpstr>A125969328J</vt:lpstr>
      <vt:lpstr>A125969328J_Data</vt:lpstr>
      <vt:lpstr>A125969328J_Latest</vt:lpstr>
      <vt:lpstr>A125969329K</vt:lpstr>
      <vt:lpstr>A125969329K_Data</vt:lpstr>
      <vt:lpstr>A125969329K_Latest</vt:lpstr>
      <vt:lpstr>A125969336J</vt:lpstr>
      <vt:lpstr>A125969336J_Data</vt:lpstr>
      <vt:lpstr>A125969336J_Latest</vt:lpstr>
      <vt:lpstr>A125969337K</vt:lpstr>
      <vt:lpstr>A125969337K_Data</vt:lpstr>
      <vt:lpstr>A125969337K_Latest</vt:lpstr>
      <vt:lpstr>A125969344J</vt:lpstr>
      <vt:lpstr>A125969344J_Data</vt:lpstr>
      <vt:lpstr>A125969344J_Latest</vt:lpstr>
      <vt:lpstr>A125969345K</vt:lpstr>
      <vt:lpstr>A125969345K_Data</vt:lpstr>
      <vt:lpstr>A125969345K_Latest</vt:lpstr>
      <vt:lpstr>A125969352J</vt:lpstr>
      <vt:lpstr>A125969352J_Data</vt:lpstr>
      <vt:lpstr>A125969352J_Latest</vt:lpstr>
      <vt:lpstr>A125969353K</vt:lpstr>
      <vt:lpstr>A125969353K_Data</vt:lpstr>
      <vt:lpstr>A125969353K_Latest</vt:lpstr>
      <vt:lpstr>A125969360J</vt:lpstr>
      <vt:lpstr>A125969360J_Data</vt:lpstr>
      <vt:lpstr>A125969360J_Latest</vt:lpstr>
      <vt:lpstr>A125969361K</vt:lpstr>
      <vt:lpstr>A125969361K_Data</vt:lpstr>
      <vt:lpstr>A125969361K_Latest</vt:lpstr>
      <vt:lpstr>A125969368A</vt:lpstr>
      <vt:lpstr>A125969368A_Data</vt:lpstr>
      <vt:lpstr>A125969368A_Latest</vt:lpstr>
      <vt:lpstr>A125969369C</vt:lpstr>
      <vt:lpstr>A125969369C_Data</vt:lpstr>
      <vt:lpstr>A125969369C_Latest</vt:lpstr>
      <vt:lpstr>A125969376A</vt:lpstr>
      <vt:lpstr>A125969376A_Data</vt:lpstr>
      <vt:lpstr>A125969376A_Latest</vt:lpstr>
      <vt:lpstr>A125969377C</vt:lpstr>
      <vt:lpstr>A125969377C_Data</vt:lpstr>
      <vt:lpstr>A125969377C_Latest</vt:lpstr>
      <vt:lpstr>A125969384A</vt:lpstr>
      <vt:lpstr>A125969384A_Data</vt:lpstr>
      <vt:lpstr>A125969384A_Latest</vt:lpstr>
      <vt:lpstr>A125969385C</vt:lpstr>
      <vt:lpstr>A125969385C_Data</vt:lpstr>
      <vt:lpstr>A125969385C_Latest</vt:lpstr>
      <vt:lpstr>A125969392A</vt:lpstr>
      <vt:lpstr>A125969392A_Data</vt:lpstr>
      <vt:lpstr>A125969392A_Latest</vt:lpstr>
      <vt:lpstr>A125969393C</vt:lpstr>
      <vt:lpstr>A125969393C_Data</vt:lpstr>
      <vt:lpstr>A125969393C_Latest</vt:lpstr>
      <vt:lpstr>A125969400R</vt:lpstr>
      <vt:lpstr>A125969400R_Data</vt:lpstr>
      <vt:lpstr>A125969400R_Latest</vt:lpstr>
      <vt:lpstr>A125969401T</vt:lpstr>
      <vt:lpstr>A125969401T_Data</vt:lpstr>
      <vt:lpstr>A125969401T_Latest</vt:lpstr>
      <vt:lpstr>A125969408J</vt:lpstr>
      <vt:lpstr>A125969408J_Data</vt:lpstr>
      <vt:lpstr>A125969408J_Latest</vt:lpstr>
      <vt:lpstr>A125969409K</vt:lpstr>
      <vt:lpstr>A125969409K_Data</vt:lpstr>
      <vt:lpstr>A125969409K_Latest</vt:lpstr>
      <vt:lpstr>A125969416J</vt:lpstr>
      <vt:lpstr>A125969416J_Data</vt:lpstr>
      <vt:lpstr>A125969416J_Latest</vt:lpstr>
      <vt:lpstr>A125969417K</vt:lpstr>
      <vt:lpstr>A125969417K_Data</vt:lpstr>
      <vt:lpstr>A125969417K_Latest</vt:lpstr>
      <vt:lpstr>A125969424J</vt:lpstr>
      <vt:lpstr>A125969424J_Data</vt:lpstr>
      <vt:lpstr>A125969424J_Latest</vt:lpstr>
      <vt:lpstr>A125969425K</vt:lpstr>
      <vt:lpstr>A125969425K_Data</vt:lpstr>
      <vt:lpstr>A125969425K_Latest</vt:lpstr>
      <vt:lpstr>A125969432J</vt:lpstr>
      <vt:lpstr>A125969432J_Data</vt:lpstr>
      <vt:lpstr>A125969432J_Latest</vt:lpstr>
      <vt:lpstr>A125969433K</vt:lpstr>
      <vt:lpstr>A125969433K_Data</vt:lpstr>
      <vt:lpstr>A125969433K_Latest</vt:lpstr>
      <vt:lpstr>A125969440J</vt:lpstr>
      <vt:lpstr>A125969440J_Data</vt:lpstr>
      <vt:lpstr>A125969440J_Latest</vt:lpstr>
      <vt:lpstr>A125969441K</vt:lpstr>
      <vt:lpstr>A125969441K_Data</vt:lpstr>
      <vt:lpstr>A125969441K_Latest</vt:lpstr>
      <vt:lpstr>A125969448A</vt:lpstr>
      <vt:lpstr>A125969448A_Data</vt:lpstr>
      <vt:lpstr>A125969448A_Latest</vt:lpstr>
      <vt:lpstr>A125969449C</vt:lpstr>
      <vt:lpstr>A125969449C_Data</vt:lpstr>
      <vt:lpstr>A125969449C_Latest</vt:lpstr>
      <vt:lpstr>A125969456A</vt:lpstr>
      <vt:lpstr>A125969456A_Data</vt:lpstr>
      <vt:lpstr>A125969456A_Latest</vt:lpstr>
      <vt:lpstr>A125969457C</vt:lpstr>
      <vt:lpstr>A125969457C_Data</vt:lpstr>
      <vt:lpstr>A125969457C_Latest</vt:lpstr>
      <vt:lpstr>A125969464A</vt:lpstr>
      <vt:lpstr>A125969464A_Data</vt:lpstr>
      <vt:lpstr>A125969464A_Latest</vt:lpstr>
      <vt:lpstr>A125969465C</vt:lpstr>
      <vt:lpstr>A125969465C_Data</vt:lpstr>
      <vt:lpstr>A125969465C_Latest</vt:lpstr>
      <vt:lpstr>A125969472A</vt:lpstr>
      <vt:lpstr>A125969472A_Data</vt:lpstr>
      <vt:lpstr>A125969472A_Latest</vt:lpstr>
      <vt:lpstr>A125969473C</vt:lpstr>
      <vt:lpstr>A125969473C_Data</vt:lpstr>
      <vt:lpstr>A125969473C_Latest</vt:lpstr>
      <vt:lpstr>A125969480A</vt:lpstr>
      <vt:lpstr>A125969480A_Data</vt:lpstr>
      <vt:lpstr>A125969480A_Latest</vt:lpstr>
      <vt:lpstr>A125969481C</vt:lpstr>
      <vt:lpstr>A125969481C_Data</vt:lpstr>
      <vt:lpstr>A125969481C_Latest</vt:lpstr>
      <vt:lpstr>A125969488V</vt:lpstr>
      <vt:lpstr>A125969488V_Data</vt:lpstr>
      <vt:lpstr>A125969488V_Latest</vt:lpstr>
      <vt:lpstr>A125969489W</vt:lpstr>
      <vt:lpstr>A125969489W_Data</vt:lpstr>
      <vt:lpstr>A125969489W_Latest</vt:lpstr>
      <vt:lpstr>A125969496V</vt:lpstr>
      <vt:lpstr>A125969496V_Data</vt:lpstr>
      <vt:lpstr>A125969496V_Latest</vt:lpstr>
      <vt:lpstr>A125969497W</vt:lpstr>
      <vt:lpstr>A125969497W_Data</vt:lpstr>
      <vt:lpstr>A125969497W_Latest</vt:lpstr>
      <vt:lpstr>A125969504J</vt:lpstr>
      <vt:lpstr>A125969504J_Data</vt:lpstr>
      <vt:lpstr>A125969504J_Latest</vt:lpstr>
      <vt:lpstr>A125969505K</vt:lpstr>
      <vt:lpstr>A125969505K_Data</vt:lpstr>
      <vt:lpstr>A125969505K_Latest</vt:lpstr>
      <vt:lpstr>A125969512J</vt:lpstr>
      <vt:lpstr>A125969512J_Data</vt:lpstr>
      <vt:lpstr>A125969512J_Latest</vt:lpstr>
      <vt:lpstr>A125969513K</vt:lpstr>
      <vt:lpstr>A125969513K_Data</vt:lpstr>
      <vt:lpstr>A125969513K_Latest</vt:lpstr>
      <vt:lpstr>A125969520J</vt:lpstr>
      <vt:lpstr>A125969520J_Data</vt:lpstr>
      <vt:lpstr>A125969520J_Latest</vt:lpstr>
      <vt:lpstr>A125969528A</vt:lpstr>
      <vt:lpstr>A125969528A_Data</vt:lpstr>
      <vt:lpstr>A125969528A_Latest</vt:lpstr>
      <vt:lpstr>A125969529C</vt:lpstr>
      <vt:lpstr>A125969529C_Data</vt:lpstr>
      <vt:lpstr>A125969529C_Latest</vt:lpstr>
      <vt:lpstr>A125969536A</vt:lpstr>
      <vt:lpstr>A125969536A_Data</vt:lpstr>
      <vt:lpstr>A125969536A_Latest</vt:lpstr>
      <vt:lpstr>A125969537C</vt:lpstr>
      <vt:lpstr>A125969537C_Data</vt:lpstr>
      <vt:lpstr>A125969537C_Latest</vt:lpstr>
      <vt:lpstr>A125969544A</vt:lpstr>
      <vt:lpstr>A125969544A_Data</vt:lpstr>
      <vt:lpstr>A125969544A_Latest</vt:lpstr>
      <vt:lpstr>A125969545C</vt:lpstr>
      <vt:lpstr>A125969545C_Data</vt:lpstr>
      <vt:lpstr>A125969545C_Latest</vt:lpstr>
      <vt:lpstr>A125969552A</vt:lpstr>
      <vt:lpstr>A125969552A_Data</vt:lpstr>
      <vt:lpstr>A125969552A_Latest</vt:lpstr>
      <vt:lpstr>A125969553C</vt:lpstr>
      <vt:lpstr>A125969553C_Data</vt:lpstr>
      <vt:lpstr>A125969553C_Latest</vt:lpstr>
      <vt:lpstr>A125969560A</vt:lpstr>
      <vt:lpstr>A125969560A_Data</vt:lpstr>
      <vt:lpstr>A125969560A_Latest</vt:lpstr>
      <vt:lpstr>A125969561C</vt:lpstr>
      <vt:lpstr>A125969561C_Data</vt:lpstr>
      <vt:lpstr>A125969561C_Latest</vt:lpstr>
      <vt:lpstr>A125969568V</vt:lpstr>
      <vt:lpstr>A125969568V_Data</vt:lpstr>
      <vt:lpstr>A125969568V_Latest</vt:lpstr>
      <vt:lpstr>A125969569W</vt:lpstr>
      <vt:lpstr>A125969569W_Data</vt:lpstr>
      <vt:lpstr>A125969569W_Latest</vt:lpstr>
      <vt:lpstr>A125969576V</vt:lpstr>
      <vt:lpstr>A125969576V_Data</vt:lpstr>
      <vt:lpstr>A125969576V_Latest</vt:lpstr>
      <vt:lpstr>A125969577W</vt:lpstr>
      <vt:lpstr>A125969577W_Data</vt:lpstr>
      <vt:lpstr>A125969577W_Latest</vt:lpstr>
      <vt:lpstr>A125969584V</vt:lpstr>
      <vt:lpstr>A125969584V_Data</vt:lpstr>
      <vt:lpstr>A125969584V_Latest</vt:lpstr>
      <vt:lpstr>A125969585W</vt:lpstr>
      <vt:lpstr>A125969585W_Data</vt:lpstr>
      <vt:lpstr>A125969585W_Latest</vt:lpstr>
      <vt:lpstr>A125969592V</vt:lpstr>
      <vt:lpstr>A125969592V_Data</vt:lpstr>
      <vt:lpstr>A125969592V_Latest</vt:lpstr>
      <vt:lpstr>A125969593W</vt:lpstr>
      <vt:lpstr>A125969593W_Data</vt:lpstr>
      <vt:lpstr>A125969593W_Latest</vt:lpstr>
      <vt:lpstr>A125969600J</vt:lpstr>
      <vt:lpstr>A125969600J_Data</vt:lpstr>
      <vt:lpstr>A125969600J_Latest</vt:lpstr>
      <vt:lpstr>A125969601K</vt:lpstr>
      <vt:lpstr>A125969601K_Data</vt:lpstr>
      <vt:lpstr>A125969601K_Latest</vt:lpstr>
      <vt:lpstr>A125969608A</vt:lpstr>
      <vt:lpstr>A125969608A_Data</vt:lpstr>
      <vt:lpstr>A125969608A_Latest</vt:lpstr>
      <vt:lpstr>A125969609C</vt:lpstr>
      <vt:lpstr>A125969609C_Data</vt:lpstr>
      <vt:lpstr>A125969609C_Latest</vt:lpstr>
      <vt:lpstr>A125969616A</vt:lpstr>
      <vt:lpstr>A125969616A_Data</vt:lpstr>
      <vt:lpstr>A125969616A_Latest</vt:lpstr>
      <vt:lpstr>A125969617C</vt:lpstr>
      <vt:lpstr>A125969617C_Data</vt:lpstr>
      <vt:lpstr>A125969617C_Latest</vt:lpstr>
      <vt:lpstr>A125969624A</vt:lpstr>
      <vt:lpstr>A125969624A_Data</vt:lpstr>
      <vt:lpstr>A125969624A_Latest</vt:lpstr>
      <vt:lpstr>A125969625C</vt:lpstr>
      <vt:lpstr>A125969625C_Data</vt:lpstr>
      <vt:lpstr>A125969625C_Latest</vt:lpstr>
      <vt:lpstr>A125969632A</vt:lpstr>
      <vt:lpstr>A125969632A_Data</vt:lpstr>
      <vt:lpstr>A125969632A_Latest</vt:lpstr>
      <vt:lpstr>A125969633C</vt:lpstr>
      <vt:lpstr>A125969633C_Data</vt:lpstr>
      <vt:lpstr>A125969633C_Latest</vt:lpstr>
      <vt:lpstr>A125969640A</vt:lpstr>
      <vt:lpstr>A125969640A_Data</vt:lpstr>
      <vt:lpstr>A125969640A_Latest</vt:lpstr>
      <vt:lpstr>A125969641C</vt:lpstr>
      <vt:lpstr>A125969641C_Data</vt:lpstr>
      <vt:lpstr>A125969641C_Latest</vt:lpstr>
      <vt:lpstr>A125969648V</vt:lpstr>
      <vt:lpstr>A125969648V_Data</vt:lpstr>
      <vt:lpstr>A125969648V_Latest</vt:lpstr>
      <vt:lpstr>A125969649W</vt:lpstr>
      <vt:lpstr>A125969649W_Data</vt:lpstr>
      <vt:lpstr>A125969649W_Latest</vt:lpstr>
      <vt:lpstr>A125969656V</vt:lpstr>
      <vt:lpstr>A125969656V_Data</vt:lpstr>
      <vt:lpstr>A125969656V_Latest</vt:lpstr>
      <vt:lpstr>A125969657W</vt:lpstr>
      <vt:lpstr>A125969657W_Data</vt:lpstr>
      <vt:lpstr>A125969657W_Latest</vt:lpstr>
      <vt:lpstr>A125969664V</vt:lpstr>
      <vt:lpstr>A125969664V_Data</vt:lpstr>
      <vt:lpstr>A125969664V_Latest</vt:lpstr>
      <vt:lpstr>A125969665W</vt:lpstr>
      <vt:lpstr>A125969665W_Data</vt:lpstr>
      <vt:lpstr>A125969665W_Latest</vt:lpstr>
      <vt:lpstr>A125969672V</vt:lpstr>
      <vt:lpstr>A125969672V_Data</vt:lpstr>
      <vt:lpstr>A125969672V_Latest</vt:lpstr>
      <vt:lpstr>A125969673W</vt:lpstr>
      <vt:lpstr>A125969673W_Data</vt:lpstr>
      <vt:lpstr>A125969673W_Latest</vt:lpstr>
      <vt:lpstr>A125969680V</vt:lpstr>
      <vt:lpstr>A125969680V_Data</vt:lpstr>
      <vt:lpstr>A125969680V_Latest</vt:lpstr>
      <vt:lpstr>A125969681W</vt:lpstr>
      <vt:lpstr>A125969681W_Data</vt:lpstr>
      <vt:lpstr>A125969681W_Latest</vt:lpstr>
      <vt:lpstr>A125969688L</vt:lpstr>
      <vt:lpstr>A125969688L_Data</vt:lpstr>
      <vt:lpstr>A125969688L_Latest</vt:lpstr>
      <vt:lpstr>A125969689R</vt:lpstr>
      <vt:lpstr>A125969689R_Data</vt:lpstr>
      <vt:lpstr>A125969689R_Latest</vt:lpstr>
      <vt:lpstr>A125969696L</vt:lpstr>
      <vt:lpstr>A125969696L_Data</vt:lpstr>
      <vt:lpstr>A125969696L_Latest</vt:lpstr>
      <vt:lpstr>A125969697R</vt:lpstr>
      <vt:lpstr>A125969697R_Data</vt:lpstr>
      <vt:lpstr>A125969697R_Latest</vt:lpstr>
      <vt:lpstr>A125969704A</vt:lpstr>
      <vt:lpstr>A125969704A_Data</vt:lpstr>
      <vt:lpstr>A125969704A_Latest</vt:lpstr>
      <vt:lpstr>A125969705C</vt:lpstr>
      <vt:lpstr>A125969705C_Data</vt:lpstr>
      <vt:lpstr>A125969705C_Latest</vt:lpstr>
      <vt:lpstr>A125969712A</vt:lpstr>
      <vt:lpstr>A125969712A_Data</vt:lpstr>
      <vt:lpstr>A125969712A_Latest</vt:lpstr>
      <vt:lpstr>A125969713C</vt:lpstr>
      <vt:lpstr>A125969713C_Data</vt:lpstr>
      <vt:lpstr>A125969713C_Latest</vt:lpstr>
      <vt:lpstr>A125969720A</vt:lpstr>
      <vt:lpstr>A125969720A_Data</vt:lpstr>
      <vt:lpstr>A125969720A_Latest</vt:lpstr>
      <vt:lpstr>A125969728V</vt:lpstr>
      <vt:lpstr>A125969728V_Data</vt:lpstr>
      <vt:lpstr>A125969728V_Latest</vt:lpstr>
      <vt:lpstr>A125969729W</vt:lpstr>
      <vt:lpstr>A125969729W_Data</vt:lpstr>
      <vt:lpstr>A125969729W_Latest</vt:lpstr>
      <vt:lpstr>A125969736V</vt:lpstr>
      <vt:lpstr>A125969736V_Data</vt:lpstr>
      <vt:lpstr>A125969736V_Latest</vt:lpstr>
      <vt:lpstr>A125969737W</vt:lpstr>
      <vt:lpstr>A125969737W_Data</vt:lpstr>
      <vt:lpstr>A125969737W_Latest</vt:lpstr>
      <vt:lpstr>A125969744V</vt:lpstr>
      <vt:lpstr>A125969744V_Data</vt:lpstr>
      <vt:lpstr>A125969744V_Latest</vt:lpstr>
      <vt:lpstr>A125969745W</vt:lpstr>
      <vt:lpstr>A125969745W_Data</vt:lpstr>
      <vt:lpstr>A125969745W_Latest</vt:lpstr>
      <vt:lpstr>A125969752V</vt:lpstr>
      <vt:lpstr>A125969752V_Data</vt:lpstr>
      <vt:lpstr>A125969752V_Latest</vt:lpstr>
      <vt:lpstr>A125969753W</vt:lpstr>
      <vt:lpstr>A125969753W_Data</vt:lpstr>
      <vt:lpstr>A125969753W_Latest</vt:lpstr>
      <vt:lpstr>A125969760V</vt:lpstr>
      <vt:lpstr>A125969760V_Data</vt:lpstr>
      <vt:lpstr>A125969760V_Latest</vt:lpstr>
      <vt:lpstr>A125969761W</vt:lpstr>
      <vt:lpstr>A125969761W_Data</vt:lpstr>
      <vt:lpstr>A125969761W_Latest</vt:lpstr>
      <vt:lpstr>A125969768L</vt:lpstr>
      <vt:lpstr>A125969768L_Data</vt:lpstr>
      <vt:lpstr>A125969768L_Latest</vt:lpstr>
      <vt:lpstr>A125969769R</vt:lpstr>
      <vt:lpstr>A125969769R_Data</vt:lpstr>
      <vt:lpstr>A125969769R_Latest</vt:lpstr>
      <vt:lpstr>A125969776L</vt:lpstr>
      <vt:lpstr>A125969776L_Data</vt:lpstr>
      <vt:lpstr>A125969776L_Latest</vt:lpstr>
      <vt:lpstr>A125969777R</vt:lpstr>
      <vt:lpstr>A125969777R_Data</vt:lpstr>
      <vt:lpstr>A125969777R_Latest</vt:lpstr>
      <vt:lpstr>A125969784L</vt:lpstr>
      <vt:lpstr>A125969784L_Data</vt:lpstr>
      <vt:lpstr>A125969784L_Latest</vt:lpstr>
      <vt:lpstr>A125969785R</vt:lpstr>
      <vt:lpstr>A125969785R_Data</vt:lpstr>
      <vt:lpstr>A125969785R_Latest</vt:lpstr>
      <vt:lpstr>A125969792L</vt:lpstr>
      <vt:lpstr>A125969792L_Data</vt:lpstr>
      <vt:lpstr>A125969792L_Latest</vt:lpstr>
      <vt:lpstr>A125969793R</vt:lpstr>
      <vt:lpstr>A125969793R_Data</vt:lpstr>
      <vt:lpstr>A125969793R_Latest</vt:lpstr>
      <vt:lpstr>A125969800A</vt:lpstr>
      <vt:lpstr>A125969800A_Data</vt:lpstr>
      <vt:lpstr>A125969800A_Latest</vt:lpstr>
      <vt:lpstr>A125969801C</vt:lpstr>
      <vt:lpstr>A125969801C_Data</vt:lpstr>
      <vt:lpstr>A125969801C_Latest</vt:lpstr>
      <vt:lpstr>A125969808V</vt:lpstr>
      <vt:lpstr>A125969808V_Data</vt:lpstr>
      <vt:lpstr>A125969808V_Latest</vt:lpstr>
      <vt:lpstr>A125969809W</vt:lpstr>
      <vt:lpstr>A125969809W_Data</vt:lpstr>
      <vt:lpstr>A125969809W_Latest</vt:lpstr>
      <vt:lpstr>A125969816V</vt:lpstr>
      <vt:lpstr>A125969816V_Data</vt:lpstr>
      <vt:lpstr>A125969816V_Latest</vt:lpstr>
      <vt:lpstr>A125969817W</vt:lpstr>
      <vt:lpstr>A125969817W_Data</vt:lpstr>
      <vt:lpstr>A125969817W_Latest</vt:lpstr>
      <vt:lpstr>A125969824V</vt:lpstr>
      <vt:lpstr>A125969824V_Data</vt:lpstr>
      <vt:lpstr>A125969824V_Latest</vt:lpstr>
      <vt:lpstr>A125969825W</vt:lpstr>
      <vt:lpstr>A125969825W_Data</vt:lpstr>
      <vt:lpstr>A125969825W_Latest</vt:lpstr>
      <vt:lpstr>A125969832V</vt:lpstr>
      <vt:lpstr>A125969832V_Data</vt:lpstr>
      <vt:lpstr>A125969832V_Latest</vt:lpstr>
      <vt:lpstr>A125969833W</vt:lpstr>
      <vt:lpstr>A125969833W_Data</vt:lpstr>
      <vt:lpstr>A125969833W_Latest</vt:lpstr>
      <vt:lpstr>A125969840V</vt:lpstr>
      <vt:lpstr>A125969840V_Data</vt:lpstr>
      <vt:lpstr>A125969840V_Latest</vt:lpstr>
      <vt:lpstr>A125969841W</vt:lpstr>
      <vt:lpstr>A125969841W_Data</vt:lpstr>
      <vt:lpstr>A125969841W_Latest</vt:lpstr>
      <vt:lpstr>A125969848L</vt:lpstr>
      <vt:lpstr>A125969848L_Data</vt:lpstr>
      <vt:lpstr>A125969848L_Latest</vt:lpstr>
      <vt:lpstr>A125969849R</vt:lpstr>
      <vt:lpstr>A125969849R_Data</vt:lpstr>
      <vt:lpstr>A125969849R_Latest</vt:lpstr>
      <vt:lpstr>A125969856L</vt:lpstr>
      <vt:lpstr>A125969856L_Data</vt:lpstr>
      <vt:lpstr>A125969856L_Latest</vt:lpstr>
      <vt:lpstr>A125969857R</vt:lpstr>
      <vt:lpstr>A125969857R_Data</vt:lpstr>
      <vt:lpstr>A125969857R_Latest</vt:lpstr>
      <vt:lpstr>A125969864L</vt:lpstr>
      <vt:lpstr>A125969864L_Data</vt:lpstr>
      <vt:lpstr>A125969864L_Latest</vt:lpstr>
      <vt:lpstr>A125969865R</vt:lpstr>
      <vt:lpstr>A125969865R_Data</vt:lpstr>
      <vt:lpstr>A125969865R_Latest</vt:lpstr>
      <vt:lpstr>A125969872L</vt:lpstr>
      <vt:lpstr>A125969872L_Data</vt:lpstr>
      <vt:lpstr>A125969872L_Latest</vt:lpstr>
      <vt:lpstr>A125969873R</vt:lpstr>
      <vt:lpstr>A125969873R_Data</vt:lpstr>
      <vt:lpstr>A125969873R_Latest</vt:lpstr>
      <vt:lpstr>A125969880L</vt:lpstr>
      <vt:lpstr>A125969880L_Data</vt:lpstr>
      <vt:lpstr>A125969880L_Latest</vt:lpstr>
      <vt:lpstr>A125969881R</vt:lpstr>
      <vt:lpstr>A125969881R_Data</vt:lpstr>
      <vt:lpstr>A125969881R_Latest</vt:lpstr>
      <vt:lpstr>A125969888F</vt:lpstr>
      <vt:lpstr>A125969888F_Data</vt:lpstr>
      <vt:lpstr>A125969888F_Latest</vt:lpstr>
      <vt:lpstr>A125969889J</vt:lpstr>
      <vt:lpstr>A125969889J_Data</vt:lpstr>
      <vt:lpstr>A125969889J_Latest</vt:lpstr>
      <vt:lpstr>A125969896F</vt:lpstr>
      <vt:lpstr>A125969896F_Data</vt:lpstr>
      <vt:lpstr>A125969896F_Latest</vt:lpstr>
      <vt:lpstr>A125969897J</vt:lpstr>
      <vt:lpstr>A125969897J_Data</vt:lpstr>
      <vt:lpstr>A125969897J_Latest</vt:lpstr>
      <vt:lpstr>A125969904V</vt:lpstr>
      <vt:lpstr>A125969904V_Data</vt:lpstr>
      <vt:lpstr>A125969904V_Latest</vt:lpstr>
      <vt:lpstr>A125969905W</vt:lpstr>
      <vt:lpstr>A125969905W_Data</vt:lpstr>
      <vt:lpstr>A125969905W_Latest</vt:lpstr>
      <vt:lpstr>A125969912V</vt:lpstr>
      <vt:lpstr>A125969912V_Data</vt:lpstr>
      <vt:lpstr>A125969912V_Latest</vt:lpstr>
      <vt:lpstr>A125969913W</vt:lpstr>
      <vt:lpstr>A125969913W_Data</vt:lpstr>
      <vt:lpstr>A125969913W_Latest</vt:lpstr>
      <vt:lpstr>A125969920V</vt:lpstr>
      <vt:lpstr>A125969920V_Data</vt:lpstr>
      <vt:lpstr>A125969920V_Latest</vt:lpstr>
      <vt:lpstr>A125969928L</vt:lpstr>
      <vt:lpstr>A125969928L_Data</vt:lpstr>
      <vt:lpstr>A125969928L_Latest</vt:lpstr>
      <vt:lpstr>A125969929R</vt:lpstr>
      <vt:lpstr>A125969929R_Data</vt:lpstr>
      <vt:lpstr>A125969929R_Latest</vt:lpstr>
      <vt:lpstr>A125969936L</vt:lpstr>
      <vt:lpstr>A125969936L_Data</vt:lpstr>
      <vt:lpstr>A125969936L_Latest</vt:lpstr>
      <vt:lpstr>A125969937R</vt:lpstr>
      <vt:lpstr>A125969937R_Data</vt:lpstr>
      <vt:lpstr>A125969937R_Latest</vt:lpstr>
      <vt:lpstr>A125969944L</vt:lpstr>
      <vt:lpstr>A125969944L_Data</vt:lpstr>
      <vt:lpstr>A125969944L_Latest</vt:lpstr>
      <vt:lpstr>A125969945R</vt:lpstr>
      <vt:lpstr>A125969945R_Data</vt:lpstr>
      <vt:lpstr>A125969945R_Latest</vt:lpstr>
      <vt:lpstr>A125969952L</vt:lpstr>
      <vt:lpstr>A125969952L_Data</vt:lpstr>
      <vt:lpstr>A125969952L_Latest</vt:lpstr>
      <vt:lpstr>A125969953R</vt:lpstr>
      <vt:lpstr>A125969953R_Data</vt:lpstr>
      <vt:lpstr>A125969953R_Latest</vt:lpstr>
      <vt:lpstr>A125969960L</vt:lpstr>
      <vt:lpstr>A125969960L_Data</vt:lpstr>
      <vt:lpstr>A125969960L_Latest</vt:lpstr>
      <vt:lpstr>A125969961R</vt:lpstr>
      <vt:lpstr>A125969961R_Data</vt:lpstr>
      <vt:lpstr>A125969961R_Latest</vt:lpstr>
      <vt:lpstr>A125969968F</vt:lpstr>
      <vt:lpstr>A125969968F_Data</vt:lpstr>
      <vt:lpstr>A125969968F_Latest</vt:lpstr>
      <vt:lpstr>A125969969J</vt:lpstr>
      <vt:lpstr>A125969969J_Data</vt:lpstr>
      <vt:lpstr>A125969969J_Latest</vt:lpstr>
      <vt:lpstr>A125969976F</vt:lpstr>
      <vt:lpstr>A125969976F_Data</vt:lpstr>
      <vt:lpstr>A125969976F_Latest</vt:lpstr>
      <vt:lpstr>A125969977J</vt:lpstr>
      <vt:lpstr>A125969977J_Data</vt:lpstr>
      <vt:lpstr>A125969977J_Latest</vt:lpstr>
      <vt:lpstr>A125969984F</vt:lpstr>
      <vt:lpstr>A125969984F_Data</vt:lpstr>
      <vt:lpstr>A125969984F_Latest</vt:lpstr>
      <vt:lpstr>A125969985J</vt:lpstr>
      <vt:lpstr>A125969985J_Data</vt:lpstr>
      <vt:lpstr>A125969985J_Latest</vt:lpstr>
      <vt:lpstr>A125969992F</vt:lpstr>
      <vt:lpstr>A125969992F_Data</vt:lpstr>
      <vt:lpstr>A125969992F_Latest</vt:lpstr>
      <vt:lpstr>A125969993J</vt:lpstr>
      <vt:lpstr>A125969993J_Data</vt:lpstr>
      <vt:lpstr>A125969993J_Latest</vt:lpstr>
      <vt:lpstr>A125970000A</vt:lpstr>
      <vt:lpstr>A125970000A_Data</vt:lpstr>
      <vt:lpstr>A125970000A_Latest</vt:lpstr>
      <vt:lpstr>A125970001C</vt:lpstr>
      <vt:lpstr>A125970001C_Data</vt:lpstr>
      <vt:lpstr>A125970001C_Latest</vt:lpstr>
      <vt:lpstr>A125970008V</vt:lpstr>
      <vt:lpstr>A125970008V_Data</vt:lpstr>
      <vt:lpstr>A125970008V_Latest</vt:lpstr>
      <vt:lpstr>A125970009W</vt:lpstr>
      <vt:lpstr>A125970009W_Data</vt:lpstr>
      <vt:lpstr>A125970009W_Latest</vt:lpstr>
      <vt:lpstr>A125970016V</vt:lpstr>
      <vt:lpstr>A125970016V_Data</vt:lpstr>
      <vt:lpstr>A125970016V_Latest</vt:lpstr>
      <vt:lpstr>A125970017W</vt:lpstr>
      <vt:lpstr>A125970017W_Data</vt:lpstr>
      <vt:lpstr>A125970017W_Latest</vt:lpstr>
      <vt:lpstr>A125970024V</vt:lpstr>
      <vt:lpstr>A125970024V_Data</vt:lpstr>
      <vt:lpstr>A125970024V_Latest</vt:lpstr>
      <vt:lpstr>A125970025W</vt:lpstr>
      <vt:lpstr>A125970025W_Data</vt:lpstr>
      <vt:lpstr>A125970025W_Latest</vt:lpstr>
      <vt:lpstr>A125970032V</vt:lpstr>
      <vt:lpstr>A125970032V_Data</vt:lpstr>
      <vt:lpstr>A125970032V_Latest</vt:lpstr>
      <vt:lpstr>A125970033W</vt:lpstr>
      <vt:lpstr>A125970033W_Data</vt:lpstr>
      <vt:lpstr>A125970033W_Latest</vt:lpstr>
      <vt:lpstr>A125970040V</vt:lpstr>
      <vt:lpstr>A125970040V_Data</vt:lpstr>
      <vt:lpstr>A125970040V_Latest</vt:lpstr>
      <vt:lpstr>A125970041W</vt:lpstr>
      <vt:lpstr>A125970041W_Data</vt:lpstr>
      <vt:lpstr>A125970041W_Latest</vt:lpstr>
      <vt:lpstr>A125970048L</vt:lpstr>
      <vt:lpstr>A125970048L_Data</vt:lpstr>
      <vt:lpstr>A125970048L_Latest</vt:lpstr>
      <vt:lpstr>A125970049R</vt:lpstr>
      <vt:lpstr>A125970049R_Data</vt:lpstr>
      <vt:lpstr>A125970049R_Latest</vt:lpstr>
      <vt:lpstr>A125970056L</vt:lpstr>
      <vt:lpstr>A125970056L_Data</vt:lpstr>
      <vt:lpstr>A125970056L_Latest</vt:lpstr>
      <vt:lpstr>A125970057R</vt:lpstr>
      <vt:lpstr>A125970057R_Data</vt:lpstr>
      <vt:lpstr>A125970057R_Latest</vt:lpstr>
      <vt:lpstr>A125970064L</vt:lpstr>
      <vt:lpstr>A125970064L_Data</vt:lpstr>
      <vt:lpstr>A125970064L_Latest</vt:lpstr>
      <vt:lpstr>A125970065R</vt:lpstr>
      <vt:lpstr>A125970065R_Data</vt:lpstr>
      <vt:lpstr>A125970065R_Latest</vt:lpstr>
      <vt:lpstr>A125970072L</vt:lpstr>
      <vt:lpstr>A125970072L_Data</vt:lpstr>
      <vt:lpstr>A125970072L_Latest</vt:lpstr>
      <vt:lpstr>A125970073R</vt:lpstr>
      <vt:lpstr>A125970073R_Data</vt:lpstr>
      <vt:lpstr>A125970073R_Latest</vt:lpstr>
      <vt:lpstr>A125970080L</vt:lpstr>
      <vt:lpstr>A125970080L_Data</vt:lpstr>
      <vt:lpstr>A125970080L_Latest</vt:lpstr>
      <vt:lpstr>A125970081R</vt:lpstr>
      <vt:lpstr>A125970081R_Data</vt:lpstr>
      <vt:lpstr>A125970081R_Latest</vt:lpstr>
      <vt:lpstr>A125970088F</vt:lpstr>
      <vt:lpstr>A125970088F_Data</vt:lpstr>
      <vt:lpstr>A125970088F_Latest</vt:lpstr>
      <vt:lpstr>A125970089J</vt:lpstr>
      <vt:lpstr>A125970089J_Data</vt:lpstr>
      <vt:lpstr>A125970089J_Latest</vt:lpstr>
      <vt:lpstr>A125970096F</vt:lpstr>
      <vt:lpstr>A125970096F_Data</vt:lpstr>
      <vt:lpstr>A125970096F_Latest</vt:lpstr>
      <vt:lpstr>A125970097J</vt:lpstr>
      <vt:lpstr>A125970097J_Data</vt:lpstr>
      <vt:lpstr>A125970097J_Latest</vt:lpstr>
      <vt:lpstr>A125970104V</vt:lpstr>
      <vt:lpstr>A125970104V_Data</vt:lpstr>
      <vt:lpstr>A125970104V_Latest</vt:lpstr>
      <vt:lpstr>A125970105W</vt:lpstr>
      <vt:lpstr>A125970105W_Data</vt:lpstr>
      <vt:lpstr>A125970105W_Latest</vt:lpstr>
      <vt:lpstr>A125970112V</vt:lpstr>
      <vt:lpstr>A125970112V_Data</vt:lpstr>
      <vt:lpstr>A125970112V_Latest</vt:lpstr>
      <vt:lpstr>A125970113W</vt:lpstr>
      <vt:lpstr>A125970113W_Data</vt:lpstr>
      <vt:lpstr>A125970113W_Latest</vt:lpstr>
      <vt:lpstr>A125970120V</vt:lpstr>
      <vt:lpstr>A125970120V_Data</vt:lpstr>
      <vt:lpstr>A125970120V_Latest</vt:lpstr>
      <vt:lpstr>A125970128L</vt:lpstr>
      <vt:lpstr>A125970128L_Data</vt:lpstr>
      <vt:lpstr>A125970128L_Latest</vt:lpstr>
      <vt:lpstr>A125970129R</vt:lpstr>
      <vt:lpstr>A125970129R_Data</vt:lpstr>
      <vt:lpstr>A125970129R_Latest</vt:lpstr>
      <vt:lpstr>A125970136L</vt:lpstr>
      <vt:lpstr>A125970136L_Data</vt:lpstr>
      <vt:lpstr>A125970136L_Latest</vt:lpstr>
      <vt:lpstr>A125970137R</vt:lpstr>
      <vt:lpstr>A125970137R_Data</vt:lpstr>
      <vt:lpstr>A125970137R_Latest</vt:lpstr>
      <vt:lpstr>A125970144L</vt:lpstr>
      <vt:lpstr>A125970144L_Data</vt:lpstr>
      <vt:lpstr>A125970144L_Latest</vt:lpstr>
      <vt:lpstr>A125970145R</vt:lpstr>
      <vt:lpstr>A125970145R_Data</vt:lpstr>
      <vt:lpstr>A125970145R_Latest</vt:lpstr>
      <vt:lpstr>A125970152L</vt:lpstr>
      <vt:lpstr>A125970152L_Data</vt:lpstr>
      <vt:lpstr>A125970152L_Latest</vt:lpstr>
      <vt:lpstr>A125970153R</vt:lpstr>
      <vt:lpstr>A125970153R_Data</vt:lpstr>
      <vt:lpstr>A125970153R_Latest</vt:lpstr>
      <vt:lpstr>A125970160L</vt:lpstr>
      <vt:lpstr>A125970160L_Data</vt:lpstr>
      <vt:lpstr>A125970160L_Latest</vt:lpstr>
      <vt:lpstr>A125970161R</vt:lpstr>
      <vt:lpstr>A125970161R_Data</vt:lpstr>
      <vt:lpstr>A125970161R_Latest</vt:lpstr>
      <vt:lpstr>A125970168F</vt:lpstr>
      <vt:lpstr>A125970168F_Data</vt:lpstr>
      <vt:lpstr>A125970168F_Latest</vt:lpstr>
      <vt:lpstr>A125970169J</vt:lpstr>
      <vt:lpstr>A125970169J_Data</vt:lpstr>
      <vt:lpstr>A125970169J_Latest</vt:lpstr>
      <vt:lpstr>A125970176F</vt:lpstr>
      <vt:lpstr>A125970176F_Data</vt:lpstr>
      <vt:lpstr>A125970176F_Latest</vt:lpstr>
      <vt:lpstr>A125970177J</vt:lpstr>
      <vt:lpstr>A125970177J_Data</vt:lpstr>
      <vt:lpstr>A125970177J_Latest</vt:lpstr>
      <vt:lpstr>A125970184F</vt:lpstr>
      <vt:lpstr>A125970184F_Data</vt:lpstr>
      <vt:lpstr>A125970184F_Latest</vt:lpstr>
      <vt:lpstr>A125970185J</vt:lpstr>
      <vt:lpstr>A125970185J_Data</vt:lpstr>
      <vt:lpstr>A125970185J_Latest</vt:lpstr>
      <vt:lpstr>A125970192F</vt:lpstr>
      <vt:lpstr>A125970192F_Data</vt:lpstr>
      <vt:lpstr>A125970192F_Latest</vt:lpstr>
      <vt:lpstr>A125970193J</vt:lpstr>
      <vt:lpstr>A125970193J_Data</vt:lpstr>
      <vt:lpstr>A125970193J_Latest</vt:lpstr>
      <vt:lpstr>A125970200V</vt:lpstr>
      <vt:lpstr>A125970200V_Data</vt:lpstr>
      <vt:lpstr>A125970200V_Latest</vt:lpstr>
      <vt:lpstr>A125970201W</vt:lpstr>
      <vt:lpstr>A125970201W_Data</vt:lpstr>
      <vt:lpstr>A125970201W_Latest</vt:lpstr>
      <vt:lpstr>A125970208L</vt:lpstr>
      <vt:lpstr>A125970208L_Data</vt:lpstr>
      <vt:lpstr>A125970208L_Latest</vt:lpstr>
      <vt:lpstr>A125970209R</vt:lpstr>
      <vt:lpstr>A125970209R_Data</vt:lpstr>
      <vt:lpstr>A125970209R_Latest</vt:lpstr>
      <vt:lpstr>A125970216L</vt:lpstr>
      <vt:lpstr>A125970216L_Data</vt:lpstr>
      <vt:lpstr>A125970216L_Latest</vt:lpstr>
      <vt:lpstr>A125970217R</vt:lpstr>
      <vt:lpstr>A125970217R_Data</vt:lpstr>
      <vt:lpstr>A125970217R_Latest</vt:lpstr>
      <vt:lpstr>A125970224L</vt:lpstr>
      <vt:lpstr>A125970224L_Data</vt:lpstr>
      <vt:lpstr>A125970224L_Latest</vt:lpstr>
      <vt:lpstr>A125970225R</vt:lpstr>
      <vt:lpstr>A125970225R_Data</vt:lpstr>
      <vt:lpstr>A125970225R_Latest</vt:lpstr>
      <vt:lpstr>A125970232L</vt:lpstr>
      <vt:lpstr>A125970232L_Data</vt:lpstr>
      <vt:lpstr>A125970232L_Latest</vt:lpstr>
      <vt:lpstr>A125970233R</vt:lpstr>
      <vt:lpstr>A125970233R_Data</vt:lpstr>
      <vt:lpstr>A125970233R_Latest</vt:lpstr>
      <vt:lpstr>A125970240L</vt:lpstr>
      <vt:lpstr>A125970240L_Data</vt:lpstr>
      <vt:lpstr>A125970240L_Latest</vt:lpstr>
      <vt:lpstr>A125970241R</vt:lpstr>
      <vt:lpstr>A125970241R_Data</vt:lpstr>
      <vt:lpstr>A125970241R_Latest</vt:lpstr>
      <vt:lpstr>A125970248F</vt:lpstr>
      <vt:lpstr>A125970248F_Data</vt:lpstr>
      <vt:lpstr>A125970248F_Latest</vt:lpstr>
      <vt:lpstr>A125970249J</vt:lpstr>
      <vt:lpstr>A125970249J_Data</vt:lpstr>
      <vt:lpstr>A125970249J_Latest</vt:lpstr>
      <vt:lpstr>A125970256F</vt:lpstr>
      <vt:lpstr>A125970256F_Data</vt:lpstr>
      <vt:lpstr>A125970256F_Latest</vt:lpstr>
      <vt:lpstr>A125970257J</vt:lpstr>
      <vt:lpstr>A125970257J_Data</vt:lpstr>
      <vt:lpstr>A125970257J_Latest</vt:lpstr>
      <vt:lpstr>A125970264F</vt:lpstr>
      <vt:lpstr>A125970264F_Data</vt:lpstr>
      <vt:lpstr>A125970264F_Latest</vt:lpstr>
      <vt:lpstr>A125970265J</vt:lpstr>
      <vt:lpstr>A125970265J_Data</vt:lpstr>
      <vt:lpstr>A125970265J_Latest</vt:lpstr>
      <vt:lpstr>A125970272F</vt:lpstr>
      <vt:lpstr>A125970272F_Data</vt:lpstr>
      <vt:lpstr>A125970272F_Latest</vt:lpstr>
      <vt:lpstr>A125970273J</vt:lpstr>
      <vt:lpstr>A125970273J_Data</vt:lpstr>
      <vt:lpstr>A125970273J_Latest</vt:lpstr>
      <vt:lpstr>A125970280F</vt:lpstr>
      <vt:lpstr>A125970280F_Data</vt:lpstr>
      <vt:lpstr>A125970280F_Latest</vt:lpstr>
      <vt:lpstr>A125970281J</vt:lpstr>
      <vt:lpstr>A125970281J_Data</vt:lpstr>
      <vt:lpstr>A125970281J_Latest</vt:lpstr>
      <vt:lpstr>A125970288X</vt:lpstr>
      <vt:lpstr>A125970288X_Data</vt:lpstr>
      <vt:lpstr>A125970288X_Latest</vt:lpstr>
      <vt:lpstr>A125970289A</vt:lpstr>
      <vt:lpstr>A125970289A_Data</vt:lpstr>
      <vt:lpstr>A125970289A_Latest</vt:lpstr>
      <vt:lpstr>A125970296X</vt:lpstr>
      <vt:lpstr>A125970296X_Data</vt:lpstr>
      <vt:lpstr>A125970296X_Latest</vt:lpstr>
      <vt:lpstr>A125970297A</vt:lpstr>
      <vt:lpstr>A125970297A_Data</vt:lpstr>
      <vt:lpstr>A125970297A_Latest</vt:lpstr>
      <vt:lpstr>A125970304L</vt:lpstr>
      <vt:lpstr>A125970304L_Data</vt:lpstr>
      <vt:lpstr>A125970304L_Latest</vt:lpstr>
      <vt:lpstr>A125970305R</vt:lpstr>
      <vt:lpstr>A125970305R_Data</vt:lpstr>
      <vt:lpstr>A125970305R_Latest</vt:lpstr>
      <vt:lpstr>A125970312L</vt:lpstr>
      <vt:lpstr>A125970312L_Data</vt:lpstr>
      <vt:lpstr>A125970312L_Latest</vt:lpstr>
      <vt:lpstr>A125970313R</vt:lpstr>
      <vt:lpstr>A125970313R_Data</vt:lpstr>
      <vt:lpstr>A125970313R_Latest</vt:lpstr>
      <vt:lpstr>A125970320L</vt:lpstr>
      <vt:lpstr>A125970320L_Data</vt:lpstr>
      <vt:lpstr>A125970320L_Latest</vt:lpstr>
      <vt:lpstr>A125970328F</vt:lpstr>
      <vt:lpstr>A125970328F_Data</vt:lpstr>
      <vt:lpstr>A125970328F_Latest</vt:lpstr>
      <vt:lpstr>A125970329J</vt:lpstr>
      <vt:lpstr>A125970329J_Data</vt:lpstr>
      <vt:lpstr>A125970329J_Latest</vt:lpstr>
      <vt:lpstr>A125970336F</vt:lpstr>
      <vt:lpstr>A125970336F_Data</vt:lpstr>
      <vt:lpstr>A125970336F_Latest</vt:lpstr>
      <vt:lpstr>A125970337J</vt:lpstr>
      <vt:lpstr>A125970337J_Data</vt:lpstr>
      <vt:lpstr>A125970337J_Latest</vt:lpstr>
      <vt:lpstr>A125970344F</vt:lpstr>
      <vt:lpstr>A125970344F_Data</vt:lpstr>
      <vt:lpstr>A125970344F_Latest</vt:lpstr>
      <vt:lpstr>A125970345J</vt:lpstr>
      <vt:lpstr>A125970345J_Data</vt:lpstr>
      <vt:lpstr>A125970345J_Latest</vt:lpstr>
      <vt:lpstr>A125970352F</vt:lpstr>
      <vt:lpstr>A125970352F_Data</vt:lpstr>
      <vt:lpstr>A125970352F_Latest</vt:lpstr>
      <vt:lpstr>A125970353J</vt:lpstr>
      <vt:lpstr>A125970353J_Data</vt:lpstr>
      <vt:lpstr>A125970353J_Latest</vt:lpstr>
      <vt:lpstr>A125970360F</vt:lpstr>
      <vt:lpstr>A125970360F_Data</vt:lpstr>
      <vt:lpstr>A125970360F_Latest</vt:lpstr>
      <vt:lpstr>A125970361J</vt:lpstr>
      <vt:lpstr>A125970361J_Data</vt:lpstr>
      <vt:lpstr>A125970361J_Latest</vt:lpstr>
      <vt:lpstr>A125970368X</vt:lpstr>
      <vt:lpstr>A125970368X_Data</vt:lpstr>
      <vt:lpstr>A125970368X_Latest</vt:lpstr>
      <vt:lpstr>A125970369A</vt:lpstr>
      <vt:lpstr>A125970369A_Data</vt:lpstr>
      <vt:lpstr>A125970369A_Latest</vt:lpstr>
      <vt:lpstr>A125970376X</vt:lpstr>
      <vt:lpstr>A125970376X_Data</vt:lpstr>
      <vt:lpstr>A125970376X_Latest</vt:lpstr>
      <vt:lpstr>A125970377A</vt:lpstr>
      <vt:lpstr>A125970377A_Data</vt:lpstr>
      <vt:lpstr>A125970377A_Latest</vt:lpstr>
      <vt:lpstr>A125970384X</vt:lpstr>
      <vt:lpstr>A125970384X_Data</vt:lpstr>
      <vt:lpstr>A125970384X_Latest</vt:lpstr>
      <vt:lpstr>A125970385A</vt:lpstr>
      <vt:lpstr>A125970385A_Data</vt:lpstr>
      <vt:lpstr>A125970385A_Latest</vt:lpstr>
      <vt:lpstr>A125970392X</vt:lpstr>
      <vt:lpstr>A125970392X_Data</vt:lpstr>
      <vt:lpstr>A125970392X_Latest</vt:lpstr>
      <vt:lpstr>A125970393A</vt:lpstr>
      <vt:lpstr>A125970393A_Data</vt:lpstr>
      <vt:lpstr>A125970393A_Latest</vt:lpstr>
      <vt:lpstr>A125970400L</vt:lpstr>
      <vt:lpstr>A125970400L_Data</vt:lpstr>
      <vt:lpstr>A125970400L_Latest</vt:lpstr>
      <vt:lpstr>A125970401R</vt:lpstr>
      <vt:lpstr>A125970401R_Data</vt:lpstr>
      <vt:lpstr>A125970401R_Latest</vt:lpstr>
      <vt:lpstr>A125970408F</vt:lpstr>
      <vt:lpstr>A125970408F_Data</vt:lpstr>
      <vt:lpstr>A125970408F_Latest</vt:lpstr>
      <vt:lpstr>A125970409J</vt:lpstr>
      <vt:lpstr>A125970409J_Data</vt:lpstr>
      <vt:lpstr>A125970409J_Latest</vt:lpstr>
      <vt:lpstr>A125970416F</vt:lpstr>
      <vt:lpstr>A125970416F_Data</vt:lpstr>
      <vt:lpstr>A125970416F_Latest</vt:lpstr>
      <vt:lpstr>A125970417J</vt:lpstr>
      <vt:lpstr>A125970417J_Data</vt:lpstr>
      <vt:lpstr>A125970417J_Latest</vt:lpstr>
      <vt:lpstr>A125970424F</vt:lpstr>
      <vt:lpstr>A125970424F_Data</vt:lpstr>
      <vt:lpstr>A125970424F_Latest</vt:lpstr>
      <vt:lpstr>A125970425J</vt:lpstr>
      <vt:lpstr>A125970425J_Data</vt:lpstr>
      <vt:lpstr>A125970425J_Latest</vt:lpstr>
      <vt:lpstr>A125970432F</vt:lpstr>
      <vt:lpstr>A125970432F_Data</vt:lpstr>
      <vt:lpstr>A125970432F_Latest</vt:lpstr>
      <vt:lpstr>A125970433J</vt:lpstr>
      <vt:lpstr>A125970433J_Data</vt:lpstr>
      <vt:lpstr>A125970433J_Latest</vt:lpstr>
      <vt:lpstr>A125970440F</vt:lpstr>
      <vt:lpstr>A125970440F_Data</vt:lpstr>
      <vt:lpstr>A125970440F_Latest</vt:lpstr>
      <vt:lpstr>A125970441J</vt:lpstr>
      <vt:lpstr>A125970441J_Data</vt:lpstr>
      <vt:lpstr>A125970441J_Latest</vt:lpstr>
      <vt:lpstr>A125970448X</vt:lpstr>
      <vt:lpstr>A125970448X_Data</vt:lpstr>
      <vt:lpstr>A125970448X_Latest</vt:lpstr>
      <vt:lpstr>A125970449A</vt:lpstr>
      <vt:lpstr>A125970449A_Data</vt:lpstr>
      <vt:lpstr>A125970449A_Latest</vt:lpstr>
      <vt:lpstr>A125970456X</vt:lpstr>
      <vt:lpstr>A125970456X_Data</vt:lpstr>
      <vt:lpstr>A125970456X_Latest</vt:lpstr>
      <vt:lpstr>A125970457A</vt:lpstr>
      <vt:lpstr>A125970457A_Data</vt:lpstr>
      <vt:lpstr>A125970457A_Latest</vt:lpstr>
      <vt:lpstr>A125970464X</vt:lpstr>
      <vt:lpstr>A125970464X_Data</vt:lpstr>
      <vt:lpstr>A125970464X_Latest</vt:lpstr>
      <vt:lpstr>A125970465A</vt:lpstr>
      <vt:lpstr>A125970465A_Data</vt:lpstr>
      <vt:lpstr>A125970465A_Latest</vt:lpstr>
      <vt:lpstr>A125970472X</vt:lpstr>
      <vt:lpstr>A125970472X_Data</vt:lpstr>
      <vt:lpstr>A125970472X_Latest</vt:lpstr>
      <vt:lpstr>A125970473A</vt:lpstr>
      <vt:lpstr>A125970473A_Data</vt:lpstr>
      <vt:lpstr>A125970473A_Latest</vt:lpstr>
      <vt:lpstr>A125970480X</vt:lpstr>
      <vt:lpstr>A125970480X_Data</vt:lpstr>
      <vt:lpstr>A125970480X_Latest</vt:lpstr>
      <vt:lpstr>A125970481A</vt:lpstr>
      <vt:lpstr>A125970481A_Data</vt:lpstr>
      <vt:lpstr>A125970481A_Latest</vt:lpstr>
      <vt:lpstr>A125970488T</vt:lpstr>
      <vt:lpstr>A125970488T_Data</vt:lpstr>
      <vt:lpstr>A125970488T_Latest</vt:lpstr>
      <vt:lpstr>A125970489V</vt:lpstr>
      <vt:lpstr>A125970489V_Data</vt:lpstr>
      <vt:lpstr>A125970489V_Latest</vt:lpstr>
      <vt:lpstr>A125970496T</vt:lpstr>
      <vt:lpstr>A125970496T_Data</vt:lpstr>
      <vt:lpstr>A125970496T_Latest</vt:lpstr>
      <vt:lpstr>A125970497V</vt:lpstr>
      <vt:lpstr>A125970497V_Data</vt:lpstr>
      <vt:lpstr>A125970497V_Latest</vt:lpstr>
      <vt:lpstr>A125970504F</vt:lpstr>
      <vt:lpstr>A125970504F_Data</vt:lpstr>
      <vt:lpstr>A125970504F_Latest</vt:lpstr>
      <vt:lpstr>A125970505J</vt:lpstr>
      <vt:lpstr>A125970505J_Data</vt:lpstr>
      <vt:lpstr>A125970505J_Latest</vt:lpstr>
      <vt:lpstr>A125970512F</vt:lpstr>
      <vt:lpstr>A125970512F_Data</vt:lpstr>
      <vt:lpstr>A125970512F_Latest</vt:lpstr>
      <vt:lpstr>A125970513J</vt:lpstr>
      <vt:lpstr>A125970513J_Data</vt:lpstr>
      <vt:lpstr>A125970513J_Latest</vt:lpstr>
      <vt:lpstr>A125970520F</vt:lpstr>
      <vt:lpstr>A125970520F_Data</vt:lpstr>
      <vt:lpstr>A125970520F_Latest</vt:lpstr>
      <vt:lpstr>A125970528X</vt:lpstr>
      <vt:lpstr>A125970528X_Data</vt:lpstr>
      <vt:lpstr>A125970528X_Latest</vt:lpstr>
      <vt:lpstr>A125970529A</vt:lpstr>
      <vt:lpstr>A125970529A_Data</vt:lpstr>
      <vt:lpstr>A125970529A_Latest</vt:lpstr>
      <vt:lpstr>A125970536X</vt:lpstr>
      <vt:lpstr>A125970536X_Data</vt:lpstr>
      <vt:lpstr>A125970536X_Latest</vt:lpstr>
      <vt:lpstr>A125970537A</vt:lpstr>
      <vt:lpstr>A125970537A_Data</vt:lpstr>
      <vt:lpstr>A125970537A_Latest</vt:lpstr>
      <vt:lpstr>A125970544X</vt:lpstr>
      <vt:lpstr>A125970544X_Data</vt:lpstr>
      <vt:lpstr>A125970544X_Latest</vt:lpstr>
      <vt:lpstr>A125970545A</vt:lpstr>
      <vt:lpstr>A125970545A_Data</vt:lpstr>
      <vt:lpstr>A125970545A_Latest</vt:lpstr>
      <vt:lpstr>A125970552X</vt:lpstr>
      <vt:lpstr>A125970552X_Data</vt:lpstr>
      <vt:lpstr>A125970552X_Latest</vt:lpstr>
      <vt:lpstr>A125970553A</vt:lpstr>
      <vt:lpstr>A125970553A_Data</vt:lpstr>
      <vt:lpstr>A125970553A_Latest</vt:lpstr>
      <vt:lpstr>A125970560X</vt:lpstr>
      <vt:lpstr>A125970560X_Data</vt:lpstr>
      <vt:lpstr>A125970560X_Latest</vt:lpstr>
      <vt:lpstr>A125970561A</vt:lpstr>
      <vt:lpstr>A125970561A_Data</vt:lpstr>
      <vt:lpstr>A125970561A_Latest</vt:lpstr>
      <vt:lpstr>A125970568T</vt:lpstr>
      <vt:lpstr>A125970568T_Data</vt:lpstr>
      <vt:lpstr>A125970568T_Latest</vt:lpstr>
      <vt:lpstr>A125970569V</vt:lpstr>
      <vt:lpstr>A125970569V_Data</vt:lpstr>
      <vt:lpstr>A125970569V_Latest</vt:lpstr>
      <vt:lpstr>A125970576T</vt:lpstr>
      <vt:lpstr>A125970576T_Data</vt:lpstr>
      <vt:lpstr>A125970576T_Latest</vt:lpstr>
      <vt:lpstr>A125970577V</vt:lpstr>
      <vt:lpstr>A125970577V_Data</vt:lpstr>
      <vt:lpstr>A125970577V_Latest</vt:lpstr>
      <vt:lpstr>A125970584T</vt:lpstr>
      <vt:lpstr>A125970584T_Data</vt:lpstr>
      <vt:lpstr>A125970584T_Latest</vt:lpstr>
      <vt:lpstr>A125970585V</vt:lpstr>
      <vt:lpstr>A125970585V_Data</vt:lpstr>
      <vt:lpstr>A125970585V_Latest</vt:lpstr>
      <vt:lpstr>A125970592T</vt:lpstr>
      <vt:lpstr>A125970592T_Data</vt:lpstr>
      <vt:lpstr>A125970592T_Latest</vt:lpstr>
      <vt:lpstr>A125970593V</vt:lpstr>
      <vt:lpstr>A125970593V_Data</vt:lpstr>
      <vt:lpstr>A125970593V_Latest</vt:lpstr>
      <vt:lpstr>A125970600F</vt:lpstr>
      <vt:lpstr>A125970600F_Data</vt:lpstr>
      <vt:lpstr>A125970600F_Latest</vt:lpstr>
      <vt:lpstr>A125970601J</vt:lpstr>
      <vt:lpstr>A125970601J_Data</vt:lpstr>
      <vt:lpstr>A125970601J_Latest</vt:lpstr>
      <vt:lpstr>A125970608X</vt:lpstr>
      <vt:lpstr>A125970608X_Data</vt:lpstr>
      <vt:lpstr>A125970608X_Latest</vt:lpstr>
      <vt:lpstr>A125970609A</vt:lpstr>
      <vt:lpstr>A125970609A_Data</vt:lpstr>
      <vt:lpstr>A125970609A_Latest</vt:lpstr>
      <vt:lpstr>A125970616X</vt:lpstr>
      <vt:lpstr>A125970616X_Data</vt:lpstr>
      <vt:lpstr>A125970616X_Latest</vt:lpstr>
      <vt:lpstr>A125970617A</vt:lpstr>
      <vt:lpstr>A125970617A_Data</vt:lpstr>
      <vt:lpstr>A125970617A_Latest</vt:lpstr>
      <vt:lpstr>A125970624X</vt:lpstr>
      <vt:lpstr>A125970624X_Data</vt:lpstr>
      <vt:lpstr>A125970624X_Latest</vt:lpstr>
      <vt:lpstr>A125970625A</vt:lpstr>
      <vt:lpstr>A125970625A_Data</vt:lpstr>
      <vt:lpstr>A125970625A_Latest</vt:lpstr>
      <vt:lpstr>A125970632X</vt:lpstr>
      <vt:lpstr>A125970632X_Data</vt:lpstr>
      <vt:lpstr>A125970632X_Latest</vt:lpstr>
      <vt:lpstr>A125970633A</vt:lpstr>
      <vt:lpstr>A125970633A_Data</vt:lpstr>
      <vt:lpstr>A125970633A_Latest</vt:lpstr>
      <vt:lpstr>A125970640X</vt:lpstr>
      <vt:lpstr>A125970640X_Data</vt:lpstr>
      <vt:lpstr>A125970640X_Latest</vt:lpstr>
      <vt:lpstr>A125970641A</vt:lpstr>
      <vt:lpstr>A125970641A_Data</vt:lpstr>
      <vt:lpstr>A125970641A_Latest</vt:lpstr>
      <vt:lpstr>A125970648T</vt:lpstr>
      <vt:lpstr>A125970648T_Data</vt:lpstr>
      <vt:lpstr>A125970648T_Latest</vt:lpstr>
      <vt:lpstr>A125970649V</vt:lpstr>
      <vt:lpstr>A125970649V_Data</vt:lpstr>
      <vt:lpstr>A125970649V_Latest</vt:lpstr>
      <vt:lpstr>A125970656T</vt:lpstr>
      <vt:lpstr>A125970656T_Data</vt:lpstr>
      <vt:lpstr>A125970656T_Latest</vt:lpstr>
      <vt:lpstr>A125970657V</vt:lpstr>
      <vt:lpstr>A125970657V_Data</vt:lpstr>
      <vt:lpstr>A125970657V_Latest</vt:lpstr>
      <vt:lpstr>A125970664T</vt:lpstr>
      <vt:lpstr>A125970664T_Data</vt:lpstr>
      <vt:lpstr>A125970664T_Latest</vt:lpstr>
      <vt:lpstr>A125970665V</vt:lpstr>
      <vt:lpstr>A125970665V_Data</vt:lpstr>
      <vt:lpstr>A125970665V_Latest</vt:lpstr>
      <vt:lpstr>A125970672T</vt:lpstr>
      <vt:lpstr>A125970672T_Data</vt:lpstr>
      <vt:lpstr>A125970672T_Latest</vt:lpstr>
      <vt:lpstr>A125970673V</vt:lpstr>
      <vt:lpstr>A125970673V_Data</vt:lpstr>
      <vt:lpstr>A125970673V_Latest</vt:lpstr>
      <vt:lpstr>A125970680T</vt:lpstr>
      <vt:lpstr>A125970680T_Data</vt:lpstr>
      <vt:lpstr>A125970680T_Latest</vt:lpstr>
      <vt:lpstr>A125970681V</vt:lpstr>
      <vt:lpstr>A125970681V_Data</vt:lpstr>
      <vt:lpstr>A125970681V_Latest</vt:lpstr>
      <vt:lpstr>A125970688K</vt:lpstr>
      <vt:lpstr>A125970688K_Data</vt:lpstr>
      <vt:lpstr>A125970688K_Latest</vt:lpstr>
      <vt:lpstr>A125970689L</vt:lpstr>
      <vt:lpstr>A125970689L_Data</vt:lpstr>
      <vt:lpstr>A125970689L_Latest</vt:lpstr>
      <vt:lpstr>A125970696K</vt:lpstr>
      <vt:lpstr>A125970696K_Data</vt:lpstr>
      <vt:lpstr>A125970696K_Latest</vt:lpstr>
      <vt:lpstr>A125970697L</vt:lpstr>
      <vt:lpstr>A125970697L_Data</vt:lpstr>
      <vt:lpstr>A125970697L_Latest</vt:lpstr>
      <vt:lpstr>A125970704X</vt:lpstr>
      <vt:lpstr>A125970704X_Data</vt:lpstr>
      <vt:lpstr>A125970704X_Latest</vt:lpstr>
      <vt:lpstr>A125970705A</vt:lpstr>
      <vt:lpstr>A125970705A_Data</vt:lpstr>
      <vt:lpstr>A125970705A_Latest</vt:lpstr>
      <vt:lpstr>A125970712X</vt:lpstr>
      <vt:lpstr>A125970712X_Data</vt:lpstr>
      <vt:lpstr>A125970712X_Latest</vt:lpstr>
      <vt:lpstr>A125970713A</vt:lpstr>
      <vt:lpstr>A125970713A_Data</vt:lpstr>
      <vt:lpstr>A125970713A_Latest</vt:lpstr>
      <vt:lpstr>A125970720X</vt:lpstr>
      <vt:lpstr>A125970720X_Data</vt:lpstr>
      <vt:lpstr>A125970720X_Latest</vt:lpstr>
      <vt:lpstr>A125970728T</vt:lpstr>
      <vt:lpstr>A125970728T_Data</vt:lpstr>
      <vt:lpstr>A125970728T_Latest</vt:lpstr>
      <vt:lpstr>A125970729V</vt:lpstr>
      <vt:lpstr>A125970729V_Data</vt:lpstr>
      <vt:lpstr>A125970729V_Latest</vt:lpstr>
      <vt:lpstr>A125970736T</vt:lpstr>
      <vt:lpstr>A125970736T_Data</vt:lpstr>
      <vt:lpstr>A125970736T_Latest</vt:lpstr>
      <vt:lpstr>A125970737V</vt:lpstr>
      <vt:lpstr>A125970737V_Data</vt:lpstr>
      <vt:lpstr>A125970737V_Latest</vt:lpstr>
      <vt:lpstr>A125970744T</vt:lpstr>
      <vt:lpstr>A125970744T_Data</vt:lpstr>
      <vt:lpstr>A125970744T_Latest</vt:lpstr>
      <vt:lpstr>A125970745V</vt:lpstr>
      <vt:lpstr>A125970745V_Data</vt:lpstr>
      <vt:lpstr>A125970745V_Latest</vt:lpstr>
      <vt:lpstr>A125970752T</vt:lpstr>
      <vt:lpstr>A125970752T_Data</vt:lpstr>
      <vt:lpstr>A125970752T_Latest</vt:lpstr>
      <vt:lpstr>A125970753V</vt:lpstr>
      <vt:lpstr>A125970753V_Data</vt:lpstr>
      <vt:lpstr>A125970753V_Latest</vt:lpstr>
      <vt:lpstr>A125970760T</vt:lpstr>
      <vt:lpstr>A125970760T_Data</vt:lpstr>
      <vt:lpstr>A125970760T_Latest</vt:lpstr>
      <vt:lpstr>A125970761V</vt:lpstr>
      <vt:lpstr>A125970761V_Data</vt:lpstr>
      <vt:lpstr>A125970761V_Latest</vt:lpstr>
      <vt:lpstr>A125970768K</vt:lpstr>
      <vt:lpstr>A125970768K_Data</vt:lpstr>
      <vt:lpstr>A125970768K_Latest</vt:lpstr>
      <vt:lpstr>A125970769L</vt:lpstr>
      <vt:lpstr>A125970769L_Data</vt:lpstr>
      <vt:lpstr>A125970769L_Latest</vt:lpstr>
      <vt:lpstr>A125970776K</vt:lpstr>
      <vt:lpstr>A125970776K_Data</vt:lpstr>
      <vt:lpstr>A125970776K_Latest</vt:lpstr>
      <vt:lpstr>A125970777L</vt:lpstr>
      <vt:lpstr>A125970777L_Data</vt:lpstr>
      <vt:lpstr>A125970777L_Latest</vt:lpstr>
      <vt:lpstr>A125970784K</vt:lpstr>
      <vt:lpstr>A125970784K_Data</vt:lpstr>
      <vt:lpstr>A125970784K_Latest</vt:lpstr>
      <vt:lpstr>A125970785L</vt:lpstr>
      <vt:lpstr>A125970785L_Data</vt:lpstr>
      <vt:lpstr>A125970785L_Latest</vt:lpstr>
      <vt:lpstr>A125970792K</vt:lpstr>
      <vt:lpstr>A125970792K_Data</vt:lpstr>
      <vt:lpstr>A125970792K_Latest</vt:lpstr>
      <vt:lpstr>A125970793L</vt:lpstr>
      <vt:lpstr>A125970793L_Data</vt:lpstr>
      <vt:lpstr>A125970793L_Latest</vt:lpstr>
      <vt:lpstr>A125970800X</vt:lpstr>
      <vt:lpstr>A125970800X_Data</vt:lpstr>
      <vt:lpstr>A125970800X_Latest</vt:lpstr>
      <vt:lpstr>A125970801A</vt:lpstr>
      <vt:lpstr>A125970801A_Data</vt:lpstr>
      <vt:lpstr>A125970801A_Latest</vt:lpstr>
      <vt:lpstr>A125970808T</vt:lpstr>
      <vt:lpstr>A125970808T_Data</vt:lpstr>
      <vt:lpstr>A125970808T_Latest</vt:lpstr>
      <vt:lpstr>A125970809V</vt:lpstr>
      <vt:lpstr>A125970809V_Data</vt:lpstr>
      <vt:lpstr>A125970809V_Latest</vt:lpstr>
      <vt:lpstr>A125970816T</vt:lpstr>
      <vt:lpstr>A125970816T_Data</vt:lpstr>
      <vt:lpstr>A125970816T_Latest</vt:lpstr>
      <vt:lpstr>A125970817V</vt:lpstr>
      <vt:lpstr>A125970817V_Data</vt:lpstr>
      <vt:lpstr>A125970817V_Latest</vt:lpstr>
      <vt:lpstr>A125970824T</vt:lpstr>
      <vt:lpstr>A125970824T_Data</vt:lpstr>
      <vt:lpstr>A125970824T_Latest</vt:lpstr>
      <vt:lpstr>A125970825V</vt:lpstr>
      <vt:lpstr>A125970825V_Data</vt:lpstr>
      <vt:lpstr>A125970825V_Latest</vt:lpstr>
      <vt:lpstr>A125970832T</vt:lpstr>
      <vt:lpstr>A125970832T_Data</vt:lpstr>
      <vt:lpstr>A125970832T_Latest</vt:lpstr>
      <vt:lpstr>A125970833V</vt:lpstr>
      <vt:lpstr>A125970833V_Data</vt:lpstr>
      <vt:lpstr>A125970833V_Latest</vt:lpstr>
      <vt:lpstr>A125970840T</vt:lpstr>
      <vt:lpstr>A125970840T_Data</vt:lpstr>
      <vt:lpstr>A125970840T_Latest</vt:lpstr>
      <vt:lpstr>A125970841V</vt:lpstr>
      <vt:lpstr>A125970841V_Data</vt:lpstr>
      <vt:lpstr>A125970841V_Latest</vt:lpstr>
      <vt:lpstr>A125970848K</vt:lpstr>
      <vt:lpstr>A125970848K_Data</vt:lpstr>
      <vt:lpstr>A125970848K_Latest</vt:lpstr>
      <vt:lpstr>A125970849L</vt:lpstr>
      <vt:lpstr>A125970849L_Data</vt:lpstr>
      <vt:lpstr>A125970849L_Latest</vt:lpstr>
      <vt:lpstr>A125970856K</vt:lpstr>
      <vt:lpstr>A125970856K_Data</vt:lpstr>
      <vt:lpstr>A125970856K_Latest</vt:lpstr>
      <vt:lpstr>A125970857L</vt:lpstr>
      <vt:lpstr>A125970857L_Data</vt:lpstr>
      <vt:lpstr>A125970857L_Latest</vt:lpstr>
      <vt:lpstr>A125970864K</vt:lpstr>
      <vt:lpstr>A125970864K_Data</vt:lpstr>
      <vt:lpstr>A125970864K_Latest</vt:lpstr>
      <vt:lpstr>A125970865L</vt:lpstr>
      <vt:lpstr>A125970865L_Data</vt:lpstr>
      <vt:lpstr>A125970865L_Latest</vt:lpstr>
      <vt:lpstr>A125970872K</vt:lpstr>
      <vt:lpstr>A125970872K_Data</vt:lpstr>
      <vt:lpstr>A125970872K_Latest</vt:lpstr>
      <vt:lpstr>A125970873L</vt:lpstr>
      <vt:lpstr>A125970873L_Data</vt:lpstr>
      <vt:lpstr>A125970873L_Latest</vt:lpstr>
      <vt:lpstr>A125970880K</vt:lpstr>
      <vt:lpstr>A125970880K_Data</vt:lpstr>
      <vt:lpstr>A125970880K_Latest</vt:lpstr>
      <vt:lpstr>A125970881L</vt:lpstr>
      <vt:lpstr>A125970881L_Data</vt:lpstr>
      <vt:lpstr>A125970881L_Latest</vt:lpstr>
      <vt:lpstr>A125970888C</vt:lpstr>
      <vt:lpstr>A125970888C_Data</vt:lpstr>
      <vt:lpstr>A125970888C_Latest</vt:lpstr>
      <vt:lpstr>A125970889F</vt:lpstr>
      <vt:lpstr>A125970889F_Data</vt:lpstr>
      <vt:lpstr>A125970889F_Latest</vt:lpstr>
      <vt:lpstr>A125970896C</vt:lpstr>
      <vt:lpstr>A125970896C_Data</vt:lpstr>
      <vt:lpstr>A125970896C_Latest</vt:lpstr>
      <vt:lpstr>A125970897F</vt:lpstr>
      <vt:lpstr>A125970897F_Data</vt:lpstr>
      <vt:lpstr>A125970897F_Latest</vt:lpstr>
      <vt:lpstr>A125970904T</vt:lpstr>
      <vt:lpstr>A125970904T_Data</vt:lpstr>
      <vt:lpstr>A125970904T_Latest</vt:lpstr>
      <vt:lpstr>A125970905V</vt:lpstr>
      <vt:lpstr>A125970905V_Data</vt:lpstr>
      <vt:lpstr>A125970905V_Latest</vt:lpstr>
      <vt:lpstr>A125970912T</vt:lpstr>
      <vt:lpstr>A125970912T_Data</vt:lpstr>
      <vt:lpstr>A125970912T_Latest</vt:lpstr>
      <vt:lpstr>A125970913V</vt:lpstr>
      <vt:lpstr>A125970913V_Data</vt:lpstr>
      <vt:lpstr>A125970913V_Latest</vt:lpstr>
      <vt:lpstr>A125970920T</vt:lpstr>
      <vt:lpstr>A125970920T_Data</vt:lpstr>
      <vt:lpstr>A125970920T_Latest</vt:lpstr>
      <vt:lpstr>A125970928K</vt:lpstr>
      <vt:lpstr>A125970928K_Data</vt:lpstr>
      <vt:lpstr>A125970928K_Latest</vt:lpstr>
      <vt:lpstr>A125970929L</vt:lpstr>
      <vt:lpstr>A125970929L_Data</vt:lpstr>
      <vt:lpstr>A125970929L_Latest</vt:lpstr>
      <vt:lpstr>A125970936K</vt:lpstr>
      <vt:lpstr>A125970936K_Data</vt:lpstr>
      <vt:lpstr>A125970936K_Latest</vt:lpstr>
      <vt:lpstr>A125970937L</vt:lpstr>
      <vt:lpstr>A125970937L_Data</vt:lpstr>
      <vt:lpstr>A125970937L_Latest</vt:lpstr>
      <vt:lpstr>A125970944K</vt:lpstr>
      <vt:lpstr>A125970944K_Data</vt:lpstr>
      <vt:lpstr>A125970944K_Latest</vt:lpstr>
      <vt:lpstr>A125970945L</vt:lpstr>
      <vt:lpstr>A125970945L_Data</vt:lpstr>
      <vt:lpstr>A125970945L_Latest</vt:lpstr>
      <vt:lpstr>A125970952K</vt:lpstr>
      <vt:lpstr>A125970952K_Data</vt:lpstr>
      <vt:lpstr>A125970952K_Latest</vt:lpstr>
      <vt:lpstr>A125970953L</vt:lpstr>
      <vt:lpstr>A125970953L_Data</vt:lpstr>
      <vt:lpstr>A125970953L_Latest</vt:lpstr>
      <vt:lpstr>A125970960K</vt:lpstr>
      <vt:lpstr>A125970960K_Data</vt:lpstr>
      <vt:lpstr>A125970960K_Latest</vt:lpstr>
      <vt:lpstr>A125970961L</vt:lpstr>
      <vt:lpstr>A125970961L_Data</vt:lpstr>
      <vt:lpstr>A125970961L_Latest</vt:lpstr>
      <vt:lpstr>A125970968C</vt:lpstr>
      <vt:lpstr>A125970968C_Data</vt:lpstr>
      <vt:lpstr>A125970968C_Latest</vt:lpstr>
      <vt:lpstr>A125970969F</vt:lpstr>
      <vt:lpstr>A125970969F_Data</vt:lpstr>
      <vt:lpstr>A125970969F_Latest</vt:lpstr>
      <vt:lpstr>A125970976C</vt:lpstr>
      <vt:lpstr>A125970976C_Data</vt:lpstr>
      <vt:lpstr>A125970976C_Latest</vt:lpstr>
      <vt:lpstr>A125970977F</vt:lpstr>
      <vt:lpstr>A125970977F_Data</vt:lpstr>
      <vt:lpstr>A125970977F_Latest</vt:lpstr>
      <vt:lpstr>A125970984C</vt:lpstr>
      <vt:lpstr>A125970984C_Data</vt:lpstr>
      <vt:lpstr>A125970984C_Latest</vt:lpstr>
      <vt:lpstr>A125970985F</vt:lpstr>
      <vt:lpstr>A125970985F_Data</vt:lpstr>
      <vt:lpstr>A125970985F_Latest</vt:lpstr>
      <vt:lpstr>A125970992C</vt:lpstr>
      <vt:lpstr>A125970992C_Data</vt:lpstr>
      <vt:lpstr>A125970992C_Latest</vt:lpstr>
      <vt:lpstr>A125970993F</vt:lpstr>
      <vt:lpstr>A125970993F_Data</vt:lpstr>
      <vt:lpstr>A125970993F_Latest</vt:lpstr>
      <vt:lpstr>A125971000V</vt:lpstr>
      <vt:lpstr>A125971000V_Data</vt:lpstr>
      <vt:lpstr>A125971000V_Latest</vt:lpstr>
      <vt:lpstr>A125971001W</vt:lpstr>
      <vt:lpstr>A125971001W_Data</vt:lpstr>
      <vt:lpstr>A125971001W_Latest</vt:lpstr>
      <vt:lpstr>A125971008L</vt:lpstr>
      <vt:lpstr>A125971008L_Data</vt:lpstr>
      <vt:lpstr>A125971008L_Latest</vt:lpstr>
      <vt:lpstr>A125971009R</vt:lpstr>
      <vt:lpstr>A125971009R_Data</vt:lpstr>
      <vt:lpstr>A125971009R_Latest</vt:lpstr>
      <vt:lpstr>A125971016L</vt:lpstr>
      <vt:lpstr>A125971016L_Data</vt:lpstr>
      <vt:lpstr>A125971016L_Latest</vt:lpstr>
      <vt:lpstr>A125971017R</vt:lpstr>
      <vt:lpstr>A125971017R_Data</vt:lpstr>
      <vt:lpstr>A125971017R_Latest</vt:lpstr>
      <vt:lpstr>A125971024L</vt:lpstr>
      <vt:lpstr>A125971024L_Data</vt:lpstr>
      <vt:lpstr>A125971024L_Latest</vt:lpstr>
      <vt:lpstr>A125971025R</vt:lpstr>
      <vt:lpstr>A125971025R_Data</vt:lpstr>
      <vt:lpstr>A125971025R_Latest</vt:lpstr>
      <vt:lpstr>A125971032L</vt:lpstr>
      <vt:lpstr>A125971032L_Data</vt:lpstr>
      <vt:lpstr>A125971032L_Latest</vt:lpstr>
      <vt:lpstr>A125971033R</vt:lpstr>
      <vt:lpstr>A125971033R_Data</vt:lpstr>
      <vt:lpstr>A125971033R_Latest</vt:lpstr>
      <vt:lpstr>A125971040L</vt:lpstr>
      <vt:lpstr>A125971040L_Data</vt:lpstr>
      <vt:lpstr>A125971040L_Latest</vt:lpstr>
      <vt:lpstr>A125971041R</vt:lpstr>
      <vt:lpstr>A125971041R_Data</vt:lpstr>
      <vt:lpstr>A125971041R_Latest</vt:lpstr>
      <vt:lpstr>A125971048F</vt:lpstr>
      <vt:lpstr>A125971048F_Data</vt:lpstr>
      <vt:lpstr>A125971048F_Latest</vt:lpstr>
      <vt:lpstr>A125971049J</vt:lpstr>
      <vt:lpstr>A125971049J_Data</vt:lpstr>
      <vt:lpstr>A125971049J_Latest</vt:lpstr>
      <vt:lpstr>A125972656C</vt:lpstr>
      <vt:lpstr>A125972656C_Data</vt:lpstr>
      <vt:lpstr>A125972656C_Latest</vt:lpstr>
      <vt:lpstr>A125972657F</vt:lpstr>
      <vt:lpstr>A125972657F_Data</vt:lpstr>
      <vt:lpstr>A125972657F_Latest</vt:lpstr>
      <vt:lpstr>A125972664C</vt:lpstr>
      <vt:lpstr>A125972664C_Data</vt:lpstr>
      <vt:lpstr>A125972664C_Latest</vt:lpstr>
      <vt:lpstr>A125972665F</vt:lpstr>
      <vt:lpstr>A125972665F_Data</vt:lpstr>
      <vt:lpstr>A125972665F_Latest</vt:lpstr>
      <vt:lpstr>A125972672C</vt:lpstr>
      <vt:lpstr>A125972672C_Data</vt:lpstr>
      <vt:lpstr>A125972672C_Latest</vt:lpstr>
      <vt:lpstr>A125972673F</vt:lpstr>
      <vt:lpstr>A125972673F_Data</vt:lpstr>
      <vt:lpstr>A125972673F_Latest</vt:lpstr>
      <vt:lpstr>A125972680C</vt:lpstr>
      <vt:lpstr>A125972680C_Data</vt:lpstr>
      <vt:lpstr>A125972680C_Latest</vt:lpstr>
      <vt:lpstr>A125972681F</vt:lpstr>
      <vt:lpstr>A125972681F_Data</vt:lpstr>
      <vt:lpstr>A125972681F_Latest</vt:lpstr>
      <vt:lpstr>A125972688W</vt:lpstr>
      <vt:lpstr>A125972688W_Data</vt:lpstr>
      <vt:lpstr>A125972688W_Latest</vt:lpstr>
      <vt:lpstr>A125972689X</vt:lpstr>
      <vt:lpstr>A125972689X_Data</vt:lpstr>
      <vt:lpstr>A125972689X_Latest</vt:lpstr>
      <vt:lpstr>A125972696W</vt:lpstr>
      <vt:lpstr>A125972696W_Data</vt:lpstr>
      <vt:lpstr>A125972696W_Latest</vt:lpstr>
      <vt:lpstr>A125972697X</vt:lpstr>
      <vt:lpstr>A125972697X_Data</vt:lpstr>
      <vt:lpstr>A125972697X_Latest</vt:lpstr>
      <vt:lpstr>A125972704K</vt:lpstr>
      <vt:lpstr>A125972704K_Data</vt:lpstr>
      <vt:lpstr>A125972704K_Latest</vt:lpstr>
      <vt:lpstr>A125972705L</vt:lpstr>
      <vt:lpstr>A125972705L_Data</vt:lpstr>
      <vt:lpstr>A125972705L_Latest</vt:lpstr>
      <vt:lpstr>A125972712K</vt:lpstr>
      <vt:lpstr>A125972712K_Data</vt:lpstr>
      <vt:lpstr>A125972712K_Latest</vt:lpstr>
      <vt:lpstr>A125972713L</vt:lpstr>
      <vt:lpstr>A125972713L_Data</vt:lpstr>
      <vt:lpstr>A125972713L_Latest</vt:lpstr>
      <vt:lpstr>A125972720K</vt:lpstr>
      <vt:lpstr>A125972720K_Data</vt:lpstr>
      <vt:lpstr>A125972720K_Latest</vt:lpstr>
      <vt:lpstr>A125972728C</vt:lpstr>
      <vt:lpstr>A125972728C_Data</vt:lpstr>
      <vt:lpstr>A125972728C_Latest</vt:lpstr>
      <vt:lpstr>A125972729F</vt:lpstr>
      <vt:lpstr>A125972729F_Data</vt:lpstr>
      <vt:lpstr>A125972729F_Latest</vt:lpstr>
      <vt:lpstr>A125972736C</vt:lpstr>
      <vt:lpstr>A125972736C_Data</vt:lpstr>
      <vt:lpstr>A125972736C_Latest</vt:lpstr>
      <vt:lpstr>A125972737F</vt:lpstr>
      <vt:lpstr>A125972737F_Data</vt:lpstr>
      <vt:lpstr>A125972737F_Latest</vt:lpstr>
      <vt:lpstr>A125972744C</vt:lpstr>
      <vt:lpstr>A125972744C_Data</vt:lpstr>
      <vt:lpstr>A125972744C_Latest</vt:lpstr>
      <vt:lpstr>A125972745F</vt:lpstr>
      <vt:lpstr>A125972745F_Data</vt:lpstr>
      <vt:lpstr>A125972745F_Latest</vt:lpstr>
      <vt:lpstr>A125972752C</vt:lpstr>
      <vt:lpstr>A125972752C_Data</vt:lpstr>
      <vt:lpstr>A125972752C_Latest</vt:lpstr>
      <vt:lpstr>A125972753F</vt:lpstr>
      <vt:lpstr>A125972753F_Data</vt:lpstr>
      <vt:lpstr>A125972753F_Latest</vt:lpstr>
      <vt:lpstr>A125972760C</vt:lpstr>
      <vt:lpstr>A125972760C_Data</vt:lpstr>
      <vt:lpstr>A125972760C_Latest</vt:lpstr>
      <vt:lpstr>A125972761F</vt:lpstr>
      <vt:lpstr>A125972761F_Data</vt:lpstr>
      <vt:lpstr>A125972761F_Latest</vt:lpstr>
      <vt:lpstr>A125972768W</vt:lpstr>
      <vt:lpstr>A125972768W_Data</vt:lpstr>
      <vt:lpstr>A125972768W_Latest</vt:lpstr>
      <vt:lpstr>A125972769X</vt:lpstr>
      <vt:lpstr>A125972769X_Data</vt:lpstr>
      <vt:lpstr>A125972769X_Latest</vt:lpstr>
      <vt:lpstr>A125972776W</vt:lpstr>
      <vt:lpstr>A125972776W_Data</vt:lpstr>
      <vt:lpstr>A125972776W_Latest</vt:lpstr>
      <vt:lpstr>A125972777X</vt:lpstr>
      <vt:lpstr>A125972777X_Data</vt:lpstr>
      <vt:lpstr>A125972777X_Latest</vt:lpstr>
      <vt:lpstr>A125972784W</vt:lpstr>
      <vt:lpstr>A125972784W_Data</vt:lpstr>
      <vt:lpstr>A125972784W_Latest</vt:lpstr>
      <vt:lpstr>A125972785X</vt:lpstr>
      <vt:lpstr>A125972785X_Data</vt:lpstr>
      <vt:lpstr>A125972785X_Latest</vt:lpstr>
      <vt:lpstr>A125972792W</vt:lpstr>
      <vt:lpstr>A125972792W_Data</vt:lpstr>
      <vt:lpstr>A125972792W_Latest</vt:lpstr>
      <vt:lpstr>A125972793X</vt:lpstr>
      <vt:lpstr>A125972793X_Data</vt:lpstr>
      <vt:lpstr>A125972793X_Latest</vt:lpstr>
      <vt:lpstr>A125972800K</vt:lpstr>
      <vt:lpstr>A125972800K_Data</vt:lpstr>
      <vt:lpstr>A125972800K_Latest</vt:lpstr>
      <vt:lpstr>A125972801L</vt:lpstr>
      <vt:lpstr>A125972801L_Data</vt:lpstr>
      <vt:lpstr>A125972801L_Latest</vt:lpstr>
      <vt:lpstr>A125972808C</vt:lpstr>
      <vt:lpstr>A125972808C_Data</vt:lpstr>
      <vt:lpstr>A125972808C_Latest</vt:lpstr>
      <vt:lpstr>A125972809F</vt:lpstr>
      <vt:lpstr>A125972809F_Data</vt:lpstr>
      <vt:lpstr>A125972809F_Latest</vt:lpstr>
      <vt:lpstr>A125972816C</vt:lpstr>
      <vt:lpstr>A125972816C_Data</vt:lpstr>
      <vt:lpstr>A125972816C_Latest</vt:lpstr>
      <vt:lpstr>A125972817F</vt:lpstr>
      <vt:lpstr>A125972817F_Data</vt:lpstr>
      <vt:lpstr>A125972817F_Latest</vt:lpstr>
      <vt:lpstr>A125972824C</vt:lpstr>
      <vt:lpstr>A125972824C_Data</vt:lpstr>
      <vt:lpstr>A125972824C_Latest</vt:lpstr>
      <vt:lpstr>A125972825F</vt:lpstr>
      <vt:lpstr>A125972825F_Data</vt:lpstr>
      <vt:lpstr>A125972825F_Latest</vt:lpstr>
      <vt:lpstr>A125972832C</vt:lpstr>
      <vt:lpstr>A125972832C_Data</vt:lpstr>
      <vt:lpstr>A125972832C_Latest</vt:lpstr>
      <vt:lpstr>A125972833F</vt:lpstr>
      <vt:lpstr>A125972833F_Data</vt:lpstr>
      <vt:lpstr>A125972833F_Latest</vt:lpstr>
      <vt:lpstr>A125972840C</vt:lpstr>
      <vt:lpstr>A125972840C_Data</vt:lpstr>
      <vt:lpstr>A125972840C_Latest</vt:lpstr>
      <vt:lpstr>A125972841F</vt:lpstr>
      <vt:lpstr>A125972841F_Data</vt:lpstr>
      <vt:lpstr>A125972841F_Latest</vt:lpstr>
      <vt:lpstr>A125972848W</vt:lpstr>
      <vt:lpstr>A125972848W_Data</vt:lpstr>
      <vt:lpstr>A125972848W_Latest</vt:lpstr>
      <vt:lpstr>A125972849X</vt:lpstr>
      <vt:lpstr>A125972849X_Data</vt:lpstr>
      <vt:lpstr>A125972849X_Latest</vt:lpstr>
      <vt:lpstr>A125974456W</vt:lpstr>
      <vt:lpstr>A125974456W_Data</vt:lpstr>
      <vt:lpstr>A125974456W_Latest</vt:lpstr>
      <vt:lpstr>A125974457X</vt:lpstr>
      <vt:lpstr>A125974457X_Data</vt:lpstr>
      <vt:lpstr>A125974457X_Latest</vt:lpstr>
      <vt:lpstr>A125974464W</vt:lpstr>
      <vt:lpstr>A125974464W_Data</vt:lpstr>
      <vt:lpstr>A125974464W_Latest</vt:lpstr>
      <vt:lpstr>A125974465X</vt:lpstr>
      <vt:lpstr>A125974465X_Data</vt:lpstr>
      <vt:lpstr>A125974465X_Latest</vt:lpstr>
      <vt:lpstr>A125974472W</vt:lpstr>
      <vt:lpstr>A125974472W_Data</vt:lpstr>
      <vt:lpstr>A125974472W_Latest</vt:lpstr>
      <vt:lpstr>A125974473X</vt:lpstr>
      <vt:lpstr>A125974473X_Data</vt:lpstr>
      <vt:lpstr>A125974473X_Latest</vt:lpstr>
      <vt:lpstr>A125974480W</vt:lpstr>
      <vt:lpstr>A125974480W_Data</vt:lpstr>
      <vt:lpstr>A125974480W_Latest</vt:lpstr>
      <vt:lpstr>A125974481X</vt:lpstr>
      <vt:lpstr>A125974481X_Data</vt:lpstr>
      <vt:lpstr>A125974481X_Latest</vt:lpstr>
      <vt:lpstr>A125974488R</vt:lpstr>
      <vt:lpstr>A125974488R_Data</vt:lpstr>
      <vt:lpstr>A125974488R_Latest</vt:lpstr>
      <vt:lpstr>A125974489T</vt:lpstr>
      <vt:lpstr>A125974489T_Data</vt:lpstr>
      <vt:lpstr>A125974489T_Latest</vt:lpstr>
      <vt:lpstr>A125974496R</vt:lpstr>
      <vt:lpstr>A125974496R_Data</vt:lpstr>
      <vt:lpstr>A125974496R_Latest</vt:lpstr>
      <vt:lpstr>A125974497T</vt:lpstr>
      <vt:lpstr>A125974497T_Data</vt:lpstr>
      <vt:lpstr>A125974497T_Latest</vt:lpstr>
      <vt:lpstr>A125974504C</vt:lpstr>
      <vt:lpstr>A125974504C_Data</vt:lpstr>
      <vt:lpstr>A125974504C_Latest</vt:lpstr>
      <vt:lpstr>A125974505F</vt:lpstr>
      <vt:lpstr>A125974505F_Data</vt:lpstr>
      <vt:lpstr>A125974505F_Latest</vt:lpstr>
      <vt:lpstr>A125974512C</vt:lpstr>
      <vt:lpstr>A125974512C_Data</vt:lpstr>
      <vt:lpstr>A125974512C_Latest</vt:lpstr>
      <vt:lpstr>A125974513F</vt:lpstr>
      <vt:lpstr>A125974513F_Data</vt:lpstr>
      <vt:lpstr>A125974513F_Latest</vt:lpstr>
      <vt:lpstr>A125974520C</vt:lpstr>
      <vt:lpstr>A125974520C_Data</vt:lpstr>
      <vt:lpstr>A125974520C_Latest</vt:lpstr>
      <vt:lpstr>A125974528W</vt:lpstr>
      <vt:lpstr>A125974528W_Data</vt:lpstr>
      <vt:lpstr>A125974528W_Latest</vt:lpstr>
      <vt:lpstr>A125974529X</vt:lpstr>
      <vt:lpstr>A125974529X_Data</vt:lpstr>
      <vt:lpstr>A125974529X_Latest</vt:lpstr>
      <vt:lpstr>A125974536W</vt:lpstr>
      <vt:lpstr>A125974536W_Data</vt:lpstr>
      <vt:lpstr>A125974536W_Latest</vt:lpstr>
      <vt:lpstr>A125974537X</vt:lpstr>
      <vt:lpstr>A125974537X_Data</vt:lpstr>
      <vt:lpstr>A125974537X_Latest</vt:lpstr>
      <vt:lpstr>A125974544W</vt:lpstr>
      <vt:lpstr>A125974544W_Data</vt:lpstr>
      <vt:lpstr>A125974544W_Latest</vt:lpstr>
      <vt:lpstr>A125974545X</vt:lpstr>
      <vt:lpstr>A125974545X_Data</vt:lpstr>
      <vt:lpstr>A125974545X_Latest</vt:lpstr>
      <vt:lpstr>A125974552W</vt:lpstr>
      <vt:lpstr>A125974552W_Data</vt:lpstr>
      <vt:lpstr>A125974552W_Latest</vt:lpstr>
      <vt:lpstr>A125974553X</vt:lpstr>
      <vt:lpstr>A125974553X_Data</vt:lpstr>
      <vt:lpstr>A125974553X_Latest</vt:lpstr>
      <vt:lpstr>A125974560W</vt:lpstr>
      <vt:lpstr>A125974560W_Data</vt:lpstr>
      <vt:lpstr>A125974560W_Latest</vt:lpstr>
      <vt:lpstr>A125974561X</vt:lpstr>
      <vt:lpstr>A125974561X_Data</vt:lpstr>
      <vt:lpstr>A125974561X_Latest</vt:lpstr>
      <vt:lpstr>A125974568R</vt:lpstr>
      <vt:lpstr>A125974568R_Data</vt:lpstr>
      <vt:lpstr>A125974568R_Latest</vt:lpstr>
      <vt:lpstr>A125974569T</vt:lpstr>
      <vt:lpstr>A125974569T_Data</vt:lpstr>
      <vt:lpstr>A125974569T_Latest</vt:lpstr>
      <vt:lpstr>A125974576R</vt:lpstr>
      <vt:lpstr>A125974576R_Data</vt:lpstr>
      <vt:lpstr>A125974576R_Latest</vt:lpstr>
      <vt:lpstr>A125974577T</vt:lpstr>
      <vt:lpstr>A125974577T_Data</vt:lpstr>
      <vt:lpstr>A125974577T_Latest</vt:lpstr>
      <vt:lpstr>A125974584R</vt:lpstr>
      <vt:lpstr>A125974584R_Data</vt:lpstr>
      <vt:lpstr>A125974584R_Latest</vt:lpstr>
      <vt:lpstr>A125974585T</vt:lpstr>
      <vt:lpstr>A125974585T_Data</vt:lpstr>
      <vt:lpstr>A125974585T_Latest</vt:lpstr>
      <vt:lpstr>A125974592R</vt:lpstr>
      <vt:lpstr>A125974592R_Data</vt:lpstr>
      <vt:lpstr>A125974592R_Latest</vt:lpstr>
      <vt:lpstr>A125974593T</vt:lpstr>
      <vt:lpstr>A125974593T_Data</vt:lpstr>
      <vt:lpstr>A125974593T_Latest</vt:lpstr>
      <vt:lpstr>A125974600C</vt:lpstr>
      <vt:lpstr>A125974600C_Data</vt:lpstr>
      <vt:lpstr>A125974600C_Latest</vt:lpstr>
      <vt:lpstr>A125974601F</vt:lpstr>
      <vt:lpstr>A125974601F_Data</vt:lpstr>
      <vt:lpstr>A125974601F_Latest</vt:lpstr>
      <vt:lpstr>A125974608W</vt:lpstr>
      <vt:lpstr>A125974608W_Data</vt:lpstr>
      <vt:lpstr>A125974608W_Latest</vt:lpstr>
      <vt:lpstr>A125974609X</vt:lpstr>
      <vt:lpstr>A125974609X_Data</vt:lpstr>
      <vt:lpstr>A125974609X_Latest</vt:lpstr>
      <vt:lpstr>A125974616W</vt:lpstr>
      <vt:lpstr>A125974616W_Data</vt:lpstr>
      <vt:lpstr>A125974616W_Latest</vt:lpstr>
      <vt:lpstr>A125974617X</vt:lpstr>
      <vt:lpstr>A125974617X_Data</vt:lpstr>
      <vt:lpstr>A125974617X_Latest</vt:lpstr>
      <vt:lpstr>A125974624W</vt:lpstr>
      <vt:lpstr>A125974624W_Data</vt:lpstr>
      <vt:lpstr>A125974624W_Latest</vt:lpstr>
      <vt:lpstr>A125974625X</vt:lpstr>
      <vt:lpstr>A125974625X_Data</vt:lpstr>
      <vt:lpstr>A125974625X_Latest</vt:lpstr>
      <vt:lpstr>A125974632W</vt:lpstr>
      <vt:lpstr>A125974632W_Data</vt:lpstr>
      <vt:lpstr>A125974632W_Latest</vt:lpstr>
      <vt:lpstr>A125974633X</vt:lpstr>
      <vt:lpstr>A125974633X_Data</vt:lpstr>
      <vt:lpstr>A125974633X_Latest</vt:lpstr>
      <vt:lpstr>A125974640W</vt:lpstr>
      <vt:lpstr>A125974640W_Data</vt:lpstr>
      <vt:lpstr>A125974640W_Latest</vt:lpstr>
      <vt:lpstr>A125974641X</vt:lpstr>
      <vt:lpstr>A125974641X_Data</vt:lpstr>
      <vt:lpstr>A125974641X_Latest</vt:lpstr>
      <vt:lpstr>A125974648R</vt:lpstr>
      <vt:lpstr>A125974648R_Data</vt:lpstr>
      <vt:lpstr>A125974648R_Latest</vt:lpstr>
      <vt:lpstr>A125974649T</vt:lpstr>
      <vt:lpstr>A125974649T_Data</vt:lpstr>
      <vt:lpstr>A125974649T_Latest</vt:lpstr>
      <vt:lpstr>A125976256R</vt:lpstr>
      <vt:lpstr>A125976256R_Data</vt:lpstr>
      <vt:lpstr>A125976256R_Latest</vt:lpstr>
      <vt:lpstr>A125976257T</vt:lpstr>
      <vt:lpstr>A125976257T_Data</vt:lpstr>
      <vt:lpstr>A125976257T_Latest</vt:lpstr>
      <vt:lpstr>A125976264R</vt:lpstr>
      <vt:lpstr>A125976264R_Data</vt:lpstr>
      <vt:lpstr>A125976264R_Latest</vt:lpstr>
      <vt:lpstr>A125976265T</vt:lpstr>
      <vt:lpstr>A125976265T_Data</vt:lpstr>
      <vt:lpstr>A125976265T_Latest</vt:lpstr>
      <vt:lpstr>A125976272R</vt:lpstr>
      <vt:lpstr>A125976272R_Data</vt:lpstr>
      <vt:lpstr>A125976272R_Latest</vt:lpstr>
      <vt:lpstr>A125976273T</vt:lpstr>
      <vt:lpstr>A125976273T_Data</vt:lpstr>
      <vt:lpstr>A125976273T_Latest</vt:lpstr>
      <vt:lpstr>A125976280R</vt:lpstr>
      <vt:lpstr>A125976280R_Data</vt:lpstr>
      <vt:lpstr>A125976280R_Latest</vt:lpstr>
      <vt:lpstr>A125976281T</vt:lpstr>
      <vt:lpstr>A125976281T_Data</vt:lpstr>
      <vt:lpstr>A125976281T_Latest</vt:lpstr>
      <vt:lpstr>A125976288J</vt:lpstr>
      <vt:lpstr>A125976288J_Data</vt:lpstr>
      <vt:lpstr>A125976288J_Latest</vt:lpstr>
      <vt:lpstr>A125976289K</vt:lpstr>
      <vt:lpstr>A125976289K_Data</vt:lpstr>
      <vt:lpstr>A125976289K_Latest</vt:lpstr>
      <vt:lpstr>A125976296J</vt:lpstr>
      <vt:lpstr>A125976296J_Data</vt:lpstr>
      <vt:lpstr>A125976296J_Latest</vt:lpstr>
      <vt:lpstr>A125976297K</vt:lpstr>
      <vt:lpstr>A125976297K_Data</vt:lpstr>
      <vt:lpstr>A125976297K_Latest</vt:lpstr>
      <vt:lpstr>A125976304W</vt:lpstr>
      <vt:lpstr>A125976304W_Data</vt:lpstr>
      <vt:lpstr>A125976304W_Latest</vt:lpstr>
      <vt:lpstr>A125976305X</vt:lpstr>
      <vt:lpstr>A125976305X_Data</vt:lpstr>
      <vt:lpstr>A125976305X_Latest</vt:lpstr>
      <vt:lpstr>A125976312W</vt:lpstr>
      <vt:lpstr>A125976312W_Data</vt:lpstr>
      <vt:lpstr>A125976312W_Latest</vt:lpstr>
      <vt:lpstr>A125976313X</vt:lpstr>
      <vt:lpstr>A125976313X_Data</vt:lpstr>
      <vt:lpstr>A125976313X_Latest</vt:lpstr>
      <vt:lpstr>A125976320W</vt:lpstr>
      <vt:lpstr>A125976320W_Data</vt:lpstr>
      <vt:lpstr>A125976320W_Latest</vt:lpstr>
      <vt:lpstr>A125976328R</vt:lpstr>
      <vt:lpstr>A125976328R_Data</vt:lpstr>
      <vt:lpstr>A125976328R_Latest</vt:lpstr>
      <vt:lpstr>A125976329T</vt:lpstr>
      <vt:lpstr>A125976329T_Data</vt:lpstr>
      <vt:lpstr>A125976329T_Latest</vt:lpstr>
      <vt:lpstr>A125976336R</vt:lpstr>
      <vt:lpstr>A125976336R_Data</vt:lpstr>
      <vt:lpstr>A125976336R_Latest</vt:lpstr>
      <vt:lpstr>A125976337T</vt:lpstr>
      <vt:lpstr>A125976337T_Data</vt:lpstr>
      <vt:lpstr>A125976337T_Latest</vt:lpstr>
      <vt:lpstr>A125976344R</vt:lpstr>
      <vt:lpstr>A125976344R_Data</vt:lpstr>
      <vt:lpstr>A125976344R_Latest</vt:lpstr>
      <vt:lpstr>A125976345T</vt:lpstr>
      <vt:lpstr>A125976345T_Data</vt:lpstr>
      <vt:lpstr>A125976345T_Latest</vt:lpstr>
      <vt:lpstr>A125976352R</vt:lpstr>
      <vt:lpstr>A125976352R_Data</vt:lpstr>
      <vt:lpstr>A125976352R_Latest</vt:lpstr>
      <vt:lpstr>A125976353T</vt:lpstr>
      <vt:lpstr>A125976353T_Data</vt:lpstr>
      <vt:lpstr>A125976353T_Latest</vt:lpstr>
      <vt:lpstr>A125976360R</vt:lpstr>
      <vt:lpstr>A125976360R_Data</vt:lpstr>
      <vt:lpstr>A125976360R_Latest</vt:lpstr>
      <vt:lpstr>A125976361T</vt:lpstr>
      <vt:lpstr>A125976361T_Data</vt:lpstr>
      <vt:lpstr>A125976361T_Latest</vt:lpstr>
      <vt:lpstr>A125976368J</vt:lpstr>
      <vt:lpstr>A125976368J_Data</vt:lpstr>
      <vt:lpstr>A125976368J_Latest</vt:lpstr>
      <vt:lpstr>A125976369K</vt:lpstr>
      <vt:lpstr>A125976369K_Data</vt:lpstr>
      <vt:lpstr>A125976369K_Latest</vt:lpstr>
      <vt:lpstr>A125976376J</vt:lpstr>
      <vt:lpstr>A125976376J_Data</vt:lpstr>
      <vt:lpstr>A125976376J_Latest</vt:lpstr>
      <vt:lpstr>A125976377K</vt:lpstr>
      <vt:lpstr>A125976377K_Data</vt:lpstr>
      <vt:lpstr>A125976377K_Latest</vt:lpstr>
      <vt:lpstr>A125976384J</vt:lpstr>
      <vt:lpstr>A125976384J_Data</vt:lpstr>
      <vt:lpstr>A125976384J_Latest</vt:lpstr>
      <vt:lpstr>A125976385K</vt:lpstr>
      <vt:lpstr>A125976385K_Data</vt:lpstr>
      <vt:lpstr>A125976385K_Latest</vt:lpstr>
      <vt:lpstr>A125976392J</vt:lpstr>
      <vt:lpstr>A125976392J_Data</vt:lpstr>
      <vt:lpstr>A125976392J_Latest</vt:lpstr>
      <vt:lpstr>A125976393K</vt:lpstr>
      <vt:lpstr>A125976393K_Data</vt:lpstr>
      <vt:lpstr>A125976393K_Latest</vt:lpstr>
      <vt:lpstr>A125976400W</vt:lpstr>
      <vt:lpstr>A125976400W_Data</vt:lpstr>
      <vt:lpstr>A125976400W_Latest</vt:lpstr>
      <vt:lpstr>A125976401X</vt:lpstr>
      <vt:lpstr>A125976401X_Data</vt:lpstr>
      <vt:lpstr>A125976401X_Latest</vt:lpstr>
      <vt:lpstr>A125976408R</vt:lpstr>
      <vt:lpstr>A125976408R_Data</vt:lpstr>
      <vt:lpstr>A125976408R_Latest</vt:lpstr>
      <vt:lpstr>A125976409T</vt:lpstr>
      <vt:lpstr>A125976409T_Data</vt:lpstr>
      <vt:lpstr>A125976409T_Latest</vt:lpstr>
      <vt:lpstr>A125976416R</vt:lpstr>
      <vt:lpstr>A125976416R_Data</vt:lpstr>
      <vt:lpstr>A125976416R_Latest</vt:lpstr>
      <vt:lpstr>A125976417T</vt:lpstr>
      <vt:lpstr>A125976417T_Data</vt:lpstr>
      <vt:lpstr>A125976417T_Latest</vt:lpstr>
      <vt:lpstr>A125976424R</vt:lpstr>
      <vt:lpstr>A125976424R_Data</vt:lpstr>
      <vt:lpstr>A125976424R_Latest</vt:lpstr>
      <vt:lpstr>A125976425T</vt:lpstr>
      <vt:lpstr>A125976425T_Data</vt:lpstr>
      <vt:lpstr>A125976425T_Latest</vt:lpstr>
      <vt:lpstr>A125976432R</vt:lpstr>
      <vt:lpstr>A125976432R_Data</vt:lpstr>
      <vt:lpstr>A125976432R_Latest</vt:lpstr>
      <vt:lpstr>A125976433T</vt:lpstr>
      <vt:lpstr>A125976433T_Data</vt:lpstr>
      <vt:lpstr>A125976433T_Latest</vt:lpstr>
      <vt:lpstr>A125976440R</vt:lpstr>
      <vt:lpstr>A125976440R_Data</vt:lpstr>
      <vt:lpstr>A125976440R_Latest</vt:lpstr>
      <vt:lpstr>A125976441T</vt:lpstr>
      <vt:lpstr>A125976441T_Data</vt:lpstr>
      <vt:lpstr>A125976441T_Latest</vt:lpstr>
      <vt:lpstr>A125976448J</vt:lpstr>
      <vt:lpstr>A125976448J_Data</vt:lpstr>
      <vt:lpstr>A125976448J_Latest</vt:lpstr>
      <vt:lpstr>A125976449K</vt:lpstr>
      <vt:lpstr>A125976449K_Data</vt:lpstr>
      <vt:lpstr>A125976449K_Latest</vt:lpstr>
      <vt:lpstr>A125978056J</vt:lpstr>
      <vt:lpstr>A125978056J_Data</vt:lpstr>
      <vt:lpstr>A125978056J_Latest</vt:lpstr>
      <vt:lpstr>A125978057K</vt:lpstr>
      <vt:lpstr>A125978057K_Data</vt:lpstr>
      <vt:lpstr>A125978057K_Latest</vt:lpstr>
      <vt:lpstr>A125978064J</vt:lpstr>
      <vt:lpstr>A125978064J_Data</vt:lpstr>
      <vt:lpstr>A125978064J_Latest</vt:lpstr>
      <vt:lpstr>A125978065K</vt:lpstr>
      <vt:lpstr>A125978065K_Data</vt:lpstr>
      <vt:lpstr>A125978065K_Latest</vt:lpstr>
      <vt:lpstr>A125978072J</vt:lpstr>
      <vt:lpstr>A125978072J_Data</vt:lpstr>
      <vt:lpstr>A125978072J_Latest</vt:lpstr>
      <vt:lpstr>A125978073K</vt:lpstr>
      <vt:lpstr>A125978073K_Data</vt:lpstr>
      <vt:lpstr>A125978073K_Latest</vt:lpstr>
      <vt:lpstr>A125978080J</vt:lpstr>
      <vt:lpstr>A125978080J_Data</vt:lpstr>
      <vt:lpstr>A125978080J_Latest</vt:lpstr>
      <vt:lpstr>A125978081K</vt:lpstr>
      <vt:lpstr>A125978081K_Data</vt:lpstr>
      <vt:lpstr>A125978081K_Latest</vt:lpstr>
      <vt:lpstr>A125978088A</vt:lpstr>
      <vt:lpstr>A125978088A_Data</vt:lpstr>
      <vt:lpstr>A125978088A_Latest</vt:lpstr>
      <vt:lpstr>A125978089C</vt:lpstr>
      <vt:lpstr>A125978089C_Data</vt:lpstr>
      <vt:lpstr>A125978089C_Latest</vt:lpstr>
      <vt:lpstr>A125978096A</vt:lpstr>
      <vt:lpstr>A125978096A_Data</vt:lpstr>
      <vt:lpstr>A125978096A_Latest</vt:lpstr>
      <vt:lpstr>A125978097C</vt:lpstr>
      <vt:lpstr>A125978097C_Data</vt:lpstr>
      <vt:lpstr>A125978097C_Latest</vt:lpstr>
      <vt:lpstr>A125978104R</vt:lpstr>
      <vt:lpstr>A125978104R_Data</vt:lpstr>
      <vt:lpstr>A125978104R_Latest</vt:lpstr>
      <vt:lpstr>A125978105T</vt:lpstr>
      <vt:lpstr>A125978105T_Data</vt:lpstr>
      <vt:lpstr>A125978105T_Latest</vt:lpstr>
      <vt:lpstr>A125978112R</vt:lpstr>
      <vt:lpstr>A125978112R_Data</vt:lpstr>
      <vt:lpstr>A125978112R_Latest</vt:lpstr>
      <vt:lpstr>A125978113T</vt:lpstr>
      <vt:lpstr>A125978113T_Data</vt:lpstr>
      <vt:lpstr>A125978113T_Latest</vt:lpstr>
      <vt:lpstr>A125978120R</vt:lpstr>
      <vt:lpstr>A125978120R_Data</vt:lpstr>
      <vt:lpstr>A125978120R_Latest</vt:lpstr>
      <vt:lpstr>A125978128J</vt:lpstr>
      <vt:lpstr>A125978128J_Data</vt:lpstr>
      <vt:lpstr>A125978128J_Latest</vt:lpstr>
      <vt:lpstr>A125978129K</vt:lpstr>
      <vt:lpstr>A125978129K_Data</vt:lpstr>
      <vt:lpstr>A125978129K_Latest</vt:lpstr>
      <vt:lpstr>A125978136J</vt:lpstr>
      <vt:lpstr>A125978136J_Data</vt:lpstr>
      <vt:lpstr>A125978136J_Latest</vt:lpstr>
      <vt:lpstr>A125978137K</vt:lpstr>
      <vt:lpstr>A125978137K_Data</vt:lpstr>
      <vt:lpstr>A125978137K_Latest</vt:lpstr>
      <vt:lpstr>A125978144J</vt:lpstr>
      <vt:lpstr>A125978144J_Data</vt:lpstr>
      <vt:lpstr>A125978144J_Latest</vt:lpstr>
      <vt:lpstr>A125978145K</vt:lpstr>
      <vt:lpstr>A125978145K_Data</vt:lpstr>
      <vt:lpstr>A125978145K_Latest</vt:lpstr>
      <vt:lpstr>A125978152J</vt:lpstr>
      <vt:lpstr>A125978152J_Data</vt:lpstr>
      <vt:lpstr>A125978152J_Latest</vt:lpstr>
      <vt:lpstr>A125978153K</vt:lpstr>
      <vt:lpstr>A125978153K_Data</vt:lpstr>
      <vt:lpstr>A125978153K_Latest</vt:lpstr>
      <vt:lpstr>A125978160J</vt:lpstr>
      <vt:lpstr>A125978160J_Data</vt:lpstr>
      <vt:lpstr>A125978160J_Latest</vt:lpstr>
      <vt:lpstr>A125978161K</vt:lpstr>
      <vt:lpstr>A125978161K_Data</vt:lpstr>
      <vt:lpstr>A125978161K_Latest</vt:lpstr>
      <vt:lpstr>A125978168A</vt:lpstr>
      <vt:lpstr>A125978168A_Data</vt:lpstr>
      <vt:lpstr>A125978168A_Latest</vt:lpstr>
      <vt:lpstr>A125978169C</vt:lpstr>
      <vt:lpstr>A125978169C_Data</vt:lpstr>
      <vt:lpstr>A125978169C_Latest</vt:lpstr>
      <vt:lpstr>A125978176A</vt:lpstr>
      <vt:lpstr>A125978176A_Data</vt:lpstr>
      <vt:lpstr>A125978176A_Latest</vt:lpstr>
      <vt:lpstr>A125978177C</vt:lpstr>
      <vt:lpstr>A125978177C_Data</vt:lpstr>
      <vt:lpstr>A125978177C_Latest</vt:lpstr>
      <vt:lpstr>A125978184A</vt:lpstr>
      <vt:lpstr>A125978184A_Data</vt:lpstr>
      <vt:lpstr>A125978184A_Latest</vt:lpstr>
      <vt:lpstr>A125978185C</vt:lpstr>
      <vt:lpstr>A125978185C_Data</vt:lpstr>
      <vt:lpstr>A125978185C_Latest</vt:lpstr>
      <vt:lpstr>A125978192A</vt:lpstr>
      <vt:lpstr>A125978192A_Data</vt:lpstr>
      <vt:lpstr>A125978192A_Latest</vt:lpstr>
      <vt:lpstr>A125978193C</vt:lpstr>
      <vt:lpstr>A125978193C_Data</vt:lpstr>
      <vt:lpstr>A125978193C_Latest</vt:lpstr>
      <vt:lpstr>A125978200R</vt:lpstr>
      <vt:lpstr>A125978200R_Data</vt:lpstr>
      <vt:lpstr>A125978200R_Latest</vt:lpstr>
      <vt:lpstr>A125978201T</vt:lpstr>
      <vt:lpstr>A125978201T_Data</vt:lpstr>
      <vt:lpstr>A125978201T_Latest</vt:lpstr>
      <vt:lpstr>A125978208J</vt:lpstr>
      <vt:lpstr>A125978208J_Data</vt:lpstr>
      <vt:lpstr>A125978208J_Latest</vt:lpstr>
      <vt:lpstr>A125978209K</vt:lpstr>
      <vt:lpstr>A125978209K_Data</vt:lpstr>
      <vt:lpstr>A125978209K_Latest</vt:lpstr>
      <vt:lpstr>A125978216J</vt:lpstr>
      <vt:lpstr>A125978216J_Data</vt:lpstr>
      <vt:lpstr>A125978216J_Latest</vt:lpstr>
      <vt:lpstr>A125978217K</vt:lpstr>
      <vt:lpstr>A125978217K_Data</vt:lpstr>
      <vt:lpstr>A125978217K_Latest</vt:lpstr>
      <vt:lpstr>A125978224J</vt:lpstr>
      <vt:lpstr>A125978224J_Data</vt:lpstr>
      <vt:lpstr>A125978224J_Latest</vt:lpstr>
      <vt:lpstr>A125978225K</vt:lpstr>
      <vt:lpstr>A125978225K_Data</vt:lpstr>
      <vt:lpstr>A125978225K_Latest</vt:lpstr>
      <vt:lpstr>A125978232J</vt:lpstr>
      <vt:lpstr>A125978232J_Data</vt:lpstr>
      <vt:lpstr>A125978232J_Latest</vt:lpstr>
      <vt:lpstr>A125978233K</vt:lpstr>
      <vt:lpstr>A125978233K_Data</vt:lpstr>
      <vt:lpstr>A125978233K_Latest</vt:lpstr>
      <vt:lpstr>A125978240J</vt:lpstr>
      <vt:lpstr>A125978240J_Data</vt:lpstr>
      <vt:lpstr>A125978240J_Latest</vt:lpstr>
      <vt:lpstr>A125978241K</vt:lpstr>
      <vt:lpstr>A125978241K_Data</vt:lpstr>
      <vt:lpstr>A125978241K_Latest</vt:lpstr>
      <vt:lpstr>A125978248A</vt:lpstr>
      <vt:lpstr>A125978248A_Data</vt:lpstr>
      <vt:lpstr>A125978248A_Latest</vt:lpstr>
      <vt:lpstr>A125978249C</vt:lpstr>
      <vt:lpstr>A125978249C_Data</vt:lpstr>
      <vt:lpstr>A125978249C_Latest</vt:lpstr>
      <vt:lpstr>A125979856X</vt:lpstr>
      <vt:lpstr>A125979856X_Data</vt:lpstr>
      <vt:lpstr>A125979856X_Latest</vt:lpstr>
      <vt:lpstr>A125979857A</vt:lpstr>
      <vt:lpstr>A125979857A_Data</vt:lpstr>
      <vt:lpstr>A125979857A_Latest</vt:lpstr>
      <vt:lpstr>A125979864X</vt:lpstr>
      <vt:lpstr>A125979864X_Data</vt:lpstr>
      <vt:lpstr>A125979864X_Latest</vt:lpstr>
      <vt:lpstr>A125979865A</vt:lpstr>
      <vt:lpstr>A125979865A_Data</vt:lpstr>
      <vt:lpstr>A125979865A_Latest</vt:lpstr>
      <vt:lpstr>A125979872X</vt:lpstr>
      <vt:lpstr>A125979872X_Data</vt:lpstr>
      <vt:lpstr>A125979872X_Latest</vt:lpstr>
      <vt:lpstr>A125979873A</vt:lpstr>
      <vt:lpstr>A125979873A_Data</vt:lpstr>
      <vt:lpstr>A125979873A_Latest</vt:lpstr>
      <vt:lpstr>A125979880X</vt:lpstr>
      <vt:lpstr>A125979880X_Data</vt:lpstr>
      <vt:lpstr>A125979880X_Latest</vt:lpstr>
      <vt:lpstr>A125979881A</vt:lpstr>
      <vt:lpstr>A125979881A_Data</vt:lpstr>
      <vt:lpstr>A125979881A_Latest</vt:lpstr>
      <vt:lpstr>A125979888T</vt:lpstr>
      <vt:lpstr>A125979888T_Data</vt:lpstr>
      <vt:lpstr>A125979888T_Latest</vt:lpstr>
      <vt:lpstr>A125979889V</vt:lpstr>
      <vt:lpstr>A125979889V_Data</vt:lpstr>
      <vt:lpstr>A125979889V_Latest</vt:lpstr>
      <vt:lpstr>A125979896T</vt:lpstr>
      <vt:lpstr>A125979896T_Data</vt:lpstr>
      <vt:lpstr>A125979896T_Latest</vt:lpstr>
      <vt:lpstr>A125979897V</vt:lpstr>
      <vt:lpstr>A125979897V_Data</vt:lpstr>
      <vt:lpstr>A125979897V_Latest</vt:lpstr>
      <vt:lpstr>A125979904F</vt:lpstr>
      <vt:lpstr>A125979904F_Data</vt:lpstr>
      <vt:lpstr>A125979904F_Latest</vt:lpstr>
      <vt:lpstr>A125979905J</vt:lpstr>
      <vt:lpstr>A125979905J_Data</vt:lpstr>
      <vt:lpstr>A125979905J_Latest</vt:lpstr>
      <vt:lpstr>A125979912F</vt:lpstr>
      <vt:lpstr>A125979912F_Data</vt:lpstr>
      <vt:lpstr>A125979912F_Latest</vt:lpstr>
      <vt:lpstr>A125979913J</vt:lpstr>
      <vt:lpstr>A125979913J_Data</vt:lpstr>
      <vt:lpstr>A125979913J_Latest</vt:lpstr>
      <vt:lpstr>A125979920F</vt:lpstr>
      <vt:lpstr>A125979920F_Data</vt:lpstr>
      <vt:lpstr>A125979920F_Latest</vt:lpstr>
      <vt:lpstr>A125979928X</vt:lpstr>
      <vt:lpstr>A125979928X_Data</vt:lpstr>
      <vt:lpstr>A125979928X_Latest</vt:lpstr>
      <vt:lpstr>A125979929A</vt:lpstr>
      <vt:lpstr>A125979929A_Data</vt:lpstr>
      <vt:lpstr>A125979929A_Latest</vt:lpstr>
      <vt:lpstr>A125979936X</vt:lpstr>
      <vt:lpstr>A125979936X_Data</vt:lpstr>
      <vt:lpstr>A125979936X_Latest</vt:lpstr>
      <vt:lpstr>A125979937A</vt:lpstr>
      <vt:lpstr>A125979937A_Data</vt:lpstr>
      <vt:lpstr>A125979937A_Latest</vt:lpstr>
      <vt:lpstr>A125979944X</vt:lpstr>
      <vt:lpstr>A125979944X_Data</vt:lpstr>
      <vt:lpstr>A125979944X_Latest</vt:lpstr>
      <vt:lpstr>A125979945A</vt:lpstr>
      <vt:lpstr>A125979945A_Data</vt:lpstr>
      <vt:lpstr>A125979945A_Latest</vt:lpstr>
      <vt:lpstr>A125979952X</vt:lpstr>
      <vt:lpstr>A125979952X_Data</vt:lpstr>
      <vt:lpstr>A125979952X_Latest</vt:lpstr>
      <vt:lpstr>A125979953A</vt:lpstr>
      <vt:lpstr>A125979953A_Data</vt:lpstr>
      <vt:lpstr>A125979953A_Latest</vt:lpstr>
      <vt:lpstr>A125979960X</vt:lpstr>
      <vt:lpstr>A125979960X_Data</vt:lpstr>
      <vt:lpstr>A125979960X_Latest</vt:lpstr>
      <vt:lpstr>A125979961A</vt:lpstr>
      <vt:lpstr>A125979961A_Data</vt:lpstr>
      <vt:lpstr>A125979961A_Latest</vt:lpstr>
      <vt:lpstr>A125979968T</vt:lpstr>
      <vt:lpstr>A125979968T_Data</vt:lpstr>
      <vt:lpstr>A125979968T_Latest</vt:lpstr>
      <vt:lpstr>A125979969V</vt:lpstr>
      <vt:lpstr>A125979969V_Data</vt:lpstr>
      <vt:lpstr>A125979969V_Latest</vt:lpstr>
      <vt:lpstr>A125979976T</vt:lpstr>
      <vt:lpstr>A125979976T_Data</vt:lpstr>
      <vt:lpstr>A125979976T_Latest</vt:lpstr>
      <vt:lpstr>A125979977V</vt:lpstr>
      <vt:lpstr>A125979977V_Data</vt:lpstr>
      <vt:lpstr>A125979977V_Latest</vt:lpstr>
      <vt:lpstr>A125979984T</vt:lpstr>
      <vt:lpstr>A125979984T_Data</vt:lpstr>
      <vt:lpstr>A125979984T_Latest</vt:lpstr>
      <vt:lpstr>A125979985V</vt:lpstr>
      <vt:lpstr>A125979985V_Data</vt:lpstr>
      <vt:lpstr>A125979985V_Latest</vt:lpstr>
      <vt:lpstr>A125979992T</vt:lpstr>
      <vt:lpstr>A125979992T_Data</vt:lpstr>
      <vt:lpstr>A125979992T_Latest</vt:lpstr>
      <vt:lpstr>A125979993V</vt:lpstr>
      <vt:lpstr>A125979993V_Data</vt:lpstr>
      <vt:lpstr>A125979993V_Latest</vt:lpstr>
      <vt:lpstr>A125980000L</vt:lpstr>
      <vt:lpstr>A125980000L_Data</vt:lpstr>
      <vt:lpstr>A125980000L_Latest</vt:lpstr>
      <vt:lpstr>A125980001R</vt:lpstr>
      <vt:lpstr>A125980001R_Data</vt:lpstr>
      <vt:lpstr>A125980001R_Latest</vt:lpstr>
      <vt:lpstr>A125980008F</vt:lpstr>
      <vt:lpstr>A125980008F_Data</vt:lpstr>
      <vt:lpstr>A125980008F_Latest</vt:lpstr>
      <vt:lpstr>A125980009J</vt:lpstr>
      <vt:lpstr>A125980009J_Data</vt:lpstr>
      <vt:lpstr>A125980009J_Latest</vt:lpstr>
      <vt:lpstr>A125980016F</vt:lpstr>
      <vt:lpstr>A125980016F_Data</vt:lpstr>
      <vt:lpstr>A125980016F_Latest</vt:lpstr>
      <vt:lpstr>A125980017J</vt:lpstr>
      <vt:lpstr>A125980017J_Data</vt:lpstr>
      <vt:lpstr>A125980017J_Latest</vt:lpstr>
      <vt:lpstr>A125980024F</vt:lpstr>
      <vt:lpstr>A125980024F_Data</vt:lpstr>
      <vt:lpstr>A125980024F_Latest</vt:lpstr>
      <vt:lpstr>A125980025J</vt:lpstr>
      <vt:lpstr>A125980025J_Data</vt:lpstr>
      <vt:lpstr>A125980025J_Latest</vt:lpstr>
      <vt:lpstr>A125980032F</vt:lpstr>
      <vt:lpstr>A125980032F_Data</vt:lpstr>
      <vt:lpstr>A125980032F_Latest</vt:lpstr>
      <vt:lpstr>A125980033J</vt:lpstr>
      <vt:lpstr>A125980033J_Data</vt:lpstr>
      <vt:lpstr>A125980033J_Latest</vt:lpstr>
      <vt:lpstr>A125980040F</vt:lpstr>
      <vt:lpstr>A125980040F_Data</vt:lpstr>
      <vt:lpstr>A125980040F_Latest</vt:lpstr>
      <vt:lpstr>A125980041J</vt:lpstr>
      <vt:lpstr>A125980041J_Data</vt:lpstr>
      <vt:lpstr>A125980041J_Latest</vt:lpstr>
      <vt:lpstr>A125980048X</vt:lpstr>
      <vt:lpstr>A125980048X_Data</vt:lpstr>
      <vt:lpstr>A125980048X_Latest</vt:lpstr>
      <vt:lpstr>A125980049A</vt:lpstr>
      <vt:lpstr>A125980049A_Data</vt:lpstr>
      <vt:lpstr>A125980049A_Latest</vt:lpstr>
      <vt:lpstr>A125980056X</vt:lpstr>
      <vt:lpstr>A125980056X_Data</vt:lpstr>
      <vt:lpstr>A125980056X_Latest</vt:lpstr>
      <vt:lpstr>A125980057A</vt:lpstr>
      <vt:lpstr>A125980057A_Data</vt:lpstr>
      <vt:lpstr>A125980057A_Latest</vt:lpstr>
      <vt:lpstr>A125980064X</vt:lpstr>
      <vt:lpstr>A125980064X_Data</vt:lpstr>
      <vt:lpstr>A125980064X_Latest</vt:lpstr>
      <vt:lpstr>A125980065A</vt:lpstr>
      <vt:lpstr>A125980065A_Data</vt:lpstr>
      <vt:lpstr>A125980065A_Latest</vt:lpstr>
      <vt:lpstr>A125980072X</vt:lpstr>
      <vt:lpstr>A125980072X_Data</vt:lpstr>
      <vt:lpstr>A125980072X_Latest</vt:lpstr>
      <vt:lpstr>A125980073A</vt:lpstr>
      <vt:lpstr>A125980073A_Data</vt:lpstr>
      <vt:lpstr>A125980073A_Latest</vt:lpstr>
      <vt:lpstr>A125980080X</vt:lpstr>
      <vt:lpstr>A125980080X_Data</vt:lpstr>
      <vt:lpstr>A125980080X_Latest</vt:lpstr>
      <vt:lpstr>A125980081A</vt:lpstr>
      <vt:lpstr>A125980081A_Data</vt:lpstr>
      <vt:lpstr>A125980081A_Latest</vt:lpstr>
      <vt:lpstr>A125980088T</vt:lpstr>
      <vt:lpstr>A125980088T_Data</vt:lpstr>
      <vt:lpstr>A125980088T_Latest</vt:lpstr>
      <vt:lpstr>A125980089V</vt:lpstr>
      <vt:lpstr>A125980089V_Data</vt:lpstr>
      <vt:lpstr>A125980089V_Latest</vt:lpstr>
      <vt:lpstr>A125980096T</vt:lpstr>
      <vt:lpstr>A125980096T_Data</vt:lpstr>
      <vt:lpstr>A125980096T_Latest</vt:lpstr>
      <vt:lpstr>A125980097V</vt:lpstr>
      <vt:lpstr>A125980097V_Data</vt:lpstr>
      <vt:lpstr>A125980097V_Latest</vt:lpstr>
      <vt:lpstr>A125980104F</vt:lpstr>
      <vt:lpstr>A125980104F_Data</vt:lpstr>
      <vt:lpstr>A125980104F_Latest</vt:lpstr>
      <vt:lpstr>A125980105J</vt:lpstr>
      <vt:lpstr>A125980105J_Data</vt:lpstr>
      <vt:lpstr>A125980105J_Latest</vt:lpstr>
      <vt:lpstr>A125980112F</vt:lpstr>
      <vt:lpstr>A125980112F_Data</vt:lpstr>
      <vt:lpstr>A125980112F_Latest</vt:lpstr>
      <vt:lpstr>A125980113J</vt:lpstr>
      <vt:lpstr>A125980113J_Data</vt:lpstr>
      <vt:lpstr>A125980113J_Latest</vt:lpstr>
      <vt:lpstr>A125980120F</vt:lpstr>
      <vt:lpstr>A125980120F_Data</vt:lpstr>
      <vt:lpstr>A125980120F_Latest</vt:lpstr>
      <vt:lpstr>A125980128X</vt:lpstr>
      <vt:lpstr>A125980128X_Data</vt:lpstr>
      <vt:lpstr>A125980128X_Latest</vt:lpstr>
      <vt:lpstr>A125980129A</vt:lpstr>
      <vt:lpstr>A125980129A_Data</vt:lpstr>
      <vt:lpstr>A125980129A_Latest</vt:lpstr>
      <vt:lpstr>A125980136X</vt:lpstr>
      <vt:lpstr>A125980136X_Data</vt:lpstr>
      <vt:lpstr>A125980136X_Latest</vt:lpstr>
      <vt:lpstr>A125980137A</vt:lpstr>
      <vt:lpstr>A125980137A_Data</vt:lpstr>
      <vt:lpstr>A125980137A_Latest</vt:lpstr>
      <vt:lpstr>A125980144X</vt:lpstr>
      <vt:lpstr>A125980144X_Data</vt:lpstr>
      <vt:lpstr>A125980144X_Latest</vt:lpstr>
      <vt:lpstr>A125980145A</vt:lpstr>
      <vt:lpstr>A125980145A_Data</vt:lpstr>
      <vt:lpstr>A125980145A_Latest</vt:lpstr>
      <vt:lpstr>A125980152X</vt:lpstr>
      <vt:lpstr>A125980152X_Data</vt:lpstr>
      <vt:lpstr>A125980152X_Latest</vt:lpstr>
      <vt:lpstr>A125980153A</vt:lpstr>
      <vt:lpstr>A125980153A_Data</vt:lpstr>
      <vt:lpstr>A125980153A_Latest</vt:lpstr>
      <vt:lpstr>A125980160X</vt:lpstr>
      <vt:lpstr>A125980160X_Data</vt:lpstr>
      <vt:lpstr>A125980160X_Latest</vt:lpstr>
      <vt:lpstr>A125980161A</vt:lpstr>
      <vt:lpstr>A125980161A_Data</vt:lpstr>
      <vt:lpstr>A125980161A_Latest</vt:lpstr>
      <vt:lpstr>A125980168T</vt:lpstr>
      <vt:lpstr>A125980168T_Data</vt:lpstr>
      <vt:lpstr>A125980168T_Latest</vt:lpstr>
      <vt:lpstr>A125980169V</vt:lpstr>
      <vt:lpstr>A125980169V_Data</vt:lpstr>
      <vt:lpstr>A125980169V_Latest</vt:lpstr>
      <vt:lpstr>A125980176T</vt:lpstr>
      <vt:lpstr>A125980176T_Data</vt:lpstr>
      <vt:lpstr>A125980176T_Latest</vt:lpstr>
      <vt:lpstr>A125980177V</vt:lpstr>
      <vt:lpstr>A125980177V_Data</vt:lpstr>
      <vt:lpstr>A125980177V_Latest</vt:lpstr>
      <vt:lpstr>A125980184T</vt:lpstr>
      <vt:lpstr>A125980184T_Data</vt:lpstr>
      <vt:lpstr>A125980184T_Latest</vt:lpstr>
      <vt:lpstr>A125980185V</vt:lpstr>
      <vt:lpstr>A125980185V_Data</vt:lpstr>
      <vt:lpstr>A125980185V_Latest</vt:lpstr>
      <vt:lpstr>A125980192T</vt:lpstr>
      <vt:lpstr>A125980192T_Data</vt:lpstr>
      <vt:lpstr>A125980192T_Latest</vt:lpstr>
      <vt:lpstr>A125980193V</vt:lpstr>
      <vt:lpstr>A125980193V_Data</vt:lpstr>
      <vt:lpstr>A125980193V_Latest</vt:lpstr>
      <vt:lpstr>A125980200F</vt:lpstr>
      <vt:lpstr>A125980200F_Data</vt:lpstr>
      <vt:lpstr>A125980200F_Latest</vt:lpstr>
      <vt:lpstr>A125980201J</vt:lpstr>
      <vt:lpstr>A125980201J_Data</vt:lpstr>
      <vt:lpstr>A125980201J_Latest</vt:lpstr>
      <vt:lpstr>A125980208X</vt:lpstr>
      <vt:lpstr>A125980208X_Data</vt:lpstr>
      <vt:lpstr>A125980208X_Latest</vt:lpstr>
      <vt:lpstr>A125980209A</vt:lpstr>
      <vt:lpstr>A125980209A_Data</vt:lpstr>
      <vt:lpstr>A125980209A_Latest</vt:lpstr>
      <vt:lpstr>A125980216X</vt:lpstr>
      <vt:lpstr>A125980216X_Data</vt:lpstr>
      <vt:lpstr>A125980216X_Latest</vt:lpstr>
      <vt:lpstr>A125980217A</vt:lpstr>
      <vt:lpstr>A125980217A_Data</vt:lpstr>
      <vt:lpstr>A125980217A_Latest</vt:lpstr>
      <vt:lpstr>A125980224X</vt:lpstr>
      <vt:lpstr>A125980224X_Data</vt:lpstr>
      <vt:lpstr>A125980224X_Latest</vt:lpstr>
      <vt:lpstr>A125980225A</vt:lpstr>
      <vt:lpstr>A125980225A_Data</vt:lpstr>
      <vt:lpstr>A125980225A_Latest</vt:lpstr>
      <vt:lpstr>A125980232X</vt:lpstr>
      <vt:lpstr>A125980232X_Data</vt:lpstr>
      <vt:lpstr>A125980232X_Latest</vt:lpstr>
      <vt:lpstr>A125980233A</vt:lpstr>
      <vt:lpstr>A125980233A_Data</vt:lpstr>
      <vt:lpstr>A125980233A_Latest</vt:lpstr>
      <vt:lpstr>A125980240X</vt:lpstr>
      <vt:lpstr>A125980240X_Data</vt:lpstr>
      <vt:lpstr>A125980240X_Latest</vt:lpstr>
      <vt:lpstr>A125980241A</vt:lpstr>
      <vt:lpstr>A125980241A_Data</vt:lpstr>
      <vt:lpstr>A125980241A_Latest</vt:lpstr>
      <vt:lpstr>A125980248T</vt:lpstr>
      <vt:lpstr>A125980248T_Data</vt:lpstr>
      <vt:lpstr>A125980248T_Latest</vt:lpstr>
      <vt:lpstr>A125980249V</vt:lpstr>
      <vt:lpstr>A125980249V_Data</vt:lpstr>
      <vt:lpstr>A125980249V_Latest</vt:lpstr>
      <vt:lpstr>A125980256T</vt:lpstr>
      <vt:lpstr>A125980256T_Data</vt:lpstr>
      <vt:lpstr>A125980256T_Latest</vt:lpstr>
      <vt:lpstr>A125980257V</vt:lpstr>
      <vt:lpstr>A125980257V_Data</vt:lpstr>
      <vt:lpstr>A125980257V_Latest</vt:lpstr>
      <vt:lpstr>A125980264T</vt:lpstr>
      <vt:lpstr>A125980264T_Data</vt:lpstr>
      <vt:lpstr>A125980264T_Latest</vt:lpstr>
      <vt:lpstr>A125980265V</vt:lpstr>
      <vt:lpstr>A125980265V_Data</vt:lpstr>
      <vt:lpstr>A125980265V_Latest</vt:lpstr>
      <vt:lpstr>A125980272T</vt:lpstr>
      <vt:lpstr>A125980272T_Data</vt:lpstr>
      <vt:lpstr>A125980272T_Latest</vt:lpstr>
      <vt:lpstr>A125980273V</vt:lpstr>
      <vt:lpstr>A125980273V_Data</vt:lpstr>
      <vt:lpstr>A125980273V_Latest</vt:lpstr>
      <vt:lpstr>A125980280T</vt:lpstr>
      <vt:lpstr>A125980280T_Data</vt:lpstr>
      <vt:lpstr>A125980280T_Latest</vt:lpstr>
      <vt:lpstr>A125980281V</vt:lpstr>
      <vt:lpstr>A125980281V_Data</vt:lpstr>
      <vt:lpstr>A125980281V_Latest</vt:lpstr>
      <vt:lpstr>A125980288K</vt:lpstr>
      <vt:lpstr>A125980288K_Data</vt:lpstr>
      <vt:lpstr>A125980288K_Latest</vt:lpstr>
      <vt:lpstr>A125980289L</vt:lpstr>
      <vt:lpstr>A125980289L_Data</vt:lpstr>
      <vt:lpstr>A125980289L_Latest</vt:lpstr>
      <vt:lpstr>A125980296K</vt:lpstr>
      <vt:lpstr>A125980296K_Data</vt:lpstr>
      <vt:lpstr>A125980296K_Latest</vt:lpstr>
      <vt:lpstr>A125980297L</vt:lpstr>
      <vt:lpstr>A125980297L_Data</vt:lpstr>
      <vt:lpstr>A125980297L_Latest</vt:lpstr>
      <vt:lpstr>A125980304X</vt:lpstr>
      <vt:lpstr>A125980304X_Data</vt:lpstr>
      <vt:lpstr>A125980304X_Latest</vt:lpstr>
      <vt:lpstr>A125980305A</vt:lpstr>
      <vt:lpstr>A125980305A_Data</vt:lpstr>
      <vt:lpstr>A125980305A_Latest</vt:lpstr>
      <vt:lpstr>A125980312X</vt:lpstr>
      <vt:lpstr>A125980312X_Data</vt:lpstr>
      <vt:lpstr>A125980312X_Latest</vt:lpstr>
      <vt:lpstr>A125980313A</vt:lpstr>
      <vt:lpstr>A125980313A_Data</vt:lpstr>
      <vt:lpstr>A125980313A_Latest</vt:lpstr>
      <vt:lpstr>A125980320X</vt:lpstr>
      <vt:lpstr>A125980320X_Data</vt:lpstr>
      <vt:lpstr>A125980320X_Latest</vt:lpstr>
      <vt:lpstr>A125980328T</vt:lpstr>
      <vt:lpstr>A125980328T_Data</vt:lpstr>
      <vt:lpstr>A125980328T_Latest</vt:lpstr>
      <vt:lpstr>A125980329V</vt:lpstr>
      <vt:lpstr>A125980329V_Data</vt:lpstr>
      <vt:lpstr>A125980329V_Latest</vt:lpstr>
      <vt:lpstr>A125980336T</vt:lpstr>
      <vt:lpstr>A125980336T_Data</vt:lpstr>
      <vt:lpstr>A125980336T_Latest</vt:lpstr>
      <vt:lpstr>A125980337V</vt:lpstr>
      <vt:lpstr>A125980337V_Data</vt:lpstr>
      <vt:lpstr>A125980337V_Latest</vt:lpstr>
      <vt:lpstr>A125980344T</vt:lpstr>
      <vt:lpstr>A125980344T_Data</vt:lpstr>
      <vt:lpstr>A125980344T_Latest</vt:lpstr>
      <vt:lpstr>A125980345V</vt:lpstr>
      <vt:lpstr>A125980345V_Data</vt:lpstr>
      <vt:lpstr>A125980345V_Latest</vt:lpstr>
      <vt:lpstr>A125980352T</vt:lpstr>
      <vt:lpstr>A125980352T_Data</vt:lpstr>
      <vt:lpstr>A125980352T_Latest</vt:lpstr>
      <vt:lpstr>A125980353V</vt:lpstr>
      <vt:lpstr>A125980353V_Data</vt:lpstr>
      <vt:lpstr>A125980353V_Latest</vt:lpstr>
      <vt:lpstr>A125980360T</vt:lpstr>
      <vt:lpstr>A125980360T_Data</vt:lpstr>
      <vt:lpstr>A125980360T_Latest</vt:lpstr>
      <vt:lpstr>A125980361V</vt:lpstr>
      <vt:lpstr>A125980361V_Data</vt:lpstr>
      <vt:lpstr>A125980361V_Latest</vt:lpstr>
      <vt:lpstr>A125980368K</vt:lpstr>
      <vt:lpstr>A125980368K_Data</vt:lpstr>
      <vt:lpstr>A125980368K_Latest</vt:lpstr>
      <vt:lpstr>A125980369L</vt:lpstr>
      <vt:lpstr>A125980369L_Data</vt:lpstr>
      <vt:lpstr>A125980369L_Latest</vt:lpstr>
      <vt:lpstr>A125980376K</vt:lpstr>
      <vt:lpstr>A125980376K_Data</vt:lpstr>
      <vt:lpstr>A125980376K_Latest</vt:lpstr>
      <vt:lpstr>A125980377L</vt:lpstr>
      <vt:lpstr>A125980377L_Data</vt:lpstr>
      <vt:lpstr>A125980377L_Latest</vt:lpstr>
      <vt:lpstr>A125980384K</vt:lpstr>
      <vt:lpstr>A125980384K_Data</vt:lpstr>
      <vt:lpstr>A125980384K_Latest</vt:lpstr>
      <vt:lpstr>A125980385L</vt:lpstr>
      <vt:lpstr>A125980385L_Data</vt:lpstr>
      <vt:lpstr>A125980385L_Latest</vt:lpstr>
      <vt:lpstr>A125980392K</vt:lpstr>
      <vt:lpstr>A125980392K_Data</vt:lpstr>
      <vt:lpstr>A125980392K_Latest</vt:lpstr>
      <vt:lpstr>A125980393L</vt:lpstr>
      <vt:lpstr>A125980393L_Data</vt:lpstr>
      <vt:lpstr>A125980393L_Latest</vt:lpstr>
      <vt:lpstr>A125980400X</vt:lpstr>
      <vt:lpstr>A125980400X_Data</vt:lpstr>
      <vt:lpstr>A125980400X_Latest</vt:lpstr>
      <vt:lpstr>A125980401A</vt:lpstr>
      <vt:lpstr>A125980401A_Data</vt:lpstr>
      <vt:lpstr>A125980401A_Latest</vt:lpstr>
      <vt:lpstr>A125980408T</vt:lpstr>
      <vt:lpstr>A125980408T_Data</vt:lpstr>
      <vt:lpstr>A125980408T_Latest</vt:lpstr>
      <vt:lpstr>A125980409V</vt:lpstr>
      <vt:lpstr>A125980409V_Data</vt:lpstr>
      <vt:lpstr>A125980409V_Latest</vt:lpstr>
      <vt:lpstr>A125980416T</vt:lpstr>
      <vt:lpstr>A125980416T_Data</vt:lpstr>
      <vt:lpstr>A125980416T_Latest</vt:lpstr>
      <vt:lpstr>A125980417V</vt:lpstr>
      <vt:lpstr>A125980417V_Data</vt:lpstr>
      <vt:lpstr>A125980417V_Latest</vt:lpstr>
      <vt:lpstr>A125980424T</vt:lpstr>
      <vt:lpstr>A125980424T_Data</vt:lpstr>
      <vt:lpstr>A125980424T_Latest</vt:lpstr>
      <vt:lpstr>A125980425V</vt:lpstr>
      <vt:lpstr>A125980425V_Data</vt:lpstr>
      <vt:lpstr>A125980425V_Latest</vt:lpstr>
      <vt:lpstr>A125980432T</vt:lpstr>
      <vt:lpstr>A125980432T_Data</vt:lpstr>
      <vt:lpstr>A125980432T_Latest</vt:lpstr>
      <vt:lpstr>A125980433V</vt:lpstr>
      <vt:lpstr>A125980433V_Data</vt:lpstr>
      <vt:lpstr>A125980433V_Latest</vt:lpstr>
      <vt:lpstr>A125980440T</vt:lpstr>
      <vt:lpstr>A125980440T_Data</vt:lpstr>
      <vt:lpstr>A125980440T_Latest</vt:lpstr>
      <vt:lpstr>A125980441V</vt:lpstr>
      <vt:lpstr>A125980441V_Data</vt:lpstr>
      <vt:lpstr>A125980441V_Latest</vt:lpstr>
      <vt:lpstr>A125980448K</vt:lpstr>
      <vt:lpstr>A125980448K_Data</vt:lpstr>
      <vt:lpstr>A125980448K_Latest</vt:lpstr>
      <vt:lpstr>A125980449L</vt:lpstr>
      <vt:lpstr>A125980449L_Data</vt:lpstr>
      <vt:lpstr>A125980449L_Latest</vt:lpstr>
      <vt:lpstr>A125980456K</vt:lpstr>
      <vt:lpstr>A125980456K_Data</vt:lpstr>
      <vt:lpstr>A125980456K_Latest</vt:lpstr>
      <vt:lpstr>A125980457L</vt:lpstr>
      <vt:lpstr>A125980457L_Data</vt:lpstr>
      <vt:lpstr>A125980457L_Latest</vt:lpstr>
      <vt:lpstr>A125980464K</vt:lpstr>
      <vt:lpstr>A125980464K_Data</vt:lpstr>
      <vt:lpstr>A125980464K_Latest</vt:lpstr>
      <vt:lpstr>A125980465L</vt:lpstr>
      <vt:lpstr>A125980465L_Data</vt:lpstr>
      <vt:lpstr>A125980465L_Latest</vt:lpstr>
      <vt:lpstr>A125980472K</vt:lpstr>
      <vt:lpstr>A125980472K_Data</vt:lpstr>
      <vt:lpstr>A125980472K_Latest</vt:lpstr>
      <vt:lpstr>A125980473L</vt:lpstr>
      <vt:lpstr>A125980473L_Data</vt:lpstr>
      <vt:lpstr>A125980473L_Latest</vt:lpstr>
      <vt:lpstr>A125980480K</vt:lpstr>
      <vt:lpstr>A125980480K_Data</vt:lpstr>
      <vt:lpstr>A125980480K_Latest</vt:lpstr>
      <vt:lpstr>A125980481L</vt:lpstr>
      <vt:lpstr>A125980481L_Data</vt:lpstr>
      <vt:lpstr>A125980481L_Latest</vt:lpstr>
      <vt:lpstr>A125980488C</vt:lpstr>
      <vt:lpstr>A125980488C_Data</vt:lpstr>
      <vt:lpstr>A125980488C_Latest</vt:lpstr>
      <vt:lpstr>A125980489F</vt:lpstr>
      <vt:lpstr>A125980489F_Data</vt:lpstr>
      <vt:lpstr>A125980489F_Latest</vt:lpstr>
      <vt:lpstr>A125980496C</vt:lpstr>
      <vt:lpstr>A125980496C_Data</vt:lpstr>
      <vt:lpstr>A125980496C_Latest</vt:lpstr>
      <vt:lpstr>A125980497F</vt:lpstr>
      <vt:lpstr>A125980497F_Data</vt:lpstr>
      <vt:lpstr>A125980497F_Latest</vt:lpstr>
      <vt:lpstr>A125980504T</vt:lpstr>
      <vt:lpstr>A125980504T_Data</vt:lpstr>
      <vt:lpstr>A125980504T_Latest</vt:lpstr>
      <vt:lpstr>A125980505V</vt:lpstr>
      <vt:lpstr>A125980505V_Data</vt:lpstr>
      <vt:lpstr>A125980505V_Latest</vt:lpstr>
      <vt:lpstr>A125980512T</vt:lpstr>
      <vt:lpstr>A125980512T_Data</vt:lpstr>
      <vt:lpstr>A125980512T_Latest</vt:lpstr>
      <vt:lpstr>A125980513V</vt:lpstr>
      <vt:lpstr>A125980513V_Data</vt:lpstr>
      <vt:lpstr>A125980513V_Latest</vt:lpstr>
      <vt:lpstr>A125980520T</vt:lpstr>
      <vt:lpstr>A125980520T_Data</vt:lpstr>
      <vt:lpstr>A125980520T_Latest</vt:lpstr>
      <vt:lpstr>A125980528K</vt:lpstr>
      <vt:lpstr>A125980528K_Data</vt:lpstr>
      <vt:lpstr>A125980528K_Latest</vt:lpstr>
      <vt:lpstr>A125980529L</vt:lpstr>
      <vt:lpstr>A125980529L_Data</vt:lpstr>
      <vt:lpstr>A125980529L_Latest</vt:lpstr>
      <vt:lpstr>A125980536K</vt:lpstr>
      <vt:lpstr>A125980536K_Data</vt:lpstr>
      <vt:lpstr>A125980536K_Latest</vt:lpstr>
      <vt:lpstr>A125980537L</vt:lpstr>
      <vt:lpstr>A125980537L_Data</vt:lpstr>
      <vt:lpstr>A125980537L_Latest</vt:lpstr>
      <vt:lpstr>A125980544K</vt:lpstr>
      <vt:lpstr>A125980544K_Data</vt:lpstr>
      <vt:lpstr>A125980544K_Latest</vt:lpstr>
      <vt:lpstr>A125980545L</vt:lpstr>
      <vt:lpstr>A125980545L_Data</vt:lpstr>
      <vt:lpstr>A125980545L_Latest</vt:lpstr>
      <vt:lpstr>A125980552K</vt:lpstr>
      <vt:lpstr>A125980552K_Data</vt:lpstr>
      <vt:lpstr>A125980552K_Latest</vt:lpstr>
      <vt:lpstr>A125980553L</vt:lpstr>
      <vt:lpstr>A125980553L_Data</vt:lpstr>
      <vt:lpstr>A125980553L_Latest</vt:lpstr>
      <vt:lpstr>A125980560K</vt:lpstr>
      <vt:lpstr>A125980560K_Data</vt:lpstr>
      <vt:lpstr>A125980560K_Latest</vt:lpstr>
      <vt:lpstr>A125980561L</vt:lpstr>
      <vt:lpstr>A125980561L_Data</vt:lpstr>
      <vt:lpstr>A125980561L_Latest</vt:lpstr>
      <vt:lpstr>A125980568C</vt:lpstr>
      <vt:lpstr>A125980568C_Data</vt:lpstr>
      <vt:lpstr>A125980568C_Latest</vt:lpstr>
      <vt:lpstr>A125980569F</vt:lpstr>
      <vt:lpstr>A125980569F_Data</vt:lpstr>
      <vt:lpstr>A125980569F_Latest</vt:lpstr>
      <vt:lpstr>A125980576C</vt:lpstr>
      <vt:lpstr>A125980576C_Data</vt:lpstr>
      <vt:lpstr>A125980576C_Latest</vt:lpstr>
      <vt:lpstr>A125980577F</vt:lpstr>
      <vt:lpstr>A125980577F_Data</vt:lpstr>
      <vt:lpstr>A125980577F_Latest</vt:lpstr>
      <vt:lpstr>A125980584C</vt:lpstr>
      <vt:lpstr>A125980584C_Data</vt:lpstr>
      <vt:lpstr>A125980584C_Latest</vt:lpstr>
      <vt:lpstr>A125980585F</vt:lpstr>
      <vt:lpstr>A125980585F_Data</vt:lpstr>
      <vt:lpstr>A125980585F_Latest</vt:lpstr>
      <vt:lpstr>A125980592C</vt:lpstr>
      <vt:lpstr>A125980592C_Data</vt:lpstr>
      <vt:lpstr>A125980592C_Latest</vt:lpstr>
      <vt:lpstr>A125980593F</vt:lpstr>
      <vt:lpstr>A125980593F_Data</vt:lpstr>
      <vt:lpstr>A125980593F_Latest</vt:lpstr>
      <vt:lpstr>A125980600T</vt:lpstr>
      <vt:lpstr>A125980600T_Data</vt:lpstr>
      <vt:lpstr>A125980600T_Latest</vt:lpstr>
      <vt:lpstr>A125980601V</vt:lpstr>
      <vt:lpstr>A125980601V_Data</vt:lpstr>
      <vt:lpstr>A125980601V_Latest</vt:lpstr>
      <vt:lpstr>A125980608K</vt:lpstr>
      <vt:lpstr>A125980608K_Data</vt:lpstr>
      <vt:lpstr>A125980608K_Latest</vt:lpstr>
      <vt:lpstr>A125980609L</vt:lpstr>
      <vt:lpstr>A125980609L_Data</vt:lpstr>
      <vt:lpstr>A125980609L_Latest</vt:lpstr>
      <vt:lpstr>A125980616K</vt:lpstr>
      <vt:lpstr>A125980616K_Data</vt:lpstr>
      <vt:lpstr>A125980616K_Latest</vt:lpstr>
      <vt:lpstr>A125980617L</vt:lpstr>
      <vt:lpstr>A125980617L_Data</vt:lpstr>
      <vt:lpstr>A125980617L_Latest</vt:lpstr>
      <vt:lpstr>A125980624K</vt:lpstr>
      <vt:lpstr>A125980624K_Data</vt:lpstr>
      <vt:lpstr>A125980624K_Latest</vt:lpstr>
      <vt:lpstr>A125980625L</vt:lpstr>
      <vt:lpstr>A125980625L_Data</vt:lpstr>
      <vt:lpstr>A125980625L_Latest</vt:lpstr>
      <vt:lpstr>A125980632K</vt:lpstr>
      <vt:lpstr>A125980632K_Data</vt:lpstr>
      <vt:lpstr>A125980632K_Latest</vt:lpstr>
      <vt:lpstr>A125980633L</vt:lpstr>
      <vt:lpstr>A125980633L_Data</vt:lpstr>
      <vt:lpstr>A125980633L_Latest</vt:lpstr>
      <vt:lpstr>A125980640K</vt:lpstr>
      <vt:lpstr>A125980640K_Data</vt:lpstr>
      <vt:lpstr>A125980640K_Latest</vt:lpstr>
      <vt:lpstr>A125980641L</vt:lpstr>
      <vt:lpstr>A125980641L_Data</vt:lpstr>
      <vt:lpstr>A125980641L_Latest</vt:lpstr>
      <vt:lpstr>A125980648C</vt:lpstr>
      <vt:lpstr>A125980648C_Data</vt:lpstr>
      <vt:lpstr>A125980648C_Latest</vt:lpstr>
      <vt:lpstr>A125980649F</vt:lpstr>
      <vt:lpstr>A125980649F_Data</vt:lpstr>
      <vt:lpstr>A125980649F_Latest</vt:lpstr>
      <vt:lpstr>A125980656C</vt:lpstr>
      <vt:lpstr>A125980656C_Data</vt:lpstr>
      <vt:lpstr>A125980656C_Latest</vt:lpstr>
      <vt:lpstr>A125980657F</vt:lpstr>
      <vt:lpstr>A125980657F_Data</vt:lpstr>
      <vt:lpstr>A125980657F_Latest</vt:lpstr>
      <vt:lpstr>A125980664C</vt:lpstr>
      <vt:lpstr>A125980664C_Data</vt:lpstr>
      <vt:lpstr>A125980664C_Latest</vt:lpstr>
      <vt:lpstr>A125980665F</vt:lpstr>
      <vt:lpstr>A125980665F_Data</vt:lpstr>
      <vt:lpstr>A125980665F_Latest</vt:lpstr>
      <vt:lpstr>A125980672C</vt:lpstr>
      <vt:lpstr>A125980672C_Data</vt:lpstr>
      <vt:lpstr>A125980672C_Latest</vt:lpstr>
      <vt:lpstr>A125980673F</vt:lpstr>
      <vt:lpstr>A125980673F_Data</vt:lpstr>
      <vt:lpstr>A125980673F_Latest</vt:lpstr>
      <vt:lpstr>A125980680C</vt:lpstr>
      <vt:lpstr>A125980680C_Data</vt:lpstr>
      <vt:lpstr>A125980680C_Latest</vt:lpstr>
      <vt:lpstr>A125980681F</vt:lpstr>
      <vt:lpstr>A125980681F_Data</vt:lpstr>
      <vt:lpstr>A125980681F_Latest</vt:lpstr>
      <vt:lpstr>A125980688W</vt:lpstr>
      <vt:lpstr>A125980688W_Data</vt:lpstr>
      <vt:lpstr>A125980688W_Latest</vt:lpstr>
      <vt:lpstr>A125980689X</vt:lpstr>
      <vt:lpstr>A125980689X_Data</vt:lpstr>
      <vt:lpstr>A125980689X_Latest</vt:lpstr>
      <vt:lpstr>A125980696W</vt:lpstr>
      <vt:lpstr>A125980696W_Data</vt:lpstr>
      <vt:lpstr>A125980696W_Latest</vt:lpstr>
      <vt:lpstr>A125980697X</vt:lpstr>
      <vt:lpstr>A125980697X_Data</vt:lpstr>
      <vt:lpstr>A125980697X_Latest</vt:lpstr>
      <vt:lpstr>A125980704K</vt:lpstr>
      <vt:lpstr>A125980704K_Data</vt:lpstr>
      <vt:lpstr>A125980704K_Latest</vt:lpstr>
      <vt:lpstr>A125980705L</vt:lpstr>
      <vt:lpstr>A125980705L_Data</vt:lpstr>
      <vt:lpstr>A125980705L_Latest</vt:lpstr>
      <vt:lpstr>A125980712K</vt:lpstr>
      <vt:lpstr>A125980712K_Data</vt:lpstr>
      <vt:lpstr>A125980712K_Latest</vt:lpstr>
      <vt:lpstr>A125980713L</vt:lpstr>
      <vt:lpstr>A125980713L_Data</vt:lpstr>
      <vt:lpstr>A125980713L_Latest</vt:lpstr>
      <vt:lpstr>A125980720K</vt:lpstr>
      <vt:lpstr>A125980720K_Data</vt:lpstr>
      <vt:lpstr>A125980720K_Latest</vt:lpstr>
      <vt:lpstr>A125980728C</vt:lpstr>
      <vt:lpstr>A125980728C_Data</vt:lpstr>
      <vt:lpstr>A125980728C_Latest</vt:lpstr>
      <vt:lpstr>A125980729F</vt:lpstr>
      <vt:lpstr>A125980729F_Data</vt:lpstr>
      <vt:lpstr>A125980729F_Latest</vt:lpstr>
      <vt:lpstr>A125980736C</vt:lpstr>
      <vt:lpstr>A125980736C_Data</vt:lpstr>
      <vt:lpstr>A125980736C_Latest</vt:lpstr>
      <vt:lpstr>A125980737F</vt:lpstr>
      <vt:lpstr>A125980737F_Data</vt:lpstr>
      <vt:lpstr>A125980737F_Latest</vt:lpstr>
      <vt:lpstr>A125980744C</vt:lpstr>
      <vt:lpstr>A125980744C_Data</vt:lpstr>
      <vt:lpstr>A125980744C_Latest</vt:lpstr>
      <vt:lpstr>A125980745F</vt:lpstr>
      <vt:lpstr>A125980745F_Data</vt:lpstr>
      <vt:lpstr>A125980745F_Latest</vt:lpstr>
      <vt:lpstr>A125980752C</vt:lpstr>
      <vt:lpstr>A125980752C_Data</vt:lpstr>
      <vt:lpstr>A125980752C_Latest</vt:lpstr>
      <vt:lpstr>A125980753F</vt:lpstr>
      <vt:lpstr>A125980753F_Data</vt:lpstr>
      <vt:lpstr>A125980753F_Latest</vt:lpstr>
      <vt:lpstr>A125980760C</vt:lpstr>
      <vt:lpstr>A125980760C_Data</vt:lpstr>
      <vt:lpstr>A125980760C_Latest</vt:lpstr>
      <vt:lpstr>A125980761F</vt:lpstr>
      <vt:lpstr>A125980761F_Data</vt:lpstr>
      <vt:lpstr>A125980761F_Latest</vt:lpstr>
      <vt:lpstr>A125980768W</vt:lpstr>
      <vt:lpstr>A125980768W_Data</vt:lpstr>
      <vt:lpstr>A125980768W_Latest</vt:lpstr>
      <vt:lpstr>A125980769X</vt:lpstr>
      <vt:lpstr>A125980769X_Data</vt:lpstr>
      <vt:lpstr>A125980769X_Latest</vt:lpstr>
      <vt:lpstr>A125980776W</vt:lpstr>
      <vt:lpstr>A125980776W_Data</vt:lpstr>
      <vt:lpstr>A125980776W_Latest</vt:lpstr>
      <vt:lpstr>A125980777X</vt:lpstr>
      <vt:lpstr>A125980777X_Data</vt:lpstr>
      <vt:lpstr>A125980777X_Latest</vt:lpstr>
      <vt:lpstr>A125980784W</vt:lpstr>
      <vt:lpstr>A125980784W_Data</vt:lpstr>
      <vt:lpstr>A125980784W_Latest</vt:lpstr>
      <vt:lpstr>A125980785X</vt:lpstr>
      <vt:lpstr>A125980785X_Data</vt:lpstr>
      <vt:lpstr>A125980785X_Latest</vt:lpstr>
      <vt:lpstr>A125980792W</vt:lpstr>
      <vt:lpstr>A125980792W_Data</vt:lpstr>
      <vt:lpstr>A125980792W_Latest</vt:lpstr>
      <vt:lpstr>A125980793X</vt:lpstr>
      <vt:lpstr>A125980793X_Data</vt:lpstr>
      <vt:lpstr>A125980793X_Latest</vt:lpstr>
      <vt:lpstr>A125980800K</vt:lpstr>
      <vt:lpstr>A125980800K_Data</vt:lpstr>
      <vt:lpstr>A125980800K_Latest</vt:lpstr>
      <vt:lpstr>A125980801L</vt:lpstr>
      <vt:lpstr>A125980801L_Data</vt:lpstr>
      <vt:lpstr>A125980801L_Latest</vt:lpstr>
      <vt:lpstr>A125980808C</vt:lpstr>
      <vt:lpstr>A125980808C_Data</vt:lpstr>
      <vt:lpstr>A125980808C_Latest</vt:lpstr>
      <vt:lpstr>A125980809F</vt:lpstr>
      <vt:lpstr>A125980809F_Data</vt:lpstr>
      <vt:lpstr>A125980809F_Latest</vt:lpstr>
      <vt:lpstr>A125980816C</vt:lpstr>
      <vt:lpstr>A125980816C_Data</vt:lpstr>
      <vt:lpstr>A125980816C_Latest</vt:lpstr>
      <vt:lpstr>A125980817F</vt:lpstr>
      <vt:lpstr>A125980817F_Data</vt:lpstr>
      <vt:lpstr>A125980817F_Latest</vt:lpstr>
      <vt:lpstr>A125980824C</vt:lpstr>
      <vt:lpstr>A125980824C_Data</vt:lpstr>
      <vt:lpstr>A125980824C_Latest</vt:lpstr>
      <vt:lpstr>A125980825F</vt:lpstr>
      <vt:lpstr>A125980825F_Data</vt:lpstr>
      <vt:lpstr>A125980825F_Latest</vt:lpstr>
      <vt:lpstr>A125980832C</vt:lpstr>
      <vt:lpstr>A125980832C_Data</vt:lpstr>
      <vt:lpstr>A125980832C_Latest</vt:lpstr>
      <vt:lpstr>A125980833F</vt:lpstr>
      <vt:lpstr>A125980833F_Data</vt:lpstr>
      <vt:lpstr>A125980833F_Latest</vt:lpstr>
      <vt:lpstr>A125980840C</vt:lpstr>
      <vt:lpstr>A125980840C_Data</vt:lpstr>
      <vt:lpstr>A125980840C_Latest</vt:lpstr>
      <vt:lpstr>A125980841F</vt:lpstr>
      <vt:lpstr>A125980841F_Data</vt:lpstr>
      <vt:lpstr>A125980841F_Latest</vt:lpstr>
      <vt:lpstr>A125980848W</vt:lpstr>
      <vt:lpstr>A125980848W_Data</vt:lpstr>
      <vt:lpstr>A125980848W_Latest</vt:lpstr>
      <vt:lpstr>A125980849X</vt:lpstr>
      <vt:lpstr>A125980849X_Data</vt:lpstr>
      <vt:lpstr>A125980849X_Latest</vt:lpstr>
      <vt:lpstr>A125980856W</vt:lpstr>
      <vt:lpstr>A125980856W_Data</vt:lpstr>
      <vt:lpstr>A125980856W_Latest</vt:lpstr>
      <vt:lpstr>A125980857X</vt:lpstr>
      <vt:lpstr>A125980857X_Data</vt:lpstr>
      <vt:lpstr>A125980857X_Latest</vt:lpstr>
      <vt:lpstr>A125980864W</vt:lpstr>
      <vt:lpstr>A125980864W_Data</vt:lpstr>
      <vt:lpstr>A125980864W_Latest</vt:lpstr>
      <vt:lpstr>A125980865X</vt:lpstr>
      <vt:lpstr>A125980865X_Data</vt:lpstr>
      <vt:lpstr>A125980865X_Latest</vt:lpstr>
      <vt:lpstr>A125980872W</vt:lpstr>
      <vt:lpstr>A125980872W_Data</vt:lpstr>
      <vt:lpstr>A125980872W_Latest</vt:lpstr>
      <vt:lpstr>A125980873X</vt:lpstr>
      <vt:lpstr>A125980873X_Data</vt:lpstr>
      <vt:lpstr>A125980873X_Latest</vt:lpstr>
      <vt:lpstr>A125980880W</vt:lpstr>
      <vt:lpstr>A125980880W_Data</vt:lpstr>
      <vt:lpstr>A125980880W_Latest</vt:lpstr>
      <vt:lpstr>A125980881X</vt:lpstr>
      <vt:lpstr>A125980881X_Data</vt:lpstr>
      <vt:lpstr>A125980881X_Latest</vt:lpstr>
      <vt:lpstr>A125980888R</vt:lpstr>
      <vt:lpstr>A125980888R_Data</vt:lpstr>
      <vt:lpstr>A125980888R_Latest</vt:lpstr>
      <vt:lpstr>A125980889T</vt:lpstr>
      <vt:lpstr>A125980889T_Data</vt:lpstr>
      <vt:lpstr>A125980889T_Latest</vt:lpstr>
      <vt:lpstr>A125980896R</vt:lpstr>
      <vt:lpstr>A125980896R_Data</vt:lpstr>
      <vt:lpstr>A125980896R_Latest</vt:lpstr>
      <vt:lpstr>A125980897T</vt:lpstr>
      <vt:lpstr>A125980897T_Data</vt:lpstr>
      <vt:lpstr>A125980897T_Latest</vt:lpstr>
      <vt:lpstr>A125980904C</vt:lpstr>
      <vt:lpstr>A125980904C_Data</vt:lpstr>
      <vt:lpstr>A125980904C_Latest</vt:lpstr>
      <vt:lpstr>A125980905F</vt:lpstr>
      <vt:lpstr>A125980905F_Data</vt:lpstr>
      <vt:lpstr>A125980905F_Latest</vt:lpstr>
      <vt:lpstr>A125980912C</vt:lpstr>
      <vt:lpstr>A125980912C_Data</vt:lpstr>
      <vt:lpstr>A125980912C_Latest</vt:lpstr>
      <vt:lpstr>A125980913F</vt:lpstr>
      <vt:lpstr>A125980913F_Data</vt:lpstr>
      <vt:lpstr>A125980913F_Latest</vt:lpstr>
      <vt:lpstr>A125980920C</vt:lpstr>
      <vt:lpstr>A125980920C_Data</vt:lpstr>
      <vt:lpstr>A125980920C_Latest</vt:lpstr>
      <vt:lpstr>A125980928W</vt:lpstr>
      <vt:lpstr>A125980928W_Data</vt:lpstr>
      <vt:lpstr>A125980928W_Latest</vt:lpstr>
      <vt:lpstr>A125980929X</vt:lpstr>
      <vt:lpstr>A125980929X_Data</vt:lpstr>
      <vt:lpstr>A125980929X_Latest</vt:lpstr>
      <vt:lpstr>A125980936W</vt:lpstr>
      <vt:lpstr>A125980936W_Data</vt:lpstr>
      <vt:lpstr>A125980936W_Latest</vt:lpstr>
      <vt:lpstr>A125980937X</vt:lpstr>
      <vt:lpstr>A125980937X_Data</vt:lpstr>
      <vt:lpstr>A125980937X_Latest</vt:lpstr>
      <vt:lpstr>A125980944W</vt:lpstr>
      <vt:lpstr>A125980944W_Data</vt:lpstr>
      <vt:lpstr>A125980944W_Latest</vt:lpstr>
      <vt:lpstr>A125980945X</vt:lpstr>
      <vt:lpstr>A125980945X_Data</vt:lpstr>
      <vt:lpstr>A125980945X_Latest</vt:lpstr>
      <vt:lpstr>A125980952W</vt:lpstr>
      <vt:lpstr>A125980952W_Data</vt:lpstr>
      <vt:lpstr>A125980952W_Latest</vt:lpstr>
      <vt:lpstr>A125980953X</vt:lpstr>
      <vt:lpstr>A125980953X_Data</vt:lpstr>
      <vt:lpstr>A125980953X_Latest</vt:lpstr>
      <vt:lpstr>A125980960W</vt:lpstr>
      <vt:lpstr>A125980960W_Data</vt:lpstr>
      <vt:lpstr>A125980960W_Latest</vt:lpstr>
      <vt:lpstr>A125980961X</vt:lpstr>
      <vt:lpstr>A125980961X_Data</vt:lpstr>
      <vt:lpstr>A125980961X_Latest</vt:lpstr>
      <vt:lpstr>A125980968R</vt:lpstr>
      <vt:lpstr>A125980968R_Data</vt:lpstr>
      <vt:lpstr>A125980968R_Latest</vt:lpstr>
      <vt:lpstr>A125980969T</vt:lpstr>
      <vt:lpstr>A125980969T_Data</vt:lpstr>
      <vt:lpstr>A125980969T_Latest</vt:lpstr>
      <vt:lpstr>A125980976R</vt:lpstr>
      <vt:lpstr>A125980976R_Data</vt:lpstr>
      <vt:lpstr>A125980976R_Latest</vt:lpstr>
      <vt:lpstr>A125980977T</vt:lpstr>
      <vt:lpstr>A125980977T_Data</vt:lpstr>
      <vt:lpstr>A125980977T_Latest</vt:lpstr>
      <vt:lpstr>A125980984R</vt:lpstr>
      <vt:lpstr>A125980984R_Data</vt:lpstr>
      <vt:lpstr>A125980984R_Latest</vt:lpstr>
      <vt:lpstr>A125980985T</vt:lpstr>
      <vt:lpstr>A125980985T_Data</vt:lpstr>
      <vt:lpstr>A125980985T_Latest</vt:lpstr>
      <vt:lpstr>A125980992R</vt:lpstr>
      <vt:lpstr>A125980992R_Data</vt:lpstr>
      <vt:lpstr>A125980992R_Latest</vt:lpstr>
      <vt:lpstr>A125980993T</vt:lpstr>
      <vt:lpstr>A125980993T_Data</vt:lpstr>
      <vt:lpstr>A125980993T_Latest</vt:lpstr>
      <vt:lpstr>A125981000F</vt:lpstr>
      <vt:lpstr>A125981000F_Data</vt:lpstr>
      <vt:lpstr>A125981000F_Latest</vt:lpstr>
      <vt:lpstr>A125981001J</vt:lpstr>
      <vt:lpstr>A125981001J_Data</vt:lpstr>
      <vt:lpstr>A125981001J_Latest</vt:lpstr>
      <vt:lpstr>A125981008X</vt:lpstr>
      <vt:lpstr>A125981008X_Data</vt:lpstr>
      <vt:lpstr>A125981008X_Latest</vt:lpstr>
      <vt:lpstr>A125981009A</vt:lpstr>
      <vt:lpstr>A125981009A_Data</vt:lpstr>
      <vt:lpstr>A125981009A_Latest</vt:lpstr>
      <vt:lpstr>A125981016X</vt:lpstr>
      <vt:lpstr>A125981016X_Data</vt:lpstr>
      <vt:lpstr>A125981016X_Latest</vt:lpstr>
      <vt:lpstr>A125981017A</vt:lpstr>
      <vt:lpstr>A125981017A_Data</vt:lpstr>
      <vt:lpstr>A125981017A_Latest</vt:lpstr>
      <vt:lpstr>A125981024X</vt:lpstr>
      <vt:lpstr>A125981024X_Data</vt:lpstr>
      <vt:lpstr>A125981024X_Latest</vt:lpstr>
      <vt:lpstr>A125981025A</vt:lpstr>
      <vt:lpstr>A125981025A_Data</vt:lpstr>
      <vt:lpstr>A125981025A_Latest</vt:lpstr>
      <vt:lpstr>A125981032X</vt:lpstr>
      <vt:lpstr>A125981032X_Data</vt:lpstr>
      <vt:lpstr>A125981032X_Latest</vt:lpstr>
      <vt:lpstr>A125981033A</vt:lpstr>
      <vt:lpstr>A125981033A_Data</vt:lpstr>
      <vt:lpstr>A125981033A_Latest</vt:lpstr>
      <vt:lpstr>A125981040X</vt:lpstr>
      <vt:lpstr>A125981040X_Data</vt:lpstr>
      <vt:lpstr>A125981040X_Latest</vt:lpstr>
      <vt:lpstr>A125981041A</vt:lpstr>
      <vt:lpstr>A125981041A_Data</vt:lpstr>
      <vt:lpstr>A125981041A_Latest</vt:lpstr>
      <vt:lpstr>A125981048T</vt:lpstr>
      <vt:lpstr>A125981048T_Data</vt:lpstr>
      <vt:lpstr>A125981048T_Latest</vt:lpstr>
      <vt:lpstr>A125981049V</vt:lpstr>
      <vt:lpstr>A125981049V_Data</vt:lpstr>
      <vt:lpstr>A125981049V_Latest</vt:lpstr>
      <vt:lpstr>A125981056T</vt:lpstr>
      <vt:lpstr>A125981056T_Data</vt:lpstr>
      <vt:lpstr>A125981056T_Latest</vt:lpstr>
      <vt:lpstr>A125981057V</vt:lpstr>
      <vt:lpstr>A125981057V_Data</vt:lpstr>
      <vt:lpstr>A125981057V_Latest</vt:lpstr>
      <vt:lpstr>A125981064T</vt:lpstr>
      <vt:lpstr>A125981064T_Data</vt:lpstr>
      <vt:lpstr>A125981064T_Latest</vt:lpstr>
      <vt:lpstr>A125981065V</vt:lpstr>
      <vt:lpstr>A125981065V_Data</vt:lpstr>
      <vt:lpstr>A125981065V_Latest</vt:lpstr>
      <vt:lpstr>A125981072T</vt:lpstr>
      <vt:lpstr>A125981072T_Data</vt:lpstr>
      <vt:lpstr>A125981072T_Latest</vt:lpstr>
      <vt:lpstr>A125981073V</vt:lpstr>
      <vt:lpstr>A125981073V_Data</vt:lpstr>
      <vt:lpstr>A125981073V_Latest</vt:lpstr>
      <vt:lpstr>A125981080T</vt:lpstr>
      <vt:lpstr>A125981080T_Data</vt:lpstr>
      <vt:lpstr>A125981080T_Latest</vt:lpstr>
      <vt:lpstr>A125981081V</vt:lpstr>
      <vt:lpstr>A125981081V_Data</vt:lpstr>
      <vt:lpstr>A125981081V_Latest</vt:lpstr>
      <vt:lpstr>A125981088K</vt:lpstr>
      <vt:lpstr>A125981088K_Data</vt:lpstr>
      <vt:lpstr>A125981088K_Latest</vt:lpstr>
      <vt:lpstr>A125981089L</vt:lpstr>
      <vt:lpstr>A125981089L_Data</vt:lpstr>
      <vt:lpstr>A125981089L_Latest</vt:lpstr>
      <vt:lpstr>A125981096K</vt:lpstr>
      <vt:lpstr>A125981096K_Data</vt:lpstr>
      <vt:lpstr>A125981096K_Latest</vt:lpstr>
      <vt:lpstr>A125981097L</vt:lpstr>
      <vt:lpstr>A125981097L_Data</vt:lpstr>
      <vt:lpstr>A125981097L_Latest</vt:lpstr>
      <vt:lpstr>A125981104X</vt:lpstr>
      <vt:lpstr>A125981104X_Data</vt:lpstr>
      <vt:lpstr>A125981104X_Latest</vt:lpstr>
      <vt:lpstr>A125981105A</vt:lpstr>
      <vt:lpstr>A125981105A_Data</vt:lpstr>
      <vt:lpstr>A125981105A_Latest</vt:lpstr>
      <vt:lpstr>A125981112X</vt:lpstr>
      <vt:lpstr>A125981112X_Data</vt:lpstr>
      <vt:lpstr>A125981112X_Latest</vt:lpstr>
      <vt:lpstr>A125981113A</vt:lpstr>
      <vt:lpstr>A125981113A_Data</vt:lpstr>
      <vt:lpstr>A125981113A_Latest</vt:lpstr>
      <vt:lpstr>A125981120X</vt:lpstr>
      <vt:lpstr>A125981120X_Data</vt:lpstr>
      <vt:lpstr>A125981120X_Latest</vt:lpstr>
      <vt:lpstr>A125981128T</vt:lpstr>
      <vt:lpstr>A125981128T_Data</vt:lpstr>
      <vt:lpstr>A125981128T_Latest</vt:lpstr>
      <vt:lpstr>A125981129V</vt:lpstr>
      <vt:lpstr>A125981129V_Data</vt:lpstr>
      <vt:lpstr>A125981129V_Latest</vt:lpstr>
      <vt:lpstr>A125981136T</vt:lpstr>
      <vt:lpstr>A125981136T_Data</vt:lpstr>
      <vt:lpstr>A125981136T_Latest</vt:lpstr>
      <vt:lpstr>A125981137V</vt:lpstr>
      <vt:lpstr>A125981137V_Data</vt:lpstr>
      <vt:lpstr>A125981137V_Latest</vt:lpstr>
      <vt:lpstr>A125981144T</vt:lpstr>
      <vt:lpstr>A125981144T_Data</vt:lpstr>
      <vt:lpstr>A125981144T_Latest</vt:lpstr>
      <vt:lpstr>A125981145V</vt:lpstr>
      <vt:lpstr>A125981145V_Data</vt:lpstr>
      <vt:lpstr>A125981145V_Latest</vt:lpstr>
      <vt:lpstr>A125981152T</vt:lpstr>
      <vt:lpstr>A125981152T_Data</vt:lpstr>
      <vt:lpstr>A125981152T_Latest</vt:lpstr>
      <vt:lpstr>A125981153V</vt:lpstr>
      <vt:lpstr>A125981153V_Data</vt:lpstr>
      <vt:lpstr>A125981153V_Latest</vt:lpstr>
      <vt:lpstr>A125981160T</vt:lpstr>
      <vt:lpstr>A125981160T_Data</vt:lpstr>
      <vt:lpstr>A125981160T_Latest</vt:lpstr>
      <vt:lpstr>A125981161V</vt:lpstr>
      <vt:lpstr>A125981161V_Data</vt:lpstr>
      <vt:lpstr>A125981161V_Latest</vt:lpstr>
      <vt:lpstr>A125981168K</vt:lpstr>
      <vt:lpstr>A125981168K_Data</vt:lpstr>
      <vt:lpstr>A125981168K_Latest</vt:lpstr>
      <vt:lpstr>A125981169L</vt:lpstr>
      <vt:lpstr>A125981169L_Data</vt:lpstr>
      <vt:lpstr>A125981169L_Latest</vt:lpstr>
      <vt:lpstr>A125981176K</vt:lpstr>
      <vt:lpstr>A125981176K_Data</vt:lpstr>
      <vt:lpstr>A125981176K_Latest</vt:lpstr>
      <vt:lpstr>A125981177L</vt:lpstr>
      <vt:lpstr>A125981177L_Data</vt:lpstr>
      <vt:lpstr>A125981177L_Latest</vt:lpstr>
      <vt:lpstr>A125981184K</vt:lpstr>
      <vt:lpstr>A125981184K_Data</vt:lpstr>
      <vt:lpstr>A125981184K_Latest</vt:lpstr>
      <vt:lpstr>A125981185L</vt:lpstr>
      <vt:lpstr>A125981185L_Data</vt:lpstr>
      <vt:lpstr>A125981185L_Latest</vt:lpstr>
      <vt:lpstr>A125981192K</vt:lpstr>
      <vt:lpstr>A125981192K_Data</vt:lpstr>
      <vt:lpstr>A125981192K_Latest</vt:lpstr>
      <vt:lpstr>A125981193L</vt:lpstr>
      <vt:lpstr>A125981193L_Data</vt:lpstr>
      <vt:lpstr>A125981193L_Latest</vt:lpstr>
      <vt:lpstr>A125981200X</vt:lpstr>
      <vt:lpstr>A125981200X_Data</vt:lpstr>
      <vt:lpstr>A125981200X_Latest</vt:lpstr>
      <vt:lpstr>A125981201A</vt:lpstr>
      <vt:lpstr>A125981201A_Data</vt:lpstr>
      <vt:lpstr>A125981201A_Latest</vt:lpstr>
      <vt:lpstr>A125981208T</vt:lpstr>
      <vt:lpstr>A125981208T_Data</vt:lpstr>
      <vt:lpstr>A125981208T_Latest</vt:lpstr>
      <vt:lpstr>A125981209V</vt:lpstr>
      <vt:lpstr>A125981209V_Data</vt:lpstr>
      <vt:lpstr>A125981209V_Latest</vt:lpstr>
      <vt:lpstr>A125981216T</vt:lpstr>
      <vt:lpstr>A125981216T_Data</vt:lpstr>
      <vt:lpstr>A125981216T_Latest</vt:lpstr>
      <vt:lpstr>A125981217V</vt:lpstr>
      <vt:lpstr>A125981217V_Data</vt:lpstr>
      <vt:lpstr>A125981217V_Latest</vt:lpstr>
      <vt:lpstr>A125981224T</vt:lpstr>
      <vt:lpstr>A125981224T_Data</vt:lpstr>
      <vt:lpstr>A125981224T_Latest</vt:lpstr>
      <vt:lpstr>A125981225V</vt:lpstr>
      <vt:lpstr>A125981225V_Data</vt:lpstr>
      <vt:lpstr>A125981225V_Latest</vt:lpstr>
      <vt:lpstr>A125981232T</vt:lpstr>
      <vt:lpstr>A125981232T_Data</vt:lpstr>
      <vt:lpstr>A125981232T_Latest</vt:lpstr>
      <vt:lpstr>A125981233V</vt:lpstr>
      <vt:lpstr>A125981233V_Data</vt:lpstr>
      <vt:lpstr>A125981233V_Latest</vt:lpstr>
      <vt:lpstr>A125981240T</vt:lpstr>
      <vt:lpstr>A125981240T_Data</vt:lpstr>
      <vt:lpstr>A125981240T_Latest</vt:lpstr>
      <vt:lpstr>A125981241V</vt:lpstr>
      <vt:lpstr>A125981241V_Data</vt:lpstr>
      <vt:lpstr>A125981241V_Latest</vt:lpstr>
      <vt:lpstr>A125981248K</vt:lpstr>
      <vt:lpstr>A125981248K_Data</vt:lpstr>
      <vt:lpstr>A125981248K_Latest</vt:lpstr>
      <vt:lpstr>A125981249L</vt:lpstr>
      <vt:lpstr>A125981249L_Data</vt:lpstr>
      <vt:lpstr>A125981249L_Latest</vt:lpstr>
      <vt:lpstr>A125981256K</vt:lpstr>
      <vt:lpstr>A125981256K_Data</vt:lpstr>
      <vt:lpstr>A125981256K_Latest</vt:lpstr>
      <vt:lpstr>A125981257L</vt:lpstr>
      <vt:lpstr>A125981257L_Data</vt:lpstr>
      <vt:lpstr>A125981257L_Latest</vt:lpstr>
      <vt:lpstr>A125981264K</vt:lpstr>
      <vt:lpstr>A125981264K_Data</vt:lpstr>
      <vt:lpstr>A125981264K_Latest</vt:lpstr>
      <vt:lpstr>A125981265L</vt:lpstr>
      <vt:lpstr>A125981265L_Data</vt:lpstr>
      <vt:lpstr>A125981265L_Latest</vt:lpstr>
      <vt:lpstr>A125981272K</vt:lpstr>
      <vt:lpstr>A125981272K_Data</vt:lpstr>
      <vt:lpstr>A125981272K_Latest</vt:lpstr>
      <vt:lpstr>A125981273L</vt:lpstr>
      <vt:lpstr>A125981273L_Data</vt:lpstr>
      <vt:lpstr>A125981273L_Latest</vt:lpstr>
      <vt:lpstr>A125981280K</vt:lpstr>
      <vt:lpstr>A125981280K_Data</vt:lpstr>
      <vt:lpstr>A125981280K_Latest</vt:lpstr>
      <vt:lpstr>A125981281L</vt:lpstr>
      <vt:lpstr>A125981281L_Data</vt:lpstr>
      <vt:lpstr>A125981281L_Latest</vt:lpstr>
      <vt:lpstr>A125981288C</vt:lpstr>
      <vt:lpstr>A125981288C_Data</vt:lpstr>
      <vt:lpstr>A125981288C_Latest</vt:lpstr>
      <vt:lpstr>A125981289F</vt:lpstr>
      <vt:lpstr>A125981289F_Data</vt:lpstr>
      <vt:lpstr>A125981289F_Latest</vt:lpstr>
      <vt:lpstr>A125981296C</vt:lpstr>
      <vt:lpstr>A125981296C_Data</vt:lpstr>
      <vt:lpstr>A125981296C_Latest</vt:lpstr>
      <vt:lpstr>A125981297F</vt:lpstr>
      <vt:lpstr>A125981297F_Data</vt:lpstr>
      <vt:lpstr>A125981297F_Latest</vt:lpstr>
      <vt:lpstr>A125981304T</vt:lpstr>
      <vt:lpstr>A125981304T_Data</vt:lpstr>
      <vt:lpstr>A125981304T_Latest</vt:lpstr>
      <vt:lpstr>A125981305V</vt:lpstr>
      <vt:lpstr>A125981305V_Data</vt:lpstr>
      <vt:lpstr>A125981305V_Latest</vt:lpstr>
      <vt:lpstr>A125981312T</vt:lpstr>
      <vt:lpstr>A125981312T_Data</vt:lpstr>
      <vt:lpstr>A125981312T_Latest</vt:lpstr>
      <vt:lpstr>A125981313V</vt:lpstr>
      <vt:lpstr>A125981313V_Data</vt:lpstr>
      <vt:lpstr>A125981313V_Latest</vt:lpstr>
      <vt:lpstr>A125981320T</vt:lpstr>
      <vt:lpstr>A125981320T_Data</vt:lpstr>
      <vt:lpstr>A125981320T_Latest</vt:lpstr>
      <vt:lpstr>A125981328K</vt:lpstr>
      <vt:lpstr>A125981328K_Data</vt:lpstr>
      <vt:lpstr>A125981328K_Latest</vt:lpstr>
      <vt:lpstr>A125981329L</vt:lpstr>
      <vt:lpstr>A125981329L_Data</vt:lpstr>
      <vt:lpstr>A125981329L_Latest</vt:lpstr>
      <vt:lpstr>A125981336K</vt:lpstr>
      <vt:lpstr>A125981336K_Data</vt:lpstr>
      <vt:lpstr>A125981336K_Latest</vt:lpstr>
      <vt:lpstr>A125981337L</vt:lpstr>
      <vt:lpstr>A125981337L_Data</vt:lpstr>
      <vt:lpstr>A125981337L_Latest</vt:lpstr>
      <vt:lpstr>A125981344K</vt:lpstr>
      <vt:lpstr>A125981344K_Data</vt:lpstr>
      <vt:lpstr>A125981344K_Latest</vt:lpstr>
      <vt:lpstr>A125981345L</vt:lpstr>
      <vt:lpstr>A125981345L_Data</vt:lpstr>
      <vt:lpstr>A125981345L_Latest</vt:lpstr>
      <vt:lpstr>A125981352K</vt:lpstr>
      <vt:lpstr>A125981352K_Data</vt:lpstr>
      <vt:lpstr>A125981352K_Latest</vt:lpstr>
      <vt:lpstr>A125981353L</vt:lpstr>
      <vt:lpstr>A125981353L_Data</vt:lpstr>
      <vt:lpstr>A125981353L_Latest</vt:lpstr>
      <vt:lpstr>A125981360K</vt:lpstr>
      <vt:lpstr>A125981360K_Data</vt:lpstr>
      <vt:lpstr>A125981360K_Latest</vt:lpstr>
      <vt:lpstr>A125981361L</vt:lpstr>
      <vt:lpstr>A125981361L_Data</vt:lpstr>
      <vt:lpstr>A125981361L_Latest</vt:lpstr>
      <vt:lpstr>A125981368C</vt:lpstr>
      <vt:lpstr>A125981368C_Data</vt:lpstr>
      <vt:lpstr>A125981368C_Latest</vt:lpstr>
      <vt:lpstr>A125981369F</vt:lpstr>
      <vt:lpstr>A125981369F_Data</vt:lpstr>
      <vt:lpstr>A125981369F_Latest</vt:lpstr>
      <vt:lpstr>A125981376C</vt:lpstr>
      <vt:lpstr>A125981376C_Data</vt:lpstr>
      <vt:lpstr>A125981376C_Latest</vt:lpstr>
      <vt:lpstr>A125981377F</vt:lpstr>
      <vt:lpstr>A125981377F_Data</vt:lpstr>
      <vt:lpstr>A125981377F_Latest</vt:lpstr>
      <vt:lpstr>A125981384C</vt:lpstr>
      <vt:lpstr>A125981384C_Data</vt:lpstr>
      <vt:lpstr>A125981384C_Latest</vt:lpstr>
      <vt:lpstr>A125981385F</vt:lpstr>
      <vt:lpstr>A125981385F_Data</vt:lpstr>
      <vt:lpstr>A125981385F_Latest</vt:lpstr>
      <vt:lpstr>A125981392C</vt:lpstr>
      <vt:lpstr>A125981392C_Data</vt:lpstr>
      <vt:lpstr>A125981392C_Latest</vt:lpstr>
      <vt:lpstr>A125981393F</vt:lpstr>
      <vt:lpstr>A125981393F_Data</vt:lpstr>
      <vt:lpstr>A125981393F_Latest</vt:lpstr>
      <vt:lpstr>A125981400T</vt:lpstr>
      <vt:lpstr>A125981400T_Data</vt:lpstr>
      <vt:lpstr>A125981400T_Latest</vt:lpstr>
      <vt:lpstr>A125981401V</vt:lpstr>
      <vt:lpstr>A125981401V_Data</vt:lpstr>
      <vt:lpstr>A125981401V_Latest</vt:lpstr>
      <vt:lpstr>A125981408K</vt:lpstr>
      <vt:lpstr>A125981408K_Data</vt:lpstr>
      <vt:lpstr>A125981408K_Latest</vt:lpstr>
      <vt:lpstr>A125981409L</vt:lpstr>
      <vt:lpstr>A125981409L_Data</vt:lpstr>
      <vt:lpstr>A125981409L_Latest</vt:lpstr>
      <vt:lpstr>A125981416K</vt:lpstr>
      <vt:lpstr>A125981416K_Data</vt:lpstr>
      <vt:lpstr>A125981416K_Latest</vt:lpstr>
      <vt:lpstr>A125981417L</vt:lpstr>
      <vt:lpstr>A125981417L_Data</vt:lpstr>
      <vt:lpstr>A125981417L_Latest</vt:lpstr>
      <vt:lpstr>A125981424K</vt:lpstr>
      <vt:lpstr>A125981424K_Data</vt:lpstr>
      <vt:lpstr>A125981424K_Latest</vt:lpstr>
      <vt:lpstr>A125981425L</vt:lpstr>
      <vt:lpstr>A125981425L_Data</vt:lpstr>
      <vt:lpstr>A125981425L_Latest</vt:lpstr>
      <vt:lpstr>A125981432K</vt:lpstr>
      <vt:lpstr>A125981432K_Data</vt:lpstr>
      <vt:lpstr>A125981432K_Latest</vt:lpstr>
      <vt:lpstr>A125981433L</vt:lpstr>
      <vt:lpstr>A125981433L_Data</vt:lpstr>
      <vt:lpstr>A125981433L_Latest</vt:lpstr>
      <vt:lpstr>A125981440K</vt:lpstr>
      <vt:lpstr>A125981440K_Data</vt:lpstr>
      <vt:lpstr>A125981440K_Latest</vt:lpstr>
      <vt:lpstr>A125981441L</vt:lpstr>
      <vt:lpstr>A125981441L_Data</vt:lpstr>
      <vt:lpstr>A125981441L_Latest</vt:lpstr>
      <vt:lpstr>A125981448C</vt:lpstr>
      <vt:lpstr>A125981448C_Data</vt:lpstr>
      <vt:lpstr>A125981448C_Latest</vt:lpstr>
      <vt:lpstr>A125981449F</vt:lpstr>
      <vt:lpstr>A125981449F_Data</vt:lpstr>
      <vt:lpstr>A125981449F_Latest</vt:lpstr>
      <vt:lpstr>A125981456C</vt:lpstr>
      <vt:lpstr>A125981456C_Data</vt:lpstr>
      <vt:lpstr>A125981456C_Latest</vt:lpstr>
      <vt:lpstr>A125981457F</vt:lpstr>
      <vt:lpstr>A125981457F_Data</vt:lpstr>
      <vt:lpstr>A125981457F_Latest</vt:lpstr>
      <vt:lpstr>A125981464C</vt:lpstr>
      <vt:lpstr>A125981464C_Data</vt:lpstr>
      <vt:lpstr>A125981464C_Latest</vt:lpstr>
      <vt:lpstr>A125981465F</vt:lpstr>
      <vt:lpstr>A125981465F_Data</vt:lpstr>
      <vt:lpstr>A125981465F_Latest</vt:lpstr>
      <vt:lpstr>A125981472C</vt:lpstr>
      <vt:lpstr>A125981472C_Data</vt:lpstr>
      <vt:lpstr>A125981472C_Latest</vt:lpstr>
      <vt:lpstr>A125981473F</vt:lpstr>
      <vt:lpstr>A125981473F_Data</vt:lpstr>
      <vt:lpstr>A125981473F_Latest</vt:lpstr>
      <vt:lpstr>A125981480C</vt:lpstr>
      <vt:lpstr>A125981480C_Data</vt:lpstr>
      <vt:lpstr>A125981480C_Latest</vt:lpstr>
      <vt:lpstr>A125981481F</vt:lpstr>
      <vt:lpstr>A125981481F_Data</vt:lpstr>
      <vt:lpstr>A125981481F_Latest</vt:lpstr>
      <vt:lpstr>A125981488W</vt:lpstr>
      <vt:lpstr>A125981488W_Data</vt:lpstr>
      <vt:lpstr>A125981488W_Latest</vt:lpstr>
      <vt:lpstr>A125981489X</vt:lpstr>
      <vt:lpstr>A125981489X_Data</vt:lpstr>
      <vt:lpstr>A125981489X_Latest</vt:lpstr>
      <vt:lpstr>A125981496W</vt:lpstr>
      <vt:lpstr>A125981496W_Data</vt:lpstr>
      <vt:lpstr>A125981496W_Latest</vt:lpstr>
      <vt:lpstr>A125981497X</vt:lpstr>
      <vt:lpstr>A125981497X_Data</vt:lpstr>
      <vt:lpstr>A125981497X_Latest</vt:lpstr>
      <vt:lpstr>A125981504K</vt:lpstr>
      <vt:lpstr>A125981504K_Data</vt:lpstr>
      <vt:lpstr>A125981504K_Latest</vt:lpstr>
      <vt:lpstr>A125981505L</vt:lpstr>
      <vt:lpstr>A125981505L_Data</vt:lpstr>
      <vt:lpstr>A125981505L_Latest</vt:lpstr>
      <vt:lpstr>A125981512K</vt:lpstr>
      <vt:lpstr>A125981512K_Data</vt:lpstr>
      <vt:lpstr>A125981512K_Latest</vt:lpstr>
      <vt:lpstr>A125981513L</vt:lpstr>
      <vt:lpstr>A125981513L_Data</vt:lpstr>
      <vt:lpstr>A125981513L_Latest</vt:lpstr>
      <vt:lpstr>A125981520K</vt:lpstr>
      <vt:lpstr>A125981520K_Data</vt:lpstr>
      <vt:lpstr>A125981520K_Latest</vt:lpstr>
      <vt:lpstr>A125981528C</vt:lpstr>
      <vt:lpstr>A125981528C_Data</vt:lpstr>
      <vt:lpstr>A125981528C_Latest</vt:lpstr>
      <vt:lpstr>A125981529F</vt:lpstr>
      <vt:lpstr>A125981529F_Data</vt:lpstr>
      <vt:lpstr>A125981529F_Latest</vt:lpstr>
      <vt:lpstr>A125981536C</vt:lpstr>
      <vt:lpstr>A125981536C_Data</vt:lpstr>
      <vt:lpstr>A125981536C_Latest</vt:lpstr>
      <vt:lpstr>A125981537F</vt:lpstr>
      <vt:lpstr>A125981537F_Data</vt:lpstr>
      <vt:lpstr>A125981537F_Latest</vt:lpstr>
      <vt:lpstr>A125981544C</vt:lpstr>
      <vt:lpstr>A125981544C_Data</vt:lpstr>
      <vt:lpstr>A125981544C_Latest</vt:lpstr>
      <vt:lpstr>A125981545F</vt:lpstr>
      <vt:lpstr>A125981545F_Data</vt:lpstr>
      <vt:lpstr>A125981545F_Latest</vt:lpstr>
      <vt:lpstr>A125981552C</vt:lpstr>
      <vt:lpstr>A125981552C_Data</vt:lpstr>
      <vt:lpstr>A125981552C_Latest</vt:lpstr>
      <vt:lpstr>A125981553F</vt:lpstr>
      <vt:lpstr>A125981553F_Data</vt:lpstr>
      <vt:lpstr>A125981553F_Latest</vt:lpstr>
      <vt:lpstr>A125981560C</vt:lpstr>
      <vt:lpstr>A125981560C_Data</vt:lpstr>
      <vt:lpstr>A125981560C_Latest</vt:lpstr>
      <vt:lpstr>A125981561F</vt:lpstr>
      <vt:lpstr>A125981561F_Data</vt:lpstr>
      <vt:lpstr>A125981561F_Latest</vt:lpstr>
      <vt:lpstr>A125981568W</vt:lpstr>
      <vt:lpstr>A125981568W_Data</vt:lpstr>
      <vt:lpstr>A125981568W_Latest</vt:lpstr>
      <vt:lpstr>A125981569X</vt:lpstr>
      <vt:lpstr>A125981569X_Data</vt:lpstr>
      <vt:lpstr>A125981569X_Latest</vt:lpstr>
      <vt:lpstr>A125981576W</vt:lpstr>
      <vt:lpstr>A125981576W_Data</vt:lpstr>
      <vt:lpstr>A125981576W_Latest</vt:lpstr>
      <vt:lpstr>A125981577X</vt:lpstr>
      <vt:lpstr>A125981577X_Data</vt:lpstr>
      <vt:lpstr>A125981577X_Latest</vt:lpstr>
      <vt:lpstr>A125981584W</vt:lpstr>
      <vt:lpstr>A125981584W_Data</vt:lpstr>
      <vt:lpstr>A125981584W_Latest</vt:lpstr>
      <vt:lpstr>A125981585X</vt:lpstr>
      <vt:lpstr>A125981585X_Data</vt:lpstr>
      <vt:lpstr>A125981585X_Latest</vt:lpstr>
      <vt:lpstr>A125981592W</vt:lpstr>
      <vt:lpstr>A125981592W_Data</vt:lpstr>
      <vt:lpstr>A125981592W_Latest</vt:lpstr>
      <vt:lpstr>A125981593X</vt:lpstr>
      <vt:lpstr>A125981593X_Data</vt:lpstr>
      <vt:lpstr>A125981593X_Latest</vt:lpstr>
      <vt:lpstr>A125981600K</vt:lpstr>
      <vt:lpstr>A125981600K_Data</vt:lpstr>
      <vt:lpstr>A125981600K_Latest</vt:lpstr>
      <vt:lpstr>A125981601L</vt:lpstr>
      <vt:lpstr>A125981601L_Data</vt:lpstr>
      <vt:lpstr>A125981601L_Latest</vt:lpstr>
      <vt:lpstr>A125981608C</vt:lpstr>
      <vt:lpstr>A125981608C_Data</vt:lpstr>
      <vt:lpstr>A125981608C_Latest</vt:lpstr>
      <vt:lpstr>A125981609F</vt:lpstr>
      <vt:lpstr>A125981609F_Data</vt:lpstr>
      <vt:lpstr>A125981609F_Latest</vt:lpstr>
      <vt:lpstr>A125981616C</vt:lpstr>
      <vt:lpstr>A125981616C_Data</vt:lpstr>
      <vt:lpstr>A125981616C_Latest</vt:lpstr>
      <vt:lpstr>A125981617F</vt:lpstr>
      <vt:lpstr>A125981617F_Data</vt:lpstr>
      <vt:lpstr>A125981617F_Latest</vt:lpstr>
      <vt:lpstr>A125981624C</vt:lpstr>
      <vt:lpstr>A125981624C_Data</vt:lpstr>
      <vt:lpstr>A125981624C_Latest</vt:lpstr>
      <vt:lpstr>A125981625F</vt:lpstr>
      <vt:lpstr>A125981625F_Data</vt:lpstr>
      <vt:lpstr>A125981625F_Latest</vt:lpstr>
      <vt:lpstr>A125981632C</vt:lpstr>
      <vt:lpstr>A125981632C_Data</vt:lpstr>
      <vt:lpstr>A125981632C_Latest</vt:lpstr>
      <vt:lpstr>A125981633F</vt:lpstr>
      <vt:lpstr>A125981633F_Data</vt:lpstr>
      <vt:lpstr>A125981633F_Latest</vt:lpstr>
      <vt:lpstr>A125981640C</vt:lpstr>
      <vt:lpstr>A125981640C_Data</vt:lpstr>
      <vt:lpstr>A125981640C_Latest</vt:lpstr>
      <vt:lpstr>A125981641F</vt:lpstr>
      <vt:lpstr>A125981641F_Data</vt:lpstr>
      <vt:lpstr>A125981641F_Latest</vt:lpstr>
      <vt:lpstr>A125981648W</vt:lpstr>
      <vt:lpstr>A125981648W_Data</vt:lpstr>
      <vt:lpstr>A125981648W_Latest</vt:lpstr>
      <vt:lpstr>A125981649X</vt:lpstr>
      <vt:lpstr>A125981649X_Data</vt:lpstr>
      <vt:lpstr>A125981649X_Latest</vt:lpstr>
      <vt:lpstr>A125981656W</vt:lpstr>
      <vt:lpstr>A125981656W_Data</vt:lpstr>
      <vt:lpstr>A125981656W_Latest</vt:lpstr>
      <vt:lpstr>A125981657X</vt:lpstr>
      <vt:lpstr>A125981657X_Data</vt:lpstr>
      <vt:lpstr>A125981657X_Latest</vt:lpstr>
      <vt:lpstr>A125981664W</vt:lpstr>
      <vt:lpstr>A125981664W_Data</vt:lpstr>
      <vt:lpstr>A125981664W_Latest</vt:lpstr>
      <vt:lpstr>A125981665X</vt:lpstr>
      <vt:lpstr>A125981665X_Data</vt:lpstr>
      <vt:lpstr>A125981665X_Latest</vt:lpstr>
      <vt:lpstr>A125981672W</vt:lpstr>
      <vt:lpstr>A125981672W_Data</vt:lpstr>
      <vt:lpstr>A125981672W_Latest</vt:lpstr>
      <vt:lpstr>A125981673X</vt:lpstr>
      <vt:lpstr>A125981673X_Data</vt:lpstr>
      <vt:lpstr>A125981673X_Latest</vt:lpstr>
      <vt:lpstr>A125981680W</vt:lpstr>
      <vt:lpstr>A125981680W_Data</vt:lpstr>
      <vt:lpstr>A125981680W_Latest</vt:lpstr>
      <vt:lpstr>A125981681X</vt:lpstr>
      <vt:lpstr>A125981681X_Data</vt:lpstr>
      <vt:lpstr>A125981681X_Latest</vt:lpstr>
      <vt:lpstr>A125981688R</vt:lpstr>
      <vt:lpstr>A125981688R_Data</vt:lpstr>
      <vt:lpstr>A125981688R_Latest</vt:lpstr>
      <vt:lpstr>A125981689T</vt:lpstr>
      <vt:lpstr>A125981689T_Data</vt:lpstr>
      <vt:lpstr>A125981689T_Latest</vt:lpstr>
      <vt:lpstr>A125981696R</vt:lpstr>
      <vt:lpstr>A125981696R_Data</vt:lpstr>
      <vt:lpstr>A125981696R_Latest</vt:lpstr>
      <vt:lpstr>A125981697T</vt:lpstr>
      <vt:lpstr>A125981697T_Data</vt:lpstr>
      <vt:lpstr>A125981697T_Latest</vt:lpstr>
      <vt:lpstr>A125981704C</vt:lpstr>
      <vt:lpstr>A125981704C_Data</vt:lpstr>
      <vt:lpstr>A125981704C_Latest</vt:lpstr>
      <vt:lpstr>A125981705F</vt:lpstr>
      <vt:lpstr>A125981705F_Data</vt:lpstr>
      <vt:lpstr>A125981705F_Latest</vt:lpstr>
      <vt:lpstr>A125981712C</vt:lpstr>
      <vt:lpstr>A125981712C_Data</vt:lpstr>
      <vt:lpstr>A125981712C_Latest</vt:lpstr>
      <vt:lpstr>A125981713F</vt:lpstr>
      <vt:lpstr>A125981713F_Data</vt:lpstr>
      <vt:lpstr>A125981713F_Latest</vt:lpstr>
      <vt:lpstr>A125981720C</vt:lpstr>
      <vt:lpstr>A125981720C_Data</vt:lpstr>
      <vt:lpstr>A125981720C_Latest</vt:lpstr>
      <vt:lpstr>A125981728W</vt:lpstr>
      <vt:lpstr>A125981728W_Data</vt:lpstr>
      <vt:lpstr>A125981728W_Latest</vt:lpstr>
      <vt:lpstr>A125981729X</vt:lpstr>
      <vt:lpstr>A125981729X_Data</vt:lpstr>
      <vt:lpstr>A125981729X_Latest</vt:lpstr>
      <vt:lpstr>A125981736W</vt:lpstr>
      <vt:lpstr>A125981736W_Data</vt:lpstr>
      <vt:lpstr>A125981736W_Latest</vt:lpstr>
      <vt:lpstr>A125981737X</vt:lpstr>
      <vt:lpstr>A125981737X_Data</vt:lpstr>
      <vt:lpstr>A125981737X_Latest</vt:lpstr>
      <vt:lpstr>A125981744W</vt:lpstr>
      <vt:lpstr>A125981744W_Data</vt:lpstr>
      <vt:lpstr>A125981744W_Latest</vt:lpstr>
      <vt:lpstr>A125981745X</vt:lpstr>
      <vt:lpstr>A125981745X_Data</vt:lpstr>
      <vt:lpstr>A125981745X_Latest</vt:lpstr>
      <vt:lpstr>A125981752W</vt:lpstr>
      <vt:lpstr>A125981752W_Data</vt:lpstr>
      <vt:lpstr>A125981752W_Latest</vt:lpstr>
      <vt:lpstr>A125981753X</vt:lpstr>
      <vt:lpstr>A125981753X_Data</vt:lpstr>
      <vt:lpstr>A125981753X_Latest</vt:lpstr>
      <vt:lpstr>A125981760W</vt:lpstr>
      <vt:lpstr>A125981760W_Data</vt:lpstr>
      <vt:lpstr>A125981760W_Latest</vt:lpstr>
      <vt:lpstr>A125981761X</vt:lpstr>
      <vt:lpstr>A125981761X_Data</vt:lpstr>
      <vt:lpstr>A125981761X_Latest</vt:lpstr>
      <vt:lpstr>A125981768R</vt:lpstr>
      <vt:lpstr>A125981768R_Data</vt:lpstr>
      <vt:lpstr>A125981768R_Latest</vt:lpstr>
      <vt:lpstr>A125981769T</vt:lpstr>
      <vt:lpstr>A125981769T_Data</vt:lpstr>
      <vt:lpstr>A125981769T_Latest</vt:lpstr>
      <vt:lpstr>A125981776R</vt:lpstr>
      <vt:lpstr>A125981776R_Data</vt:lpstr>
      <vt:lpstr>A125981776R_Latest</vt:lpstr>
      <vt:lpstr>A125981777T</vt:lpstr>
      <vt:lpstr>A125981777T_Data</vt:lpstr>
      <vt:lpstr>A125981777T_Latest</vt:lpstr>
      <vt:lpstr>A125981784R</vt:lpstr>
      <vt:lpstr>A125981784R_Data</vt:lpstr>
      <vt:lpstr>A125981784R_Latest</vt:lpstr>
      <vt:lpstr>A125981785T</vt:lpstr>
      <vt:lpstr>A125981785T_Data</vt:lpstr>
      <vt:lpstr>A125981785T_Latest</vt:lpstr>
      <vt:lpstr>A125981792R</vt:lpstr>
      <vt:lpstr>A125981792R_Data</vt:lpstr>
      <vt:lpstr>A125981792R_Latest</vt:lpstr>
      <vt:lpstr>A125981793T</vt:lpstr>
      <vt:lpstr>A125981793T_Data</vt:lpstr>
      <vt:lpstr>A125981793T_Latest</vt:lpstr>
      <vt:lpstr>A125981800C</vt:lpstr>
      <vt:lpstr>A125981800C_Data</vt:lpstr>
      <vt:lpstr>A125981800C_Latest</vt:lpstr>
      <vt:lpstr>A125981801F</vt:lpstr>
      <vt:lpstr>A125981801F_Data</vt:lpstr>
      <vt:lpstr>A125981801F_Latest</vt:lpstr>
      <vt:lpstr>A125981808W</vt:lpstr>
      <vt:lpstr>A125981808W_Data</vt:lpstr>
      <vt:lpstr>A125981808W_Latest</vt:lpstr>
      <vt:lpstr>A125981809X</vt:lpstr>
      <vt:lpstr>A125981809X_Data</vt:lpstr>
      <vt:lpstr>A125981809X_Latest</vt:lpstr>
      <vt:lpstr>A125981816W</vt:lpstr>
      <vt:lpstr>A125981816W_Data</vt:lpstr>
      <vt:lpstr>A125981816W_Latest</vt:lpstr>
      <vt:lpstr>A125981817X</vt:lpstr>
      <vt:lpstr>A125981817X_Data</vt:lpstr>
      <vt:lpstr>A125981817X_Latest</vt:lpstr>
      <vt:lpstr>A125981824W</vt:lpstr>
      <vt:lpstr>A125981824W_Data</vt:lpstr>
      <vt:lpstr>A125981824W_Latest</vt:lpstr>
      <vt:lpstr>A125981825X</vt:lpstr>
      <vt:lpstr>A125981825X_Data</vt:lpstr>
      <vt:lpstr>A125981825X_Latest</vt:lpstr>
      <vt:lpstr>A125981832W</vt:lpstr>
      <vt:lpstr>A125981832W_Data</vt:lpstr>
      <vt:lpstr>A125981832W_Latest</vt:lpstr>
      <vt:lpstr>A125981833X</vt:lpstr>
      <vt:lpstr>A125981833X_Data</vt:lpstr>
      <vt:lpstr>A125981833X_Latest</vt:lpstr>
      <vt:lpstr>A125981840W</vt:lpstr>
      <vt:lpstr>A125981840W_Data</vt:lpstr>
      <vt:lpstr>A125981840W_Latest</vt:lpstr>
      <vt:lpstr>A125981841X</vt:lpstr>
      <vt:lpstr>A125981841X_Data</vt:lpstr>
      <vt:lpstr>A125981841X_Latest</vt:lpstr>
      <vt:lpstr>A125981848R</vt:lpstr>
      <vt:lpstr>A125981848R_Data</vt:lpstr>
      <vt:lpstr>A125981848R_Latest</vt:lpstr>
      <vt:lpstr>A125981849T</vt:lpstr>
      <vt:lpstr>A125981849T_Data</vt:lpstr>
      <vt:lpstr>A125981849T_Latest</vt:lpstr>
      <vt:lpstr>A125983456R</vt:lpstr>
      <vt:lpstr>A125983456R_Data</vt:lpstr>
      <vt:lpstr>A125983456R_Latest</vt:lpstr>
      <vt:lpstr>A125983457T</vt:lpstr>
      <vt:lpstr>A125983457T_Data</vt:lpstr>
      <vt:lpstr>A125983457T_Latest</vt:lpstr>
      <vt:lpstr>A125983464R</vt:lpstr>
      <vt:lpstr>A125983464R_Data</vt:lpstr>
      <vt:lpstr>A125983464R_Latest</vt:lpstr>
      <vt:lpstr>A125983465T</vt:lpstr>
      <vt:lpstr>A125983465T_Data</vt:lpstr>
      <vt:lpstr>A125983465T_Latest</vt:lpstr>
      <vt:lpstr>A125983472R</vt:lpstr>
      <vt:lpstr>A125983472R_Data</vt:lpstr>
      <vt:lpstr>A125983472R_Latest</vt:lpstr>
      <vt:lpstr>A125983473T</vt:lpstr>
      <vt:lpstr>A125983473T_Data</vt:lpstr>
      <vt:lpstr>A125983473T_Latest</vt:lpstr>
      <vt:lpstr>A125983480R</vt:lpstr>
      <vt:lpstr>A125983480R_Data</vt:lpstr>
      <vt:lpstr>A125983480R_Latest</vt:lpstr>
      <vt:lpstr>A125983481T</vt:lpstr>
      <vt:lpstr>A125983481T_Data</vt:lpstr>
      <vt:lpstr>A125983481T_Latest</vt:lpstr>
      <vt:lpstr>A125983488J</vt:lpstr>
      <vt:lpstr>A125983488J_Data</vt:lpstr>
      <vt:lpstr>A125983488J_Latest</vt:lpstr>
      <vt:lpstr>A125983489K</vt:lpstr>
      <vt:lpstr>A125983489K_Data</vt:lpstr>
      <vt:lpstr>A125983489K_Latest</vt:lpstr>
      <vt:lpstr>A125983496J</vt:lpstr>
      <vt:lpstr>A125983496J_Data</vt:lpstr>
      <vt:lpstr>A125983496J_Latest</vt:lpstr>
      <vt:lpstr>A125983497K</vt:lpstr>
      <vt:lpstr>A125983497K_Data</vt:lpstr>
      <vt:lpstr>A125983497K_Latest</vt:lpstr>
      <vt:lpstr>A125983504W</vt:lpstr>
      <vt:lpstr>A125983504W_Data</vt:lpstr>
      <vt:lpstr>A125983504W_Latest</vt:lpstr>
      <vt:lpstr>A125983505X</vt:lpstr>
      <vt:lpstr>A125983505X_Data</vt:lpstr>
      <vt:lpstr>A125983505X_Latest</vt:lpstr>
      <vt:lpstr>A125983512W</vt:lpstr>
      <vt:lpstr>A125983512W_Data</vt:lpstr>
      <vt:lpstr>A125983512W_Latest</vt:lpstr>
      <vt:lpstr>A125983513X</vt:lpstr>
      <vt:lpstr>A125983513X_Data</vt:lpstr>
      <vt:lpstr>A125983513X_Latest</vt:lpstr>
      <vt:lpstr>A125983520W</vt:lpstr>
      <vt:lpstr>A125983520W_Data</vt:lpstr>
      <vt:lpstr>A125983520W_Latest</vt:lpstr>
      <vt:lpstr>A125983528R</vt:lpstr>
      <vt:lpstr>A125983528R_Data</vt:lpstr>
      <vt:lpstr>A125983528R_Latest</vt:lpstr>
      <vt:lpstr>A125983529T</vt:lpstr>
      <vt:lpstr>A125983529T_Data</vt:lpstr>
      <vt:lpstr>A125983529T_Latest</vt:lpstr>
      <vt:lpstr>A125983536R</vt:lpstr>
      <vt:lpstr>A125983536R_Data</vt:lpstr>
      <vt:lpstr>A125983536R_Latest</vt:lpstr>
      <vt:lpstr>A125983537T</vt:lpstr>
      <vt:lpstr>A125983537T_Data</vt:lpstr>
      <vt:lpstr>A125983537T_Latest</vt:lpstr>
      <vt:lpstr>A125983544R</vt:lpstr>
      <vt:lpstr>A125983544R_Data</vt:lpstr>
      <vt:lpstr>A125983544R_Latest</vt:lpstr>
      <vt:lpstr>A125983545T</vt:lpstr>
      <vt:lpstr>A125983545T_Data</vt:lpstr>
      <vt:lpstr>A125983545T_Latest</vt:lpstr>
      <vt:lpstr>A125983552R</vt:lpstr>
      <vt:lpstr>A125983552R_Data</vt:lpstr>
      <vt:lpstr>A125983552R_Latest</vt:lpstr>
      <vt:lpstr>A125983553T</vt:lpstr>
      <vt:lpstr>A125983553T_Data</vt:lpstr>
      <vt:lpstr>A125983553T_Latest</vt:lpstr>
      <vt:lpstr>A125983560R</vt:lpstr>
      <vt:lpstr>A125983560R_Data</vt:lpstr>
      <vt:lpstr>A125983560R_Latest</vt:lpstr>
      <vt:lpstr>A125983561T</vt:lpstr>
      <vt:lpstr>A125983561T_Data</vt:lpstr>
      <vt:lpstr>A125983561T_Latest</vt:lpstr>
      <vt:lpstr>A125983568J</vt:lpstr>
      <vt:lpstr>A125983568J_Data</vt:lpstr>
      <vt:lpstr>A125983568J_Latest</vt:lpstr>
      <vt:lpstr>A125983569K</vt:lpstr>
      <vt:lpstr>A125983569K_Data</vt:lpstr>
      <vt:lpstr>A125983569K_Latest</vt:lpstr>
      <vt:lpstr>A125983576J</vt:lpstr>
      <vt:lpstr>A125983576J_Data</vt:lpstr>
      <vt:lpstr>A125983576J_Latest</vt:lpstr>
      <vt:lpstr>A125983577K</vt:lpstr>
      <vt:lpstr>A125983577K_Data</vt:lpstr>
      <vt:lpstr>A125983577K_Latest</vt:lpstr>
      <vt:lpstr>A125983584J</vt:lpstr>
      <vt:lpstr>A125983584J_Data</vt:lpstr>
      <vt:lpstr>A125983584J_Latest</vt:lpstr>
      <vt:lpstr>A125983585K</vt:lpstr>
      <vt:lpstr>A125983585K_Data</vt:lpstr>
      <vt:lpstr>A125983585K_Latest</vt:lpstr>
      <vt:lpstr>A125983592J</vt:lpstr>
      <vt:lpstr>A125983592J_Data</vt:lpstr>
      <vt:lpstr>A125983592J_Latest</vt:lpstr>
      <vt:lpstr>A125983593K</vt:lpstr>
      <vt:lpstr>A125983593K_Data</vt:lpstr>
      <vt:lpstr>A125983593K_Latest</vt:lpstr>
      <vt:lpstr>A125983600W</vt:lpstr>
      <vt:lpstr>A125983600W_Data</vt:lpstr>
      <vt:lpstr>A125983600W_Latest</vt:lpstr>
      <vt:lpstr>A125983601X</vt:lpstr>
      <vt:lpstr>A125983601X_Data</vt:lpstr>
      <vt:lpstr>A125983601X_Latest</vt:lpstr>
      <vt:lpstr>A125983608R</vt:lpstr>
      <vt:lpstr>A125983608R_Data</vt:lpstr>
      <vt:lpstr>A125983608R_Latest</vt:lpstr>
      <vt:lpstr>A125983609T</vt:lpstr>
      <vt:lpstr>A125983609T_Data</vt:lpstr>
      <vt:lpstr>A125983609T_Latest</vt:lpstr>
      <vt:lpstr>A125983616R</vt:lpstr>
      <vt:lpstr>A125983616R_Data</vt:lpstr>
      <vt:lpstr>A125983616R_Latest</vt:lpstr>
      <vt:lpstr>A125983617T</vt:lpstr>
      <vt:lpstr>A125983617T_Data</vt:lpstr>
      <vt:lpstr>A125983617T_Latest</vt:lpstr>
      <vt:lpstr>A125983624R</vt:lpstr>
      <vt:lpstr>A125983624R_Data</vt:lpstr>
      <vt:lpstr>A125983624R_Latest</vt:lpstr>
      <vt:lpstr>A125983625T</vt:lpstr>
      <vt:lpstr>A125983625T_Data</vt:lpstr>
      <vt:lpstr>A125983625T_Latest</vt:lpstr>
      <vt:lpstr>A125983632R</vt:lpstr>
      <vt:lpstr>A125983632R_Data</vt:lpstr>
      <vt:lpstr>A125983632R_Latest</vt:lpstr>
      <vt:lpstr>A125983633T</vt:lpstr>
      <vt:lpstr>A125983633T_Data</vt:lpstr>
      <vt:lpstr>A125983633T_Latest</vt:lpstr>
      <vt:lpstr>A125983640R</vt:lpstr>
      <vt:lpstr>A125983640R_Data</vt:lpstr>
      <vt:lpstr>A125983640R_Latest</vt:lpstr>
      <vt:lpstr>A125983641T</vt:lpstr>
      <vt:lpstr>A125983641T_Data</vt:lpstr>
      <vt:lpstr>A125983641T_Latest</vt:lpstr>
      <vt:lpstr>A125983648J</vt:lpstr>
      <vt:lpstr>A125983648J_Data</vt:lpstr>
      <vt:lpstr>A125983648J_Latest</vt:lpstr>
      <vt:lpstr>A125983649K</vt:lpstr>
      <vt:lpstr>A125983649K_Data</vt:lpstr>
      <vt:lpstr>A125983649K_Latest</vt:lpstr>
      <vt:lpstr>A125985256J</vt:lpstr>
      <vt:lpstr>A125985256J_Data</vt:lpstr>
      <vt:lpstr>A125985256J_Latest</vt:lpstr>
      <vt:lpstr>A125985257K</vt:lpstr>
      <vt:lpstr>A125985257K_Data</vt:lpstr>
      <vt:lpstr>A125985257K_Latest</vt:lpstr>
      <vt:lpstr>A125985264J</vt:lpstr>
      <vt:lpstr>A125985264J_Data</vt:lpstr>
      <vt:lpstr>A125985264J_Latest</vt:lpstr>
      <vt:lpstr>A125985265K</vt:lpstr>
      <vt:lpstr>A125985265K_Data</vt:lpstr>
      <vt:lpstr>A125985265K_Latest</vt:lpstr>
      <vt:lpstr>A125985272J</vt:lpstr>
      <vt:lpstr>A125985272J_Data</vt:lpstr>
      <vt:lpstr>A125985272J_Latest</vt:lpstr>
      <vt:lpstr>A125985273K</vt:lpstr>
      <vt:lpstr>A125985273K_Data</vt:lpstr>
      <vt:lpstr>A125985273K_Latest</vt:lpstr>
      <vt:lpstr>A125985280J</vt:lpstr>
      <vt:lpstr>A125985280J_Data</vt:lpstr>
      <vt:lpstr>A125985280J_Latest</vt:lpstr>
      <vt:lpstr>A125985281K</vt:lpstr>
      <vt:lpstr>A125985281K_Data</vt:lpstr>
      <vt:lpstr>A125985281K_Latest</vt:lpstr>
      <vt:lpstr>A125985288A</vt:lpstr>
      <vt:lpstr>A125985288A_Data</vt:lpstr>
      <vt:lpstr>A125985288A_Latest</vt:lpstr>
      <vt:lpstr>A125985289C</vt:lpstr>
      <vt:lpstr>A125985289C_Data</vt:lpstr>
      <vt:lpstr>A125985289C_Latest</vt:lpstr>
      <vt:lpstr>A125985296A</vt:lpstr>
      <vt:lpstr>A125985296A_Data</vt:lpstr>
      <vt:lpstr>A125985296A_Latest</vt:lpstr>
      <vt:lpstr>A125985297C</vt:lpstr>
      <vt:lpstr>A125985297C_Data</vt:lpstr>
      <vt:lpstr>A125985297C_Latest</vt:lpstr>
      <vt:lpstr>A125985304R</vt:lpstr>
      <vt:lpstr>A125985304R_Data</vt:lpstr>
      <vt:lpstr>A125985304R_Latest</vt:lpstr>
      <vt:lpstr>A125985305T</vt:lpstr>
      <vt:lpstr>A125985305T_Data</vt:lpstr>
      <vt:lpstr>A125985305T_Latest</vt:lpstr>
      <vt:lpstr>A125985312R</vt:lpstr>
      <vt:lpstr>A125985312R_Data</vt:lpstr>
      <vt:lpstr>A125985312R_Latest</vt:lpstr>
      <vt:lpstr>A125985313T</vt:lpstr>
      <vt:lpstr>A125985313T_Data</vt:lpstr>
      <vt:lpstr>A125985313T_Latest</vt:lpstr>
      <vt:lpstr>A125985320R</vt:lpstr>
      <vt:lpstr>A125985320R_Data</vt:lpstr>
      <vt:lpstr>A125985320R_Latest</vt:lpstr>
      <vt:lpstr>A125985328J</vt:lpstr>
      <vt:lpstr>A125985328J_Data</vt:lpstr>
      <vt:lpstr>A125985328J_Latest</vt:lpstr>
      <vt:lpstr>A125985329K</vt:lpstr>
      <vt:lpstr>A125985329K_Data</vt:lpstr>
      <vt:lpstr>A125985329K_Latest</vt:lpstr>
      <vt:lpstr>A125985336J</vt:lpstr>
      <vt:lpstr>A125985336J_Data</vt:lpstr>
      <vt:lpstr>A125985336J_Latest</vt:lpstr>
      <vt:lpstr>A125985337K</vt:lpstr>
      <vt:lpstr>A125985337K_Data</vt:lpstr>
      <vt:lpstr>A125985337K_Latest</vt:lpstr>
      <vt:lpstr>A125985344J</vt:lpstr>
      <vt:lpstr>A125985344J_Data</vt:lpstr>
      <vt:lpstr>A125985344J_Latest</vt:lpstr>
      <vt:lpstr>A125985345K</vt:lpstr>
      <vt:lpstr>A125985345K_Data</vt:lpstr>
      <vt:lpstr>A125985345K_Latest</vt:lpstr>
      <vt:lpstr>A125985352J</vt:lpstr>
      <vt:lpstr>A125985352J_Data</vt:lpstr>
      <vt:lpstr>A125985352J_Latest</vt:lpstr>
      <vt:lpstr>A125985353K</vt:lpstr>
      <vt:lpstr>A125985353K_Data</vt:lpstr>
      <vt:lpstr>A125985353K_Latest</vt:lpstr>
      <vt:lpstr>A125985360J</vt:lpstr>
      <vt:lpstr>A125985360J_Data</vt:lpstr>
      <vt:lpstr>A125985360J_Latest</vt:lpstr>
      <vt:lpstr>A125985361K</vt:lpstr>
      <vt:lpstr>A125985361K_Data</vt:lpstr>
      <vt:lpstr>A125985361K_Latest</vt:lpstr>
      <vt:lpstr>A125985368A</vt:lpstr>
      <vt:lpstr>A125985368A_Data</vt:lpstr>
      <vt:lpstr>A125985368A_Latest</vt:lpstr>
      <vt:lpstr>A125985369C</vt:lpstr>
      <vt:lpstr>A125985369C_Data</vt:lpstr>
      <vt:lpstr>A125985369C_Latest</vt:lpstr>
      <vt:lpstr>A125985376A</vt:lpstr>
      <vt:lpstr>A125985376A_Data</vt:lpstr>
      <vt:lpstr>A125985376A_Latest</vt:lpstr>
      <vt:lpstr>A125985377C</vt:lpstr>
      <vt:lpstr>A125985377C_Data</vt:lpstr>
      <vt:lpstr>A125985377C_Latest</vt:lpstr>
      <vt:lpstr>A125985384A</vt:lpstr>
      <vt:lpstr>A125985384A_Data</vt:lpstr>
      <vt:lpstr>A125985384A_Latest</vt:lpstr>
      <vt:lpstr>A125985385C</vt:lpstr>
      <vt:lpstr>A125985385C_Data</vt:lpstr>
      <vt:lpstr>A125985385C_Latest</vt:lpstr>
      <vt:lpstr>A125985392A</vt:lpstr>
      <vt:lpstr>A125985392A_Data</vt:lpstr>
      <vt:lpstr>A125985392A_Latest</vt:lpstr>
      <vt:lpstr>A125985393C</vt:lpstr>
      <vt:lpstr>A125985393C_Data</vt:lpstr>
      <vt:lpstr>A125985393C_Latest</vt:lpstr>
      <vt:lpstr>A125985400R</vt:lpstr>
      <vt:lpstr>A125985400R_Data</vt:lpstr>
      <vt:lpstr>A125985400R_Latest</vt:lpstr>
      <vt:lpstr>A125985401T</vt:lpstr>
      <vt:lpstr>A125985401T_Data</vt:lpstr>
      <vt:lpstr>A125985401T_Latest</vt:lpstr>
      <vt:lpstr>A125985408J</vt:lpstr>
      <vt:lpstr>A125985408J_Data</vt:lpstr>
      <vt:lpstr>A125985408J_Latest</vt:lpstr>
      <vt:lpstr>A125985409K</vt:lpstr>
      <vt:lpstr>A125985409K_Data</vt:lpstr>
      <vt:lpstr>A125985409K_Latest</vt:lpstr>
      <vt:lpstr>A125985416J</vt:lpstr>
      <vt:lpstr>A125985416J_Data</vt:lpstr>
      <vt:lpstr>A125985416J_Latest</vt:lpstr>
      <vt:lpstr>A125985417K</vt:lpstr>
      <vt:lpstr>A125985417K_Data</vt:lpstr>
      <vt:lpstr>A125985417K_Latest</vt:lpstr>
      <vt:lpstr>A125985424J</vt:lpstr>
      <vt:lpstr>A125985424J_Data</vt:lpstr>
      <vt:lpstr>A125985424J_Latest</vt:lpstr>
      <vt:lpstr>A125985425K</vt:lpstr>
      <vt:lpstr>A125985425K_Data</vt:lpstr>
      <vt:lpstr>A125985425K_Latest</vt:lpstr>
      <vt:lpstr>A125985432J</vt:lpstr>
      <vt:lpstr>A125985432J_Data</vt:lpstr>
      <vt:lpstr>A125985432J_Latest</vt:lpstr>
      <vt:lpstr>A125985433K</vt:lpstr>
      <vt:lpstr>A125985433K_Data</vt:lpstr>
      <vt:lpstr>A125985433K_Latest</vt:lpstr>
      <vt:lpstr>A125985440J</vt:lpstr>
      <vt:lpstr>A125985440J_Data</vt:lpstr>
      <vt:lpstr>A125985440J_Latest</vt:lpstr>
      <vt:lpstr>A125985441K</vt:lpstr>
      <vt:lpstr>A125985441K_Data</vt:lpstr>
      <vt:lpstr>A125985441K_Latest</vt:lpstr>
      <vt:lpstr>A125985448A</vt:lpstr>
      <vt:lpstr>A125985448A_Data</vt:lpstr>
      <vt:lpstr>A125985448A_Latest</vt:lpstr>
      <vt:lpstr>A125985449C</vt:lpstr>
      <vt:lpstr>A125985449C_Data</vt:lpstr>
      <vt:lpstr>A125985449C_Latest</vt:lpstr>
      <vt:lpstr>A125987056A</vt:lpstr>
      <vt:lpstr>A125987056A_Data</vt:lpstr>
      <vt:lpstr>A125987056A_Latest</vt:lpstr>
      <vt:lpstr>A125987057C</vt:lpstr>
      <vt:lpstr>A125987057C_Data</vt:lpstr>
      <vt:lpstr>A125987057C_Latest</vt:lpstr>
      <vt:lpstr>A125987064A</vt:lpstr>
      <vt:lpstr>A125987064A_Data</vt:lpstr>
      <vt:lpstr>A125987064A_Latest</vt:lpstr>
      <vt:lpstr>A125987065C</vt:lpstr>
      <vt:lpstr>A125987065C_Data</vt:lpstr>
      <vt:lpstr>A125987065C_Latest</vt:lpstr>
      <vt:lpstr>A125987072A</vt:lpstr>
      <vt:lpstr>A125987072A_Data</vt:lpstr>
      <vt:lpstr>A125987072A_Latest</vt:lpstr>
      <vt:lpstr>A125987073C</vt:lpstr>
      <vt:lpstr>A125987073C_Data</vt:lpstr>
      <vt:lpstr>A125987073C_Latest</vt:lpstr>
      <vt:lpstr>A125987080A</vt:lpstr>
      <vt:lpstr>A125987080A_Data</vt:lpstr>
      <vt:lpstr>A125987080A_Latest</vt:lpstr>
      <vt:lpstr>A125987081C</vt:lpstr>
      <vt:lpstr>A125987081C_Data</vt:lpstr>
      <vt:lpstr>A125987081C_Latest</vt:lpstr>
      <vt:lpstr>A125987088V</vt:lpstr>
      <vt:lpstr>A125987088V_Data</vt:lpstr>
      <vt:lpstr>A125987088V_Latest</vt:lpstr>
      <vt:lpstr>A125987089W</vt:lpstr>
      <vt:lpstr>A125987089W_Data</vt:lpstr>
      <vt:lpstr>A125987089W_Latest</vt:lpstr>
      <vt:lpstr>A125987096V</vt:lpstr>
      <vt:lpstr>A125987096V_Data</vt:lpstr>
      <vt:lpstr>A125987096V_Latest</vt:lpstr>
      <vt:lpstr>A125987097W</vt:lpstr>
      <vt:lpstr>A125987097W_Data</vt:lpstr>
      <vt:lpstr>A125987097W_Latest</vt:lpstr>
      <vt:lpstr>A125987104J</vt:lpstr>
      <vt:lpstr>A125987104J_Data</vt:lpstr>
      <vt:lpstr>A125987104J_Latest</vt:lpstr>
      <vt:lpstr>A125987105K</vt:lpstr>
      <vt:lpstr>A125987105K_Data</vt:lpstr>
      <vt:lpstr>A125987105K_Latest</vt:lpstr>
      <vt:lpstr>A125987112J</vt:lpstr>
      <vt:lpstr>A125987112J_Data</vt:lpstr>
      <vt:lpstr>A125987112J_Latest</vt:lpstr>
      <vt:lpstr>A125987113K</vt:lpstr>
      <vt:lpstr>A125987113K_Data</vt:lpstr>
      <vt:lpstr>A125987113K_Latest</vt:lpstr>
      <vt:lpstr>A125987120J</vt:lpstr>
      <vt:lpstr>A125987120J_Data</vt:lpstr>
      <vt:lpstr>A125987120J_Latest</vt:lpstr>
      <vt:lpstr>A125987128A</vt:lpstr>
      <vt:lpstr>A125987128A_Data</vt:lpstr>
      <vt:lpstr>A125987128A_Latest</vt:lpstr>
      <vt:lpstr>A125987129C</vt:lpstr>
      <vt:lpstr>A125987129C_Data</vt:lpstr>
      <vt:lpstr>A125987129C_Latest</vt:lpstr>
      <vt:lpstr>A125987136A</vt:lpstr>
      <vt:lpstr>A125987136A_Data</vt:lpstr>
      <vt:lpstr>A125987136A_Latest</vt:lpstr>
      <vt:lpstr>A125987137C</vt:lpstr>
      <vt:lpstr>A125987137C_Data</vt:lpstr>
      <vt:lpstr>A125987137C_Latest</vt:lpstr>
      <vt:lpstr>A125987144A</vt:lpstr>
      <vt:lpstr>A125987144A_Data</vt:lpstr>
      <vt:lpstr>A125987144A_Latest</vt:lpstr>
      <vt:lpstr>A125987145C</vt:lpstr>
      <vt:lpstr>A125987145C_Data</vt:lpstr>
      <vt:lpstr>A125987145C_Latest</vt:lpstr>
      <vt:lpstr>A125987152A</vt:lpstr>
      <vt:lpstr>A125987152A_Data</vt:lpstr>
      <vt:lpstr>A125987152A_Latest</vt:lpstr>
      <vt:lpstr>A125987153C</vt:lpstr>
      <vt:lpstr>A125987153C_Data</vt:lpstr>
      <vt:lpstr>A125987153C_Latest</vt:lpstr>
      <vt:lpstr>A125987160A</vt:lpstr>
      <vt:lpstr>A125987160A_Data</vt:lpstr>
      <vt:lpstr>A125987160A_Latest</vt:lpstr>
      <vt:lpstr>A125987161C</vt:lpstr>
      <vt:lpstr>A125987161C_Data</vt:lpstr>
      <vt:lpstr>A125987161C_Latest</vt:lpstr>
      <vt:lpstr>A125987168V</vt:lpstr>
      <vt:lpstr>A125987168V_Data</vt:lpstr>
      <vt:lpstr>A125987168V_Latest</vt:lpstr>
      <vt:lpstr>A125987169W</vt:lpstr>
      <vt:lpstr>A125987169W_Data</vt:lpstr>
      <vt:lpstr>A125987169W_Latest</vt:lpstr>
      <vt:lpstr>A125987176V</vt:lpstr>
      <vt:lpstr>A125987176V_Data</vt:lpstr>
      <vt:lpstr>A125987176V_Latest</vt:lpstr>
      <vt:lpstr>A125987177W</vt:lpstr>
      <vt:lpstr>A125987177W_Data</vt:lpstr>
      <vt:lpstr>A125987177W_Latest</vt:lpstr>
      <vt:lpstr>A125987184V</vt:lpstr>
      <vt:lpstr>A125987184V_Data</vt:lpstr>
      <vt:lpstr>A125987184V_Latest</vt:lpstr>
      <vt:lpstr>A125987185W</vt:lpstr>
      <vt:lpstr>A125987185W_Data</vt:lpstr>
      <vt:lpstr>A125987185W_Latest</vt:lpstr>
      <vt:lpstr>A125987192V</vt:lpstr>
      <vt:lpstr>A125987192V_Data</vt:lpstr>
      <vt:lpstr>A125987192V_Latest</vt:lpstr>
      <vt:lpstr>A125987193W</vt:lpstr>
      <vt:lpstr>A125987193W_Data</vt:lpstr>
      <vt:lpstr>A125987193W_Latest</vt:lpstr>
      <vt:lpstr>A125987200J</vt:lpstr>
      <vt:lpstr>A125987200J_Data</vt:lpstr>
      <vt:lpstr>A125987200J_Latest</vt:lpstr>
      <vt:lpstr>A125987201K</vt:lpstr>
      <vt:lpstr>A125987201K_Data</vt:lpstr>
      <vt:lpstr>A125987201K_Latest</vt:lpstr>
      <vt:lpstr>A125987208A</vt:lpstr>
      <vt:lpstr>A125987208A_Data</vt:lpstr>
      <vt:lpstr>A125987208A_Latest</vt:lpstr>
      <vt:lpstr>A125987209C</vt:lpstr>
      <vt:lpstr>A125987209C_Data</vt:lpstr>
      <vt:lpstr>A125987209C_Latest</vt:lpstr>
      <vt:lpstr>A125987216A</vt:lpstr>
      <vt:lpstr>A125987216A_Data</vt:lpstr>
      <vt:lpstr>A125987216A_Latest</vt:lpstr>
      <vt:lpstr>A125987217C</vt:lpstr>
      <vt:lpstr>A125987217C_Data</vt:lpstr>
      <vt:lpstr>A125987217C_Latest</vt:lpstr>
      <vt:lpstr>A125987224A</vt:lpstr>
      <vt:lpstr>A125987224A_Data</vt:lpstr>
      <vt:lpstr>A125987224A_Latest</vt:lpstr>
      <vt:lpstr>A125987225C</vt:lpstr>
      <vt:lpstr>A125987225C_Data</vt:lpstr>
      <vt:lpstr>A125987225C_Latest</vt:lpstr>
      <vt:lpstr>A125987232A</vt:lpstr>
      <vt:lpstr>A125987232A_Data</vt:lpstr>
      <vt:lpstr>A125987232A_Latest</vt:lpstr>
      <vt:lpstr>A125987233C</vt:lpstr>
      <vt:lpstr>A125987233C_Data</vt:lpstr>
      <vt:lpstr>A125987233C_Latest</vt:lpstr>
      <vt:lpstr>A125987240A</vt:lpstr>
      <vt:lpstr>A125987240A_Data</vt:lpstr>
      <vt:lpstr>A125987240A_Latest</vt:lpstr>
      <vt:lpstr>A125987241C</vt:lpstr>
      <vt:lpstr>A125987241C_Data</vt:lpstr>
      <vt:lpstr>A125987241C_Latest</vt:lpstr>
      <vt:lpstr>A125987248V</vt:lpstr>
      <vt:lpstr>A125987248V_Data</vt:lpstr>
      <vt:lpstr>A125987248V_Latest</vt:lpstr>
      <vt:lpstr>A125987249W</vt:lpstr>
      <vt:lpstr>A125987249W_Data</vt:lpstr>
      <vt:lpstr>A125987249W_Latest</vt:lpstr>
      <vt:lpstr>A125988856T</vt:lpstr>
      <vt:lpstr>A125988856T_Data</vt:lpstr>
      <vt:lpstr>A125988856T_Latest</vt:lpstr>
      <vt:lpstr>A125988857V</vt:lpstr>
      <vt:lpstr>A125988857V_Data</vt:lpstr>
      <vt:lpstr>A125988857V_Latest</vt:lpstr>
      <vt:lpstr>A125988864T</vt:lpstr>
      <vt:lpstr>A125988864T_Data</vt:lpstr>
      <vt:lpstr>A125988864T_Latest</vt:lpstr>
      <vt:lpstr>A125988865V</vt:lpstr>
      <vt:lpstr>A125988865V_Data</vt:lpstr>
      <vt:lpstr>A125988865V_Latest</vt:lpstr>
      <vt:lpstr>A125988872T</vt:lpstr>
      <vt:lpstr>A125988872T_Data</vt:lpstr>
      <vt:lpstr>A125988872T_Latest</vt:lpstr>
      <vt:lpstr>A125988873V</vt:lpstr>
      <vt:lpstr>A125988873V_Data</vt:lpstr>
      <vt:lpstr>A125988873V_Latest</vt:lpstr>
      <vt:lpstr>A125988880T</vt:lpstr>
      <vt:lpstr>A125988880T_Data</vt:lpstr>
      <vt:lpstr>A125988880T_Latest</vt:lpstr>
      <vt:lpstr>A125988881V</vt:lpstr>
      <vt:lpstr>A125988881V_Data</vt:lpstr>
      <vt:lpstr>A125988881V_Latest</vt:lpstr>
      <vt:lpstr>A125988888K</vt:lpstr>
      <vt:lpstr>A125988888K_Data</vt:lpstr>
      <vt:lpstr>A125988888K_Latest</vt:lpstr>
      <vt:lpstr>A125988889L</vt:lpstr>
      <vt:lpstr>A125988889L_Data</vt:lpstr>
      <vt:lpstr>A125988889L_Latest</vt:lpstr>
      <vt:lpstr>A125988896K</vt:lpstr>
      <vt:lpstr>A125988896K_Data</vt:lpstr>
      <vt:lpstr>A125988896K_Latest</vt:lpstr>
      <vt:lpstr>A125988897L</vt:lpstr>
      <vt:lpstr>A125988897L_Data</vt:lpstr>
      <vt:lpstr>A125988897L_Latest</vt:lpstr>
      <vt:lpstr>A125988904X</vt:lpstr>
      <vt:lpstr>A125988904X_Data</vt:lpstr>
      <vt:lpstr>A125988904X_Latest</vt:lpstr>
      <vt:lpstr>A125988905A</vt:lpstr>
      <vt:lpstr>A125988905A_Data</vt:lpstr>
      <vt:lpstr>A125988905A_Latest</vt:lpstr>
      <vt:lpstr>A125988912X</vt:lpstr>
      <vt:lpstr>A125988912X_Data</vt:lpstr>
      <vt:lpstr>A125988912X_Latest</vt:lpstr>
      <vt:lpstr>A125988913A</vt:lpstr>
      <vt:lpstr>A125988913A_Data</vt:lpstr>
      <vt:lpstr>A125988913A_Latest</vt:lpstr>
      <vt:lpstr>A125988920X</vt:lpstr>
      <vt:lpstr>A125988920X_Data</vt:lpstr>
      <vt:lpstr>A125988920X_Latest</vt:lpstr>
      <vt:lpstr>A125988928T</vt:lpstr>
      <vt:lpstr>A125988928T_Data</vt:lpstr>
      <vt:lpstr>A125988928T_Latest</vt:lpstr>
      <vt:lpstr>A125988929V</vt:lpstr>
      <vt:lpstr>A125988929V_Data</vt:lpstr>
      <vt:lpstr>A125988929V_Latest</vt:lpstr>
      <vt:lpstr>A125988936T</vt:lpstr>
      <vt:lpstr>A125988936T_Data</vt:lpstr>
      <vt:lpstr>A125988936T_Latest</vt:lpstr>
      <vt:lpstr>A125988937V</vt:lpstr>
      <vt:lpstr>A125988937V_Data</vt:lpstr>
      <vt:lpstr>A125988937V_Latest</vt:lpstr>
      <vt:lpstr>A125988944T</vt:lpstr>
      <vt:lpstr>A125988944T_Data</vt:lpstr>
      <vt:lpstr>A125988944T_Latest</vt:lpstr>
      <vt:lpstr>A125988945V</vt:lpstr>
      <vt:lpstr>A125988945V_Data</vt:lpstr>
      <vt:lpstr>A125988945V_Latest</vt:lpstr>
      <vt:lpstr>A125988952T</vt:lpstr>
      <vt:lpstr>A125988952T_Data</vt:lpstr>
      <vt:lpstr>A125988952T_Latest</vt:lpstr>
      <vt:lpstr>A125988953V</vt:lpstr>
      <vt:lpstr>A125988953V_Data</vt:lpstr>
      <vt:lpstr>A125988953V_Latest</vt:lpstr>
      <vt:lpstr>A125988960T</vt:lpstr>
      <vt:lpstr>A125988960T_Data</vt:lpstr>
      <vt:lpstr>A125988960T_Latest</vt:lpstr>
      <vt:lpstr>A125988961V</vt:lpstr>
      <vt:lpstr>A125988961V_Data</vt:lpstr>
      <vt:lpstr>A125988961V_Latest</vt:lpstr>
      <vt:lpstr>A125988968K</vt:lpstr>
      <vt:lpstr>A125988968K_Data</vt:lpstr>
      <vt:lpstr>A125988968K_Latest</vt:lpstr>
      <vt:lpstr>A125988969L</vt:lpstr>
      <vt:lpstr>A125988969L_Data</vt:lpstr>
      <vt:lpstr>A125988969L_Latest</vt:lpstr>
      <vt:lpstr>A125988976K</vt:lpstr>
      <vt:lpstr>A125988976K_Data</vt:lpstr>
      <vt:lpstr>A125988976K_Latest</vt:lpstr>
      <vt:lpstr>A125988977L</vt:lpstr>
      <vt:lpstr>A125988977L_Data</vt:lpstr>
      <vt:lpstr>A125988977L_Latest</vt:lpstr>
      <vt:lpstr>A125988984K</vt:lpstr>
      <vt:lpstr>A125988984K_Data</vt:lpstr>
      <vt:lpstr>A125988984K_Latest</vt:lpstr>
      <vt:lpstr>A125988985L</vt:lpstr>
      <vt:lpstr>A125988985L_Data</vt:lpstr>
      <vt:lpstr>A125988985L_Latest</vt:lpstr>
      <vt:lpstr>A125988992K</vt:lpstr>
      <vt:lpstr>A125988992K_Data</vt:lpstr>
      <vt:lpstr>A125988992K_Latest</vt:lpstr>
      <vt:lpstr>A125988993L</vt:lpstr>
      <vt:lpstr>A125988993L_Data</vt:lpstr>
      <vt:lpstr>A125988993L_Latest</vt:lpstr>
      <vt:lpstr>A125989000A</vt:lpstr>
      <vt:lpstr>A125989000A_Data</vt:lpstr>
      <vt:lpstr>A125989000A_Latest</vt:lpstr>
      <vt:lpstr>A125989001C</vt:lpstr>
      <vt:lpstr>A125989001C_Data</vt:lpstr>
      <vt:lpstr>A125989001C_Latest</vt:lpstr>
      <vt:lpstr>A125989008V</vt:lpstr>
      <vt:lpstr>A125989008V_Data</vt:lpstr>
      <vt:lpstr>A125989008V_Latest</vt:lpstr>
      <vt:lpstr>A125989009W</vt:lpstr>
      <vt:lpstr>A125989009W_Data</vt:lpstr>
      <vt:lpstr>A125989009W_Latest</vt:lpstr>
      <vt:lpstr>A125989016V</vt:lpstr>
      <vt:lpstr>A125989016V_Data</vt:lpstr>
      <vt:lpstr>A125989016V_Latest</vt:lpstr>
      <vt:lpstr>A125989017W</vt:lpstr>
      <vt:lpstr>A125989017W_Data</vt:lpstr>
      <vt:lpstr>A125989017W_Latest</vt:lpstr>
      <vt:lpstr>A125989024V</vt:lpstr>
      <vt:lpstr>A125989024V_Data</vt:lpstr>
      <vt:lpstr>A125989024V_Latest</vt:lpstr>
      <vt:lpstr>A125989025W</vt:lpstr>
      <vt:lpstr>A125989025W_Data</vt:lpstr>
      <vt:lpstr>A125989025W_Latest</vt:lpstr>
      <vt:lpstr>A125989032V</vt:lpstr>
      <vt:lpstr>A125989032V_Data</vt:lpstr>
      <vt:lpstr>A125989032V_Latest</vt:lpstr>
      <vt:lpstr>A125989033W</vt:lpstr>
      <vt:lpstr>A125989033W_Data</vt:lpstr>
      <vt:lpstr>A125989033W_Latest</vt:lpstr>
      <vt:lpstr>A125989040V</vt:lpstr>
      <vt:lpstr>A125989040V_Data</vt:lpstr>
      <vt:lpstr>A125989040V_Latest</vt:lpstr>
      <vt:lpstr>A125989041W</vt:lpstr>
      <vt:lpstr>A125989041W_Data</vt:lpstr>
      <vt:lpstr>A125989041W_Latest</vt:lpstr>
      <vt:lpstr>A125989048L</vt:lpstr>
      <vt:lpstr>A125989048L_Data</vt:lpstr>
      <vt:lpstr>A125989048L_Latest</vt:lpstr>
      <vt:lpstr>A125989049R</vt:lpstr>
      <vt:lpstr>A125989049R_Data</vt:lpstr>
      <vt:lpstr>A125989049R_Latest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2024-06-25T15:06:34Z</dcterms:created>
  <dcterms:modified xsi:type="dcterms:W3CDTF">2024-07-01T02:21:51Z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2024-06-25T22:52:05Z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da78fd4d-f3c9-4514-8054-d7b849932191</vt:lpwstr>
  </property>
  <property fmtid="{D5CDD505-2E9C-101B-9397-08002B2CF9AE}" pid="8" name="MSIP_Label_c8e5a7ee-c283-40b0-98eb-fa437df4c031_ContentBits">
    <vt:lpwstr>0</vt:lpwstr>
  </property>
</Properties>
</file>