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80 Potential Workers\"/>
    </mc:Choice>
  </mc:AlternateContent>
  <xr:revisionPtr revIDLastSave="0" documentId="13_ncr:1_{70AEA682-CDDD-471C-9891-6A7FBB2206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8" r:id="rId1"/>
    <sheet name="Table 1.1" sheetId="9" r:id="rId2"/>
    <sheet name="Table 1.2" sheetId="10" r:id="rId3"/>
    <sheet name="Index" sheetId="7" r:id="rId4"/>
    <sheet name="Data1" sheetId="1" r:id="rId5"/>
    <sheet name="Data2" sheetId="2" r:id="rId6"/>
    <sheet name="Data3" sheetId="3" r:id="rId7"/>
    <sheet name="Data4" sheetId="4" r:id="rId8"/>
    <sheet name="Data5" sheetId="5" r:id="rId9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Data1!$AL$1:$AL$10,Data1!$AL$11:$AL$20</definedName>
    <definedName name="A125173158X_Data">Data1!$AL$11:$AL$20</definedName>
    <definedName name="A125173158X_Latest">Data1!$AL$20</definedName>
    <definedName name="A125173162R">Data1!$BG$1:$BG$10,Data1!$BG$11:$BG$20</definedName>
    <definedName name="A125173162R_Data">Data1!$BG$11:$BG$20</definedName>
    <definedName name="A125173162R_Latest">Data1!$BG$20</definedName>
    <definedName name="A125173166X">Data1!$BP$1:$BP$10,Data1!$BP$11:$BP$20</definedName>
    <definedName name="A125173166X_Data">Data1!$BP$11:$BP$20</definedName>
    <definedName name="A125173166X_Latest">Data1!$BP$20</definedName>
    <definedName name="A125173170R">Data1!$AO$1:$AO$10,Data1!$AO$11:$AO$20</definedName>
    <definedName name="A125173170R_Data">Data1!$AO$11:$AO$20</definedName>
    <definedName name="A125173170R_Latest">Data1!$AO$20</definedName>
    <definedName name="A125173174X">Data1!$AU$1:$AU$10,Data1!$AU$11:$AU$20</definedName>
    <definedName name="A125173174X_Data">Data1!$AU$11:$AU$20</definedName>
    <definedName name="A125173174X_Latest">Data1!$AU$20</definedName>
    <definedName name="A125173178J">Data1!$W$1:$W$10,Data1!$W$11:$W$20</definedName>
    <definedName name="A125173178J_Data">Data1!$W$11:$W$20</definedName>
    <definedName name="A125173178J_Latest">Data1!$W$20</definedName>
    <definedName name="A125173182X">Data1!$AI$1:$AI$10,Data1!$AI$11:$AI$20</definedName>
    <definedName name="A125173182X_Data">Data1!$AI$11:$AI$20</definedName>
    <definedName name="A125173182X_Latest">Data1!$AI$20</definedName>
    <definedName name="A125173186J">Data1!$BS$1:$BS$10,Data1!$BS$11:$BS$20</definedName>
    <definedName name="A125173186J_Data">Data1!$BS$11:$BS$20</definedName>
    <definedName name="A125173186J_Latest">Data1!$BS$20</definedName>
    <definedName name="A125173190X">Data1!$E$1:$E$10,Data1!$E$11:$E$20</definedName>
    <definedName name="A125173190X_Data">Data1!$E$11:$E$20</definedName>
    <definedName name="A125173190X_Latest">Data1!$E$20</definedName>
    <definedName name="A125173194J">Data1!$N$1:$N$10,Data1!$N$11:$N$20</definedName>
    <definedName name="A125173194J_Data">Data1!$N$11:$N$20</definedName>
    <definedName name="A125173194J_Latest">Data1!$N$20</definedName>
    <definedName name="A125173198T">Data1!$Q$1:$Q$10,Data1!$Q$11:$Q$20</definedName>
    <definedName name="A125173198T_Data">Data1!$Q$11:$Q$20</definedName>
    <definedName name="A125173198T_Latest">Data1!$Q$20</definedName>
    <definedName name="A125173202W">Data1!$AR$1:$AR$10,Data1!$AR$11:$AR$20</definedName>
    <definedName name="A125173202W_Data">Data1!$AR$11:$AR$20</definedName>
    <definedName name="A125173202W_Latest">Data1!$AR$20</definedName>
    <definedName name="A125173206F">Data1!$AX$1:$AX$10,Data1!$AX$11:$AX$20</definedName>
    <definedName name="A125173206F_Data">Data1!$AX$11:$AX$20</definedName>
    <definedName name="A125173206F_Latest">Data1!$AX$20</definedName>
    <definedName name="A125173210W">Data1!$BA$1:$BA$10,Data1!$BA$11:$BA$20</definedName>
    <definedName name="A125173210W_Data">Data1!$BA$11:$BA$20</definedName>
    <definedName name="A125173210W_Latest">Data1!$BA$20</definedName>
    <definedName name="A125173214F">Data1!$BV$1:$BV$10,Data1!$BV$11:$BV$20</definedName>
    <definedName name="A125173214F_Data">Data1!$BV$11:$BV$20</definedName>
    <definedName name="A125173214F_Latest">Data1!$BV$20</definedName>
    <definedName name="A125173218R">Data1!$T$1:$T$10,Data1!$T$11:$T$20</definedName>
    <definedName name="A125173218R_Data">Data1!$T$11:$T$20</definedName>
    <definedName name="A125173218R_Latest">Data1!$T$20</definedName>
    <definedName name="A125173222F">Data1!$AC$1:$AC$10,Data1!$AC$11:$AC$20</definedName>
    <definedName name="A125173222F_Data">Data1!$AC$11:$AC$20</definedName>
    <definedName name="A125173222F_Latest">Data1!$AC$20</definedName>
    <definedName name="A125173226R">Data1!$B$1:$B$10,Data1!$B$11:$B$20</definedName>
    <definedName name="A125173226R_Data">Data1!$B$11:$B$20</definedName>
    <definedName name="A125173226R_Latest">Data1!$B$20</definedName>
    <definedName name="A125173230F">Data1!$H$1:$H$10,Data1!$H$11:$H$20</definedName>
    <definedName name="A125173230F_Data">Data1!$H$11:$H$20</definedName>
    <definedName name="A125173230F_Latest">Data1!$H$20</definedName>
    <definedName name="A125173234R">Data1!$K$1:$K$10,Data1!$K$11:$K$20</definedName>
    <definedName name="A125173234R_Data">Data1!$K$11:$K$20</definedName>
    <definedName name="A125173234R_Latest">Data1!$K$20</definedName>
    <definedName name="A125173238X">Data1!$Z$1:$Z$10,Data1!$Z$11:$Z$20</definedName>
    <definedName name="A125173238X_Data">Data1!$Z$11:$Z$20</definedName>
    <definedName name="A125173238X_Latest">Data1!$Z$20</definedName>
    <definedName name="A125173242R">Data1!$BJ$1:$BJ$10,Data1!$BJ$11:$BJ$20</definedName>
    <definedName name="A125173242R_Data">Data1!$BJ$11:$BJ$20</definedName>
    <definedName name="A125173242R_Latest">Data1!$BJ$20</definedName>
    <definedName name="A125173246X">Data1!$BM$1:$BM$10,Data1!$BM$11:$BM$20</definedName>
    <definedName name="A125173246X_Data">Data1!$BM$11:$BM$20</definedName>
    <definedName name="A125173246X_Latest">Data1!$BM$20</definedName>
    <definedName name="A125173250R">Data1!$AF$1:$AF$10,Data1!$AF$11:$AF$20</definedName>
    <definedName name="A125173250R_Data">Data1!$AF$11:$AF$20</definedName>
    <definedName name="A125173250R_Latest">Data1!$AF$20</definedName>
    <definedName name="A125173254X">Data1!$BD$1:$BD$10,Data1!$BD$11:$BD$20</definedName>
    <definedName name="A125173254X_Data">Data1!$BD$11:$BD$20</definedName>
    <definedName name="A125173254X_Latest">Data1!$BD$20</definedName>
    <definedName name="A125173258J">Data1!$BY$1:$BY$10,Data1!$BY$11:$BY$20</definedName>
    <definedName name="A125173258J_Data">Data1!$BY$11:$BY$20</definedName>
    <definedName name="A125173258J_Latest">Data1!$BY$20</definedName>
    <definedName name="A125173262X">Data5!$AZ$1:$AZ$10,Data5!$AZ$11:$AZ$20</definedName>
    <definedName name="A125173262X_Data">Data5!$AZ$11:$AZ$20</definedName>
    <definedName name="A125173262X_Latest">Data5!$AZ$20</definedName>
    <definedName name="A125173266J">Data5!$BU$1:$BU$10,Data5!$BU$11:$BU$20</definedName>
    <definedName name="A125173266J_Data">Data5!$BU$11:$BU$20</definedName>
    <definedName name="A125173266J_Latest">Data5!$BU$20</definedName>
    <definedName name="A125173270X">Data5!$CD$1:$CD$10,Data5!$CD$11:$CD$20</definedName>
    <definedName name="A125173270X_Data">Data5!$CD$11:$CD$20</definedName>
    <definedName name="A125173270X_Latest">Data5!$CD$20</definedName>
    <definedName name="A125173274J">Data5!$BC$1:$BC$10,Data5!$BC$11:$BC$20</definedName>
    <definedName name="A125173274J_Data">Data5!$BC$11:$BC$20</definedName>
    <definedName name="A125173274J_Latest">Data5!$BC$20</definedName>
    <definedName name="A125173278T">Data5!$BI$1:$BI$10,Data5!$BI$11:$BI$20</definedName>
    <definedName name="A125173278T_Data">Data5!$BI$11:$BI$20</definedName>
    <definedName name="A125173278T_Latest">Data5!$BI$20</definedName>
    <definedName name="A125173282J">Data5!$AK$1:$AK$10,Data5!$AK$11:$AK$20</definedName>
    <definedName name="A125173282J_Data">Data5!$AK$11:$AK$20</definedName>
    <definedName name="A125173282J_Latest">Data5!$AK$20</definedName>
    <definedName name="A125173286T">Data5!$AW$1:$AW$10,Data5!$AW$11:$AW$20</definedName>
    <definedName name="A125173286T_Data">Data5!$AW$11:$AW$20</definedName>
    <definedName name="A125173286T_Latest">Data5!$AW$20</definedName>
    <definedName name="A125173290J">Data5!$CG$1:$CG$10,Data5!$CG$11:$CG$20</definedName>
    <definedName name="A125173290J_Data">Data5!$CG$11:$CG$20</definedName>
    <definedName name="A125173290J_Latest">Data5!$CG$20</definedName>
    <definedName name="A125173294T">Data5!$S$1:$S$10,Data5!$S$11:$S$20</definedName>
    <definedName name="A125173294T_Data">Data5!$S$11:$S$20</definedName>
    <definedName name="A125173294T_Latest">Data5!$S$20</definedName>
    <definedName name="A125173298A">Data5!$AB$1:$AB$10,Data5!$AB$11:$AB$20</definedName>
    <definedName name="A125173298A_Data">Data5!$AB$11:$AB$20</definedName>
    <definedName name="A125173298A_Latest">Data5!$AB$20</definedName>
    <definedName name="A125173302F">Data5!$AE$1:$AE$10,Data5!$AE$11:$AE$20</definedName>
    <definedName name="A125173302F_Data">Data5!$AE$11:$AE$20</definedName>
    <definedName name="A125173302F_Latest">Data5!$AE$20</definedName>
    <definedName name="A125173306R">Data5!$BF$1:$BF$10,Data5!$BF$11:$BF$20</definedName>
    <definedName name="A125173306R_Data">Data5!$BF$11:$BF$20</definedName>
    <definedName name="A125173306R_Latest">Data5!$BF$20</definedName>
    <definedName name="A125173310F">Data5!$BL$1:$BL$10,Data5!$BL$11:$BL$20</definedName>
    <definedName name="A125173310F_Data">Data5!$BL$11:$BL$20</definedName>
    <definedName name="A125173310F_Latest">Data5!$BL$20</definedName>
    <definedName name="A125173314R">Data5!$BO$1:$BO$10,Data5!$BO$11:$BO$20</definedName>
    <definedName name="A125173314R_Data">Data5!$BO$11:$BO$20</definedName>
    <definedName name="A125173314R_Latest">Data5!$BO$20</definedName>
    <definedName name="A125173318X">Data5!$CJ$1:$CJ$10,Data5!$CJ$11:$CJ$20</definedName>
    <definedName name="A125173318X_Data">Data5!$CJ$11:$CJ$20</definedName>
    <definedName name="A125173318X_Latest">Data5!$CJ$20</definedName>
    <definedName name="A125173322R">Data5!$AH$1:$AH$10,Data5!$AH$11:$AH$20</definedName>
    <definedName name="A125173322R_Data">Data5!$AH$11:$AH$20</definedName>
    <definedName name="A125173322R_Latest">Data5!$AH$20</definedName>
    <definedName name="A125173326X">Data5!$AQ$1:$AQ$10,Data5!$AQ$11:$AQ$20</definedName>
    <definedName name="A125173326X_Data">Data5!$AQ$11:$AQ$20</definedName>
    <definedName name="A125173326X_Latest">Data5!$AQ$20</definedName>
    <definedName name="A125173330R">Data5!$P$1:$P$10,Data5!$P$11:$P$20</definedName>
    <definedName name="A125173330R_Data">Data5!$P$11:$P$20</definedName>
    <definedName name="A125173330R_Latest">Data5!$P$20</definedName>
    <definedName name="A125173334X">Data5!$V$1:$V$10,Data5!$V$11:$V$20</definedName>
    <definedName name="A125173334X_Data">Data5!$V$11:$V$20</definedName>
    <definedName name="A125173334X_Latest">Data5!$V$20</definedName>
    <definedName name="A125173338J">Data5!$Y$1:$Y$10,Data5!$Y$11:$Y$20</definedName>
    <definedName name="A125173338J_Data">Data5!$Y$11:$Y$20</definedName>
    <definedName name="A125173338J_Latest">Data5!$Y$20</definedName>
    <definedName name="A125173342X">Data5!$AN$1:$AN$10,Data5!$AN$11:$AN$20</definedName>
    <definedName name="A125173342X_Data">Data5!$AN$11:$AN$20</definedName>
    <definedName name="A125173342X_Latest">Data5!$AN$20</definedName>
    <definedName name="A125173346J">Data5!$BX$1:$BX$10,Data5!$BX$11:$BX$20</definedName>
    <definedName name="A125173346J_Data">Data5!$BX$11:$BX$20</definedName>
    <definedName name="A125173346J_Latest">Data5!$BX$20</definedName>
    <definedName name="A125173350X">Data5!$CA$1:$CA$10,Data5!$CA$11:$CA$20</definedName>
    <definedName name="A125173350X_Data">Data5!$CA$11:$CA$20</definedName>
    <definedName name="A125173350X_Latest">Data5!$CA$20</definedName>
    <definedName name="A125173354J">Data5!$AT$1:$AT$10,Data5!$AT$11:$AT$20</definedName>
    <definedName name="A125173354J_Data">Data5!$AT$11:$AT$20</definedName>
    <definedName name="A125173354J_Latest">Data5!$AT$20</definedName>
    <definedName name="A125173358T">Data5!$BR$1:$BR$10,Data5!$BR$11:$BR$20</definedName>
    <definedName name="A125173358T_Data">Data5!$BR$11:$BR$20</definedName>
    <definedName name="A125173358T_Latest">Data5!$BR$20</definedName>
    <definedName name="A125173362J">Data5!$CM$1:$CM$10,Data5!$CM$11:$CM$20</definedName>
    <definedName name="A125173362J_Data">Data5!$CM$11:$CM$20</definedName>
    <definedName name="A125173362J_Latest">Data5!$CM$20</definedName>
    <definedName name="A125173366T">Data3!$CF$1:$CF$10,Data3!$CF$11:$CF$20</definedName>
    <definedName name="A125173366T_Data">Data3!$CF$11:$CF$20</definedName>
    <definedName name="A125173366T_Latest">Data3!$CF$20</definedName>
    <definedName name="A125173370J">Data3!$DA$1:$DA$10,Data3!$DA$11:$DA$20</definedName>
    <definedName name="A125173370J_Data">Data3!$DA$11:$DA$20</definedName>
    <definedName name="A125173370J_Latest">Data3!$DA$20</definedName>
    <definedName name="A125173374T">Data3!$DJ$1:$DJ$10,Data3!$DJ$11:$DJ$20</definedName>
    <definedName name="A125173374T_Data">Data3!$DJ$11:$DJ$20</definedName>
    <definedName name="A125173374T_Latest">Data3!$DJ$20</definedName>
    <definedName name="A125173378A">Data3!$CI$1:$CI$10,Data3!$CI$11:$CI$20</definedName>
    <definedName name="A125173378A_Data">Data3!$CI$11:$CI$20</definedName>
    <definedName name="A125173378A_Latest">Data3!$CI$20</definedName>
    <definedName name="A125173382T">Data3!$CO$1:$CO$10,Data3!$CO$11:$CO$20</definedName>
    <definedName name="A125173382T_Data">Data3!$CO$11:$CO$20</definedName>
    <definedName name="A125173382T_Latest">Data3!$CO$20</definedName>
    <definedName name="A125173386A">Data3!$BQ$1:$BQ$10,Data3!$BQ$11:$BQ$20</definedName>
    <definedName name="A125173386A_Data">Data3!$BQ$11:$BQ$20</definedName>
    <definedName name="A125173386A_Latest">Data3!$BQ$20</definedName>
    <definedName name="A125173390T">Data3!$CC$1:$CC$10,Data3!$CC$11:$CC$20</definedName>
    <definedName name="A125173390T_Data">Data3!$CC$11:$CC$20</definedName>
    <definedName name="A125173390T_Latest">Data3!$CC$20</definedName>
    <definedName name="A125173394A">Data3!$DM$1:$DM$10,Data3!$DM$11:$DM$20</definedName>
    <definedName name="A125173394A_Data">Data3!$DM$11:$DM$20</definedName>
    <definedName name="A125173394A_Latest">Data3!$DM$20</definedName>
    <definedName name="A125173398K">Data3!$AY$1:$AY$10,Data3!$AY$11:$AY$20</definedName>
    <definedName name="A125173398K_Data">Data3!$AY$11:$AY$20</definedName>
    <definedName name="A125173398K_Latest">Data3!$AY$20</definedName>
    <definedName name="A125173402R">Data3!$BH$1:$BH$10,Data3!$BH$11:$BH$20</definedName>
    <definedName name="A125173402R_Data">Data3!$BH$11:$BH$20</definedName>
    <definedName name="A125173402R_Latest">Data3!$BH$20</definedName>
    <definedName name="A125173406X">Data3!$BK$1:$BK$10,Data3!$BK$11:$BK$20</definedName>
    <definedName name="A125173406X_Data">Data3!$BK$11:$BK$20</definedName>
    <definedName name="A125173406X_Latest">Data3!$BK$20</definedName>
    <definedName name="A125173410R">Data3!$CL$1:$CL$10,Data3!$CL$11:$CL$20</definedName>
    <definedName name="A125173410R_Data">Data3!$CL$11:$CL$20</definedName>
    <definedName name="A125173410R_Latest">Data3!$CL$20</definedName>
    <definedName name="A125173414X">Data3!$CR$1:$CR$10,Data3!$CR$11:$CR$20</definedName>
    <definedName name="A125173414X_Data">Data3!$CR$11:$CR$20</definedName>
    <definedName name="A125173414X_Latest">Data3!$CR$20</definedName>
    <definedName name="A125173418J">Data3!$CU$1:$CU$10,Data3!$CU$11:$CU$20</definedName>
    <definedName name="A125173418J_Data">Data3!$CU$11:$CU$20</definedName>
    <definedName name="A125173418J_Latest">Data3!$CU$20</definedName>
    <definedName name="A125173422X">Data3!$DP$1:$DP$10,Data3!$DP$11:$DP$20</definedName>
    <definedName name="A125173422X_Data">Data3!$DP$11:$DP$20</definedName>
    <definedName name="A125173422X_Latest">Data3!$DP$20</definedName>
    <definedName name="A125173426J">Data3!$BN$1:$BN$10,Data3!$BN$11:$BN$20</definedName>
    <definedName name="A125173426J_Data">Data3!$BN$11:$BN$20</definedName>
    <definedName name="A125173426J_Latest">Data3!$BN$20</definedName>
    <definedName name="A125173430X">Data3!$BW$1:$BW$10,Data3!$BW$11:$BW$20</definedName>
    <definedName name="A125173430X_Data">Data3!$BW$11:$BW$20</definedName>
    <definedName name="A125173430X_Latest">Data3!$BW$20</definedName>
    <definedName name="A125173434J">Data3!$AV$1:$AV$10,Data3!$AV$11:$AV$20</definedName>
    <definedName name="A125173434J_Data">Data3!$AV$11:$AV$20</definedName>
    <definedName name="A125173434J_Latest">Data3!$AV$20</definedName>
    <definedName name="A125173438T">Data3!$BB$1:$BB$10,Data3!$BB$11:$BB$20</definedName>
    <definedName name="A125173438T_Data">Data3!$BB$11:$BB$20</definedName>
    <definedName name="A125173438T_Latest">Data3!$BB$20</definedName>
    <definedName name="A125173442J">Data3!$BE$1:$BE$10,Data3!$BE$11:$BE$20</definedName>
    <definedName name="A125173442J_Data">Data3!$BE$11:$BE$20</definedName>
    <definedName name="A125173442J_Latest">Data3!$BE$20</definedName>
    <definedName name="A125173446T">Data3!$BT$1:$BT$10,Data3!$BT$11:$BT$20</definedName>
    <definedName name="A125173446T_Data">Data3!$BT$11:$BT$20</definedName>
    <definedName name="A125173446T_Latest">Data3!$BT$20</definedName>
    <definedName name="A125173450J">Data3!$DD$1:$DD$10,Data3!$DD$11:$DD$20</definedName>
    <definedName name="A125173450J_Data">Data3!$DD$11:$DD$20</definedName>
    <definedName name="A125173450J_Latest">Data3!$DD$20</definedName>
    <definedName name="A125173454T">Data3!$DG$1:$DG$10,Data3!$DG$11:$DG$20</definedName>
    <definedName name="A125173454T_Data">Data3!$DG$11:$DG$20</definedName>
    <definedName name="A125173454T_Latest">Data3!$DG$20</definedName>
    <definedName name="A125173458A">Data3!$BZ$1:$BZ$10,Data3!$BZ$11:$BZ$20</definedName>
    <definedName name="A125173458A_Data">Data3!$BZ$11:$BZ$20</definedName>
    <definedName name="A125173458A_Latest">Data3!$BZ$20</definedName>
    <definedName name="A125173462T">Data3!$CX$1:$CX$10,Data3!$CX$11:$CX$20</definedName>
    <definedName name="A125173462T_Data">Data3!$CX$11:$CX$20</definedName>
    <definedName name="A125173462T_Latest">Data3!$CX$20</definedName>
    <definedName name="A125173466A">Data3!$DS$1:$DS$10,Data3!$DS$11:$DS$20</definedName>
    <definedName name="A125173466A_Data">Data3!$DS$11:$DS$20</definedName>
    <definedName name="A125173466A_Latest">Data3!$DS$20</definedName>
    <definedName name="A125173470T">Data4!$BP$1:$BP$10,Data4!$BP$11:$BP$20</definedName>
    <definedName name="A125173470T_Data">Data4!$BP$11:$BP$20</definedName>
    <definedName name="A125173470T_Latest">Data4!$BP$20</definedName>
    <definedName name="A125173474A">Data4!$CK$1:$CK$10,Data4!$CK$11:$CK$20</definedName>
    <definedName name="A125173474A_Data">Data4!$CK$11:$CK$20</definedName>
    <definedName name="A125173474A_Latest">Data4!$CK$20</definedName>
    <definedName name="A125173478K">Data4!$CT$1:$CT$10,Data4!$CT$11:$CT$20</definedName>
    <definedName name="A125173478K_Data">Data4!$CT$11:$CT$20</definedName>
    <definedName name="A125173478K_Latest">Data4!$CT$20</definedName>
    <definedName name="A125173482A">Data4!$BS$1:$BS$10,Data4!$BS$11:$BS$20</definedName>
    <definedName name="A125173482A_Data">Data4!$BS$11:$BS$20</definedName>
    <definedName name="A125173482A_Latest">Data4!$BS$20</definedName>
    <definedName name="A125173486K">Data4!$BY$1:$BY$10,Data4!$BY$11:$BY$20</definedName>
    <definedName name="A125173486K_Data">Data4!$BY$11:$BY$20</definedName>
    <definedName name="A125173486K_Latest">Data4!$BY$20</definedName>
    <definedName name="A125173490A">Data4!$BA$1:$BA$10,Data4!$BA$11:$BA$20</definedName>
    <definedName name="A125173490A_Data">Data4!$BA$11:$BA$20</definedName>
    <definedName name="A125173490A_Latest">Data4!$BA$20</definedName>
    <definedName name="A125173494K">Data4!$BM$1:$BM$10,Data4!$BM$11:$BM$20</definedName>
    <definedName name="A125173494K_Data">Data4!$BM$11:$BM$20</definedName>
    <definedName name="A125173494K_Latest">Data4!$BM$20</definedName>
    <definedName name="A125173498V">Data4!$CW$1:$CW$10,Data4!$CW$11:$CW$20</definedName>
    <definedName name="A125173498V_Data">Data4!$CW$11:$CW$20</definedName>
    <definedName name="A125173498V_Latest">Data4!$CW$20</definedName>
    <definedName name="A125173502X">Data4!$AI$1:$AI$10,Data4!$AI$11:$AI$20</definedName>
    <definedName name="A125173502X_Data">Data4!$AI$11:$AI$20</definedName>
    <definedName name="A125173502X_Latest">Data4!$AI$20</definedName>
    <definedName name="A125173506J">Data4!$AR$1:$AR$10,Data4!$AR$11:$AR$20</definedName>
    <definedName name="A125173506J_Data">Data4!$AR$11:$AR$20</definedName>
    <definedName name="A125173506J_Latest">Data4!$AR$20</definedName>
    <definedName name="A125173510X">Data4!$AU$1:$AU$10,Data4!$AU$11:$AU$20</definedName>
    <definedName name="A125173510X_Data">Data4!$AU$11:$AU$20</definedName>
    <definedName name="A125173510X_Latest">Data4!$AU$20</definedName>
    <definedName name="A125173514J">Data4!$BV$1:$BV$10,Data4!$BV$11:$BV$20</definedName>
    <definedName name="A125173514J_Data">Data4!$BV$11:$BV$20</definedName>
    <definedName name="A125173514J_Latest">Data4!$BV$20</definedName>
    <definedName name="A125173518T">Data4!$CB$1:$CB$10,Data4!$CB$11:$CB$20</definedName>
    <definedName name="A125173518T_Data">Data4!$CB$11:$CB$20</definedName>
    <definedName name="A125173518T_Latest">Data4!$CB$20</definedName>
    <definedName name="A125173522J">Data4!$CE$1:$CE$10,Data4!$CE$11:$CE$20</definedName>
    <definedName name="A125173522J_Data">Data4!$CE$11:$CE$20</definedName>
    <definedName name="A125173522J_Latest">Data4!$CE$20</definedName>
    <definedName name="A125173526T">Data4!$CZ$1:$CZ$10,Data4!$CZ$11:$CZ$20</definedName>
    <definedName name="A125173526T_Data">Data4!$CZ$11:$CZ$20</definedName>
    <definedName name="A125173526T_Latest">Data4!$CZ$20</definedName>
    <definedName name="A125173530J">Data4!$AX$1:$AX$10,Data4!$AX$11:$AX$20</definedName>
    <definedName name="A125173530J_Data">Data4!$AX$11:$AX$20</definedName>
    <definedName name="A125173530J_Latest">Data4!$AX$20</definedName>
    <definedName name="A125173534T">Data4!$BG$1:$BG$10,Data4!$BG$11:$BG$20</definedName>
    <definedName name="A125173534T_Data">Data4!$BG$11:$BG$20</definedName>
    <definedName name="A125173534T_Latest">Data4!$BG$20</definedName>
    <definedName name="A125173538A">Data4!$AF$1:$AF$10,Data4!$AF$11:$AF$20</definedName>
    <definedName name="A125173538A_Data">Data4!$AF$11:$AF$20</definedName>
    <definedName name="A125173538A_Latest">Data4!$AF$20</definedName>
    <definedName name="A125173542T">Data4!$AL$1:$AL$10,Data4!$AL$11:$AL$20</definedName>
    <definedName name="A125173542T_Data">Data4!$AL$11:$AL$20</definedName>
    <definedName name="A125173542T_Latest">Data4!$AL$20</definedName>
    <definedName name="A125173546A">Data4!$AO$1:$AO$10,Data4!$AO$11:$AO$20</definedName>
    <definedName name="A125173546A_Data">Data4!$AO$11:$AO$20</definedName>
    <definedName name="A125173546A_Latest">Data4!$AO$20</definedName>
    <definedName name="A125173550T">Data4!$BD$1:$BD$10,Data4!$BD$11:$BD$20</definedName>
    <definedName name="A125173550T_Data">Data4!$BD$11:$BD$20</definedName>
    <definedName name="A125173550T_Latest">Data4!$BD$20</definedName>
    <definedName name="A125173554A">Data4!$CN$1:$CN$10,Data4!$CN$11:$CN$20</definedName>
    <definedName name="A125173554A_Data">Data4!$CN$11:$CN$20</definedName>
    <definedName name="A125173554A_Latest">Data4!$CN$20</definedName>
    <definedName name="A125173558K">Data4!$CQ$1:$CQ$10,Data4!$CQ$11:$CQ$20</definedName>
    <definedName name="A125173558K_Data">Data4!$CQ$11:$CQ$20</definedName>
    <definedName name="A125173558K_Latest">Data4!$CQ$20</definedName>
    <definedName name="A125173562A">Data4!$BJ$1:$BJ$10,Data4!$BJ$11:$BJ$20</definedName>
    <definedName name="A125173562A_Data">Data4!$BJ$11:$BJ$20</definedName>
    <definedName name="A125173562A_Latest">Data4!$BJ$20</definedName>
    <definedName name="A125173566K">Data4!$CH$1:$CH$10,Data4!$CH$11:$CH$20</definedName>
    <definedName name="A125173566K_Data">Data4!$CH$11:$CH$20</definedName>
    <definedName name="A125173566K_Latest">Data4!$CH$20</definedName>
    <definedName name="A125173570A">Data4!$DC$1:$DC$10,Data4!$DC$11:$DC$20</definedName>
    <definedName name="A125173570A_Data">Data4!$DC$11:$DC$20</definedName>
    <definedName name="A125173570A_Latest">Data4!$DC$20</definedName>
    <definedName name="A125173574K">Data4!$EP$1:$EP$10,Data4!$EP$11:$EP$20</definedName>
    <definedName name="A125173574K_Data">Data4!$EP$11:$EP$20</definedName>
    <definedName name="A125173574K_Latest">Data4!$EP$20</definedName>
    <definedName name="A125173578V">Data4!$FK$1:$FK$10,Data4!$FK$11:$FK$20</definedName>
    <definedName name="A125173578V_Data">Data4!$FK$11:$FK$20</definedName>
    <definedName name="A125173578V_Latest">Data4!$FK$20</definedName>
    <definedName name="A125173582K">Data4!$FT$1:$FT$10,Data4!$FT$11:$FT$20</definedName>
    <definedName name="A125173582K_Data">Data4!$FT$11:$FT$20</definedName>
    <definedName name="A125173582K_Latest">Data4!$FT$20</definedName>
    <definedName name="A125173586V">Data4!$ES$1:$ES$10,Data4!$ES$11:$ES$20</definedName>
    <definedName name="A125173586V_Data">Data4!$ES$11:$ES$20</definedName>
    <definedName name="A125173586V_Latest">Data4!$ES$20</definedName>
    <definedName name="A125173590K">Data4!$EY$1:$EY$10,Data4!$EY$11:$EY$20</definedName>
    <definedName name="A125173590K_Data">Data4!$EY$11:$EY$20</definedName>
    <definedName name="A125173590K_Latest">Data4!$EY$20</definedName>
    <definedName name="A125173594V">Data4!$EA$1:$EA$10,Data4!$EA$11:$EA$20</definedName>
    <definedName name="A125173594V_Data">Data4!$EA$11:$EA$20</definedName>
    <definedName name="A125173594V_Latest">Data4!$EA$20</definedName>
    <definedName name="A125173598C">Data4!$EM$1:$EM$10,Data4!$EM$11:$EM$20</definedName>
    <definedName name="A125173598C_Data">Data4!$EM$11:$EM$20</definedName>
    <definedName name="A125173598C_Latest">Data4!$EM$20</definedName>
    <definedName name="A125173602J">Data4!$FW$1:$FW$10,Data4!$FW$11:$FW$20</definedName>
    <definedName name="A125173602J_Data">Data4!$FW$11:$FW$20</definedName>
    <definedName name="A125173602J_Latest">Data4!$FW$20</definedName>
    <definedName name="A125173606T">Data4!$DI$1:$DI$10,Data4!$DI$11:$DI$20</definedName>
    <definedName name="A125173606T_Data">Data4!$DI$11:$DI$20</definedName>
    <definedName name="A125173606T_Latest">Data4!$DI$20</definedName>
    <definedName name="A125173610J">Data4!$DR$1:$DR$10,Data4!$DR$11:$DR$20</definedName>
    <definedName name="A125173610J_Data">Data4!$DR$11:$DR$20</definedName>
    <definedName name="A125173610J_Latest">Data4!$DR$20</definedName>
    <definedName name="A125173614T">Data4!$DU$1:$DU$10,Data4!$DU$11:$DU$20</definedName>
    <definedName name="A125173614T_Data">Data4!$DU$11:$DU$20</definedName>
    <definedName name="A125173614T_Latest">Data4!$DU$20</definedName>
    <definedName name="A125173618A">Data4!$EV$1:$EV$10,Data4!$EV$11:$EV$20</definedName>
    <definedName name="A125173618A_Data">Data4!$EV$11:$EV$20</definedName>
    <definedName name="A125173618A_Latest">Data4!$EV$20</definedName>
    <definedName name="A125173622T">Data4!$FB$1:$FB$10,Data4!$FB$11:$FB$20</definedName>
    <definedName name="A125173622T_Data">Data4!$FB$11:$FB$20</definedName>
    <definedName name="A125173622T_Latest">Data4!$FB$20</definedName>
    <definedName name="A125173626A">Data4!$FE$1:$FE$10,Data4!$FE$11:$FE$20</definedName>
    <definedName name="A125173626A_Data">Data4!$FE$11:$FE$20</definedName>
    <definedName name="A125173626A_Latest">Data4!$FE$20</definedName>
    <definedName name="A125173630T">Data4!$FZ$1:$FZ$10,Data4!$FZ$11:$FZ$20</definedName>
    <definedName name="A125173630T_Data">Data4!$FZ$11:$FZ$20</definedName>
    <definedName name="A125173630T_Latest">Data4!$FZ$20</definedName>
    <definedName name="A125173634A">Data4!$DX$1:$DX$10,Data4!$DX$11:$DX$20</definedName>
    <definedName name="A125173634A_Data">Data4!$DX$11:$DX$20</definedName>
    <definedName name="A125173634A_Latest">Data4!$DX$20</definedName>
    <definedName name="A125173638K">Data4!$EG$1:$EG$10,Data4!$EG$11:$EG$20</definedName>
    <definedName name="A125173638K_Data">Data4!$EG$11:$EG$20</definedName>
    <definedName name="A125173638K_Latest">Data4!$EG$20</definedName>
    <definedName name="A125173642A">Data4!$DF$1:$DF$10,Data4!$DF$11:$DF$20</definedName>
    <definedName name="A125173642A_Data">Data4!$DF$11:$DF$20</definedName>
    <definedName name="A125173642A_Latest">Data4!$DF$20</definedName>
    <definedName name="A125173646K">Data4!$DL$1:$DL$10,Data4!$DL$11:$DL$20</definedName>
    <definedName name="A125173646K_Data">Data4!$DL$11:$DL$20</definedName>
    <definedName name="A125173646K_Latest">Data4!$DL$20</definedName>
    <definedName name="A125173650A">Data4!$DO$1:$DO$10,Data4!$DO$11:$DO$20</definedName>
    <definedName name="A125173650A_Data">Data4!$DO$11:$DO$20</definedName>
    <definedName name="A125173650A_Latest">Data4!$DO$20</definedName>
    <definedName name="A125173654K">Data4!$ED$1:$ED$10,Data4!$ED$11:$ED$20</definedName>
    <definedName name="A125173654K_Data">Data4!$ED$11:$ED$20</definedName>
    <definedName name="A125173654K_Latest">Data4!$ED$20</definedName>
    <definedName name="A125173658V">Data4!$FN$1:$FN$10,Data4!$FN$11:$FN$20</definedName>
    <definedName name="A125173658V_Data">Data4!$FN$11:$FN$20</definedName>
    <definedName name="A125173658V_Latest">Data4!$FN$20</definedName>
    <definedName name="A125173662K">Data4!$FQ$1:$FQ$10,Data4!$FQ$11:$FQ$20</definedName>
    <definedName name="A125173662K_Data">Data4!$FQ$11:$FQ$20</definedName>
    <definedName name="A125173662K_Latest">Data4!$FQ$20</definedName>
    <definedName name="A125173666V">Data4!$EJ$1:$EJ$10,Data4!$EJ$11:$EJ$20</definedName>
    <definedName name="A125173666V_Data">Data4!$EJ$11:$EJ$20</definedName>
    <definedName name="A125173666V_Latest">Data4!$EJ$20</definedName>
    <definedName name="A125173670K">Data4!$FH$1:$FH$10,Data4!$FH$11:$FH$20</definedName>
    <definedName name="A125173670K_Data">Data4!$FH$11:$FH$20</definedName>
    <definedName name="A125173670K_Latest">Data4!$FH$20</definedName>
    <definedName name="A125173674V">Data4!$GC$1:$GC$10,Data4!$GC$11:$GC$20</definedName>
    <definedName name="A125173674V_Data">Data4!$GC$11:$GC$20</definedName>
    <definedName name="A125173674V_Latest">Data4!$GC$20</definedName>
    <definedName name="A125173678C">Data4!$HP$1:$HP$10,Data4!$HP$11:$HP$20</definedName>
    <definedName name="A125173678C_Data">Data4!$HP$11:$HP$20</definedName>
    <definedName name="A125173678C_Latest">Data4!$HP$20</definedName>
    <definedName name="A125173682V">Data4!$IK$1:$IK$10,Data4!$IK$11:$IK$20</definedName>
    <definedName name="A125173682V_Data">Data4!$IK$11:$IK$20</definedName>
    <definedName name="A125173682V_Latest">Data4!$IK$20</definedName>
    <definedName name="A125173686C">Data5!$D$1:$D$10,Data5!$D$11:$D$20</definedName>
    <definedName name="A125173686C_Data">Data5!$D$11:$D$20</definedName>
    <definedName name="A125173686C_Latest">Data5!$D$20</definedName>
    <definedName name="A125173690V">Data4!$HS$1:$HS$10,Data4!$HS$11:$HS$20</definedName>
    <definedName name="A125173690V_Data">Data4!$HS$11:$HS$20</definedName>
    <definedName name="A125173690V_Latest">Data4!$HS$20</definedName>
    <definedName name="A125173694C">Data4!$HY$1:$HY$10,Data4!$HY$11:$HY$20</definedName>
    <definedName name="A125173694C_Data">Data4!$HY$11:$HY$20</definedName>
    <definedName name="A125173694C_Latest">Data4!$HY$20</definedName>
    <definedName name="A125173698L">Data4!$HA$1:$HA$10,Data4!$HA$11:$HA$20</definedName>
    <definedName name="A125173698L_Data">Data4!$HA$11:$HA$20</definedName>
    <definedName name="A125173698L_Latest">Data4!$HA$20</definedName>
    <definedName name="A125173702T">Data4!$HM$1:$HM$10,Data4!$HM$11:$HM$20</definedName>
    <definedName name="A125173702T_Data">Data4!$HM$11:$HM$20</definedName>
    <definedName name="A125173702T_Latest">Data4!$HM$20</definedName>
    <definedName name="A125173706A">Data5!$G$1:$G$10,Data5!$G$11:$G$20</definedName>
    <definedName name="A125173706A_Data">Data5!$G$11:$G$20</definedName>
    <definedName name="A125173706A_Latest">Data5!$G$20</definedName>
    <definedName name="A125173710T">Data4!$GI$1:$GI$10,Data4!$GI$11:$GI$20</definedName>
    <definedName name="A125173710T_Data">Data4!$GI$11:$GI$20</definedName>
    <definedName name="A125173710T_Latest">Data4!$GI$20</definedName>
    <definedName name="A125173714A">Data4!$GR$1:$GR$10,Data4!$GR$11:$GR$20</definedName>
    <definedName name="A125173714A_Data">Data4!$GR$11:$GR$20</definedName>
    <definedName name="A125173714A_Latest">Data4!$GR$20</definedName>
    <definedName name="A125173718K">Data4!$GU$1:$GU$10,Data4!$GU$11:$GU$20</definedName>
    <definedName name="A125173718K_Data">Data4!$GU$11:$GU$20</definedName>
    <definedName name="A125173718K_Latest">Data4!$GU$20</definedName>
    <definedName name="A125173722A">Data4!$HV$1:$HV$10,Data4!$HV$11:$HV$20</definedName>
    <definedName name="A125173722A_Data">Data4!$HV$11:$HV$20</definedName>
    <definedName name="A125173722A_Latest">Data4!$HV$20</definedName>
    <definedName name="A125173726K">Data4!$IB$1:$IB$10,Data4!$IB$11:$IB$20</definedName>
    <definedName name="A125173726K_Data">Data4!$IB$11:$IB$20</definedName>
    <definedName name="A125173726K_Latest">Data4!$IB$20</definedName>
    <definedName name="A125173730A">Data4!$IE$1:$IE$10,Data4!$IE$11:$IE$20</definedName>
    <definedName name="A125173730A_Data">Data4!$IE$11:$IE$20</definedName>
    <definedName name="A125173730A_Latest">Data4!$IE$20</definedName>
    <definedName name="A125173734K">Data5!$J$1:$J$10,Data5!$J$11:$J$20</definedName>
    <definedName name="A125173734K_Data">Data5!$J$11:$J$20</definedName>
    <definedName name="A125173734K_Latest">Data5!$J$20</definedName>
    <definedName name="A125173738V">Data4!$GX$1:$GX$10,Data4!$GX$11:$GX$20</definedName>
    <definedName name="A125173738V_Data">Data4!$GX$11:$GX$20</definedName>
    <definedName name="A125173738V_Latest">Data4!$GX$20</definedName>
    <definedName name="A125173742K">Data4!$HG$1:$HG$10,Data4!$HG$11:$HG$20</definedName>
    <definedName name="A125173742K_Data">Data4!$HG$11:$HG$20</definedName>
    <definedName name="A125173742K_Latest">Data4!$HG$20</definedName>
    <definedName name="A125173746V">Data4!$GF$1:$GF$10,Data4!$GF$11:$GF$20</definedName>
    <definedName name="A125173746V_Data">Data4!$GF$11:$GF$20</definedName>
    <definedName name="A125173746V_Latest">Data4!$GF$20</definedName>
    <definedName name="A125173750K">Data4!$GL$1:$GL$10,Data4!$GL$11:$GL$20</definedName>
    <definedName name="A125173750K_Data">Data4!$GL$11:$GL$20</definedName>
    <definedName name="A125173750K_Latest">Data4!$GL$20</definedName>
    <definedName name="A125173754V">Data4!$GO$1:$GO$10,Data4!$GO$11:$GO$20</definedName>
    <definedName name="A125173754V_Data">Data4!$GO$11:$GO$20</definedName>
    <definedName name="A125173754V_Latest">Data4!$GO$20</definedName>
    <definedName name="A125173758C">Data4!$HD$1:$HD$10,Data4!$HD$11:$HD$20</definedName>
    <definedName name="A125173758C_Data">Data4!$HD$11:$HD$20</definedName>
    <definedName name="A125173758C_Latest">Data4!$HD$20</definedName>
    <definedName name="A125173762V">Data4!$IN$1:$IN$10,Data4!$IN$11:$IN$20</definedName>
    <definedName name="A125173762V_Data">Data4!$IN$11:$IN$20</definedName>
    <definedName name="A125173762V_Latest">Data4!$IN$20</definedName>
    <definedName name="A125173766C">Data4!$IQ$1:$IQ$10,Data4!$IQ$11:$IQ$20</definedName>
    <definedName name="A125173766C_Data">Data4!$IQ$11:$IQ$20</definedName>
    <definedName name="A125173766C_Latest">Data4!$IQ$20</definedName>
    <definedName name="A125173770V">Data4!$HJ$1:$HJ$10,Data4!$HJ$11:$HJ$20</definedName>
    <definedName name="A125173770V_Data">Data4!$HJ$11:$HJ$20</definedName>
    <definedName name="A125173770V_Latest">Data4!$HJ$20</definedName>
    <definedName name="A125173774C">Data4!$IH$1:$IH$10,Data4!$IH$11:$IH$20</definedName>
    <definedName name="A125173774C_Data">Data4!$IH$11:$IH$20</definedName>
    <definedName name="A125173774C_Latest">Data4!$IH$20</definedName>
    <definedName name="A125173778L">Data5!$M$1:$M$10,Data5!$M$11:$M$20</definedName>
    <definedName name="A125173778L_Data">Data5!$M$11:$M$20</definedName>
    <definedName name="A125173778L_Latest">Data5!$M$20</definedName>
    <definedName name="A125173782C">Data3!$F$1:$F$10,Data3!$F$11:$F$20</definedName>
    <definedName name="A125173782C_Data">Data3!$F$11:$F$20</definedName>
    <definedName name="A125173782C_Latest">Data3!$F$20</definedName>
    <definedName name="A125173786L">Data3!$AA$1:$AA$10,Data3!$AA$11:$AA$20</definedName>
    <definedName name="A125173786L_Data">Data3!$AA$11:$AA$20</definedName>
    <definedName name="A125173786L_Latest">Data3!$AA$20</definedName>
    <definedName name="A125173790C">Data3!$AJ$1:$AJ$10,Data3!$AJ$11:$AJ$20</definedName>
    <definedName name="A125173790C_Data">Data3!$AJ$11:$AJ$20</definedName>
    <definedName name="A125173790C_Latest">Data3!$AJ$20</definedName>
    <definedName name="A125173794L">Data3!$I$1:$I$10,Data3!$I$11:$I$20</definedName>
    <definedName name="A125173794L_Data">Data3!$I$11:$I$20</definedName>
    <definedName name="A125173794L_Latest">Data3!$I$20</definedName>
    <definedName name="A125173798W">Data3!$O$1:$O$10,Data3!$O$11:$O$20</definedName>
    <definedName name="A125173798W_Data">Data3!$O$11:$O$20</definedName>
    <definedName name="A125173798W_Latest">Data3!$O$20</definedName>
    <definedName name="A125173802A">Data2!$IG$1:$IG$10,Data2!$IG$11:$IG$20</definedName>
    <definedName name="A125173802A_Data">Data2!$IG$11:$IG$20</definedName>
    <definedName name="A125173802A_Latest">Data2!$IG$20</definedName>
    <definedName name="A125173806K">Data3!$C$1:$C$10,Data3!$C$11:$C$20</definedName>
    <definedName name="A125173806K_Data">Data3!$C$11:$C$20</definedName>
    <definedName name="A125173806K_Latest">Data3!$C$20</definedName>
    <definedName name="A125173810A">Data3!$AM$1:$AM$10,Data3!$AM$11:$AM$20</definedName>
    <definedName name="A125173810A_Data">Data3!$AM$11:$AM$20</definedName>
    <definedName name="A125173810A_Latest">Data3!$AM$20</definedName>
    <definedName name="A125173814K">Data2!$HO$1:$HO$10,Data2!$HO$11:$HO$20</definedName>
    <definedName name="A125173814K_Data">Data2!$HO$11:$HO$20</definedName>
    <definedName name="A125173814K_Latest">Data2!$HO$20</definedName>
    <definedName name="A125173818V">Data2!$HX$1:$HX$10,Data2!$HX$11:$HX$20</definedName>
    <definedName name="A125173818V_Data">Data2!$HX$11:$HX$20</definedName>
    <definedName name="A125173818V_Latest">Data2!$HX$20</definedName>
    <definedName name="A125173822K">Data2!$IA$1:$IA$10,Data2!$IA$11:$IA$20</definedName>
    <definedName name="A125173822K_Data">Data2!$IA$11:$IA$20</definedName>
    <definedName name="A125173822K_Latest">Data2!$IA$20</definedName>
    <definedName name="A125173826V">Data3!$L$1:$L$10,Data3!$L$11:$L$20</definedName>
    <definedName name="A125173826V_Data">Data3!$L$11:$L$20</definedName>
    <definedName name="A125173826V_Latest">Data3!$L$20</definedName>
    <definedName name="A125173830K">Data3!$R$1:$R$10,Data3!$R$11:$R$20</definedName>
    <definedName name="A125173830K_Data">Data3!$R$11:$R$20</definedName>
    <definedName name="A125173830K_Latest">Data3!$R$20</definedName>
    <definedName name="A125173834V">Data3!$U$1:$U$10,Data3!$U$11:$U$20</definedName>
    <definedName name="A125173834V_Data">Data3!$U$11:$U$20</definedName>
    <definedName name="A125173834V_Latest">Data3!$U$20</definedName>
    <definedName name="A125173838C">Data3!$AP$1:$AP$10,Data3!$AP$11:$AP$20</definedName>
    <definedName name="A125173838C_Data">Data3!$AP$11:$AP$20</definedName>
    <definedName name="A125173838C_Latest">Data3!$AP$20</definedName>
    <definedName name="A125173842V">Data2!$ID$1:$ID$10,Data2!$ID$11:$ID$20</definedName>
    <definedName name="A125173842V_Data">Data2!$ID$11:$ID$20</definedName>
    <definedName name="A125173842V_Latest">Data2!$ID$20</definedName>
    <definedName name="A125173846C">Data2!$IM$1:$IM$10,Data2!$IM$11:$IM$20</definedName>
    <definedName name="A125173846C_Data">Data2!$IM$11:$IM$20</definedName>
    <definedName name="A125173846C_Latest">Data2!$IM$20</definedName>
    <definedName name="A125173850V">Data2!$HL$1:$HL$10,Data2!$HL$11:$HL$20</definedName>
    <definedName name="A125173850V_Data">Data2!$HL$11:$HL$20</definedName>
    <definedName name="A125173850V_Latest">Data2!$HL$20</definedName>
    <definedName name="A125173854C">Data2!$HR$1:$HR$10,Data2!$HR$11:$HR$20</definedName>
    <definedName name="A125173854C_Data">Data2!$HR$11:$HR$20</definedName>
    <definedName name="A125173854C_Latest">Data2!$HR$20</definedName>
    <definedName name="A125173858L">Data2!$HU$1:$HU$10,Data2!$HU$11:$HU$20</definedName>
    <definedName name="A125173858L_Data">Data2!$HU$11:$HU$20</definedName>
    <definedName name="A125173858L_Latest">Data2!$HU$20</definedName>
    <definedName name="A125173862C">Data2!$IJ$1:$IJ$10,Data2!$IJ$11:$IJ$20</definedName>
    <definedName name="A125173862C_Data">Data2!$IJ$11:$IJ$20</definedName>
    <definedName name="A125173862C_Latest">Data2!$IJ$20</definedName>
    <definedName name="A125173866L">Data3!$AD$1:$AD$10,Data3!$AD$11:$AD$20</definedName>
    <definedName name="A125173866L_Data">Data3!$AD$11:$AD$20</definedName>
    <definedName name="A125173866L_Latest">Data3!$AD$20</definedName>
    <definedName name="A125173870C">Data3!$AG$1:$AG$10,Data3!$AG$11:$AG$20</definedName>
    <definedName name="A125173870C_Data">Data3!$AG$11:$AG$20</definedName>
    <definedName name="A125173870C_Latest">Data3!$AG$20</definedName>
    <definedName name="A125173874L">Data2!$IP$1:$IP$10,Data2!$IP$11:$IP$20</definedName>
    <definedName name="A125173874L_Data">Data2!$IP$11:$IP$20</definedName>
    <definedName name="A125173874L_Latest">Data2!$IP$20</definedName>
    <definedName name="A125173878W">Data3!$X$1:$X$10,Data3!$X$11:$X$20</definedName>
    <definedName name="A125173878W_Data">Data3!$X$11:$X$20</definedName>
    <definedName name="A125173878W_Latest">Data3!$X$20</definedName>
    <definedName name="A125173882L">Data3!$AS$1:$AS$10,Data3!$AS$11:$AS$20</definedName>
    <definedName name="A125173882L_Data">Data3!$AS$11:$AS$20</definedName>
    <definedName name="A125173882L_Latest">Data3!$AS$20</definedName>
    <definedName name="A125173886W">Data3!$FF$1:$FF$10,Data3!$FF$11:$FF$20</definedName>
    <definedName name="A125173886W_Data">Data3!$FF$11:$FF$20</definedName>
    <definedName name="A125173886W_Latest">Data3!$FF$20</definedName>
    <definedName name="A125173890L">Data3!$GA$1:$GA$10,Data3!$GA$11:$GA$20</definedName>
    <definedName name="A125173890L_Data">Data3!$GA$11:$GA$20</definedName>
    <definedName name="A125173890L_Latest">Data3!$GA$20</definedName>
    <definedName name="A125173894W">Data3!$GJ$1:$GJ$10,Data3!$GJ$11:$GJ$20</definedName>
    <definedName name="A125173894W_Data">Data3!$GJ$11:$GJ$20</definedName>
    <definedName name="A125173894W_Latest">Data3!$GJ$20</definedName>
    <definedName name="A125173898F">Data3!$FI$1:$FI$10,Data3!$FI$11:$FI$20</definedName>
    <definedName name="A125173898F_Data">Data3!$FI$11:$FI$20</definedName>
    <definedName name="A125173898F_Latest">Data3!$FI$20</definedName>
    <definedName name="A125173902K">Data3!$FO$1:$FO$10,Data3!$FO$11:$FO$20</definedName>
    <definedName name="A125173902K_Data">Data3!$FO$11:$FO$20</definedName>
    <definedName name="A125173902K_Latest">Data3!$FO$20</definedName>
    <definedName name="A125173906V">Data3!$EQ$1:$EQ$10,Data3!$EQ$11:$EQ$20</definedName>
    <definedName name="A125173906V_Data">Data3!$EQ$11:$EQ$20</definedName>
    <definedName name="A125173906V_Latest">Data3!$EQ$20</definedName>
    <definedName name="A125173910K">Data3!$FC$1:$FC$10,Data3!$FC$11:$FC$20</definedName>
    <definedName name="A125173910K_Data">Data3!$FC$11:$FC$20</definedName>
    <definedName name="A125173910K_Latest">Data3!$FC$20</definedName>
    <definedName name="A125173914V">Data3!$GM$1:$GM$10,Data3!$GM$11:$GM$20</definedName>
    <definedName name="A125173914V_Data">Data3!$GM$11:$GM$20</definedName>
    <definedName name="A125173914V_Latest">Data3!$GM$20</definedName>
    <definedName name="A125173918C">Data3!$DY$1:$DY$10,Data3!$DY$11:$DY$20</definedName>
    <definedName name="A125173918C_Data">Data3!$DY$11:$DY$20</definedName>
    <definedName name="A125173918C_Latest">Data3!$DY$20</definedName>
    <definedName name="A125173922V">Data3!$EH$1:$EH$10,Data3!$EH$11:$EH$20</definedName>
    <definedName name="A125173922V_Data">Data3!$EH$11:$EH$20</definedName>
    <definedName name="A125173922V_Latest">Data3!$EH$20</definedName>
    <definedName name="A125173926C">Data3!$EK$1:$EK$10,Data3!$EK$11:$EK$20</definedName>
    <definedName name="A125173926C_Data">Data3!$EK$11:$EK$20</definedName>
    <definedName name="A125173926C_Latest">Data3!$EK$20</definedName>
    <definedName name="A125173930V">Data3!$FL$1:$FL$10,Data3!$FL$11:$FL$20</definedName>
    <definedName name="A125173930V_Data">Data3!$FL$11:$FL$20</definedName>
    <definedName name="A125173930V_Latest">Data3!$FL$20</definedName>
    <definedName name="A125173934C">Data3!$FR$1:$FR$10,Data3!$FR$11:$FR$20</definedName>
    <definedName name="A125173934C_Data">Data3!$FR$11:$FR$20</definedName>
    <definedName name="A125173934C_Latest">Data3!$FR$20</definedName>
    <definedName name="A125173938L">Data3!$FU$1:$FU$10,Data3!$FU$11:$FU$20</definedName>
    <definedName name="A125173938L_Data">Data3!$FU$11:$FU$20</definedName>
    <definedName name="A125173938L_Latest">Data3!$FU$20</definedName>
    <definedName name="A125173942C">Data3!$GP$1:$GP$10,Data3!$GP$11:$GP$20</definedName>
    <definedName name="A125173942C_Data">Data3!$GP$11:$GP$20</definedName>
    <definedName name="A125173942C_Latest">Data3!$GP$20</definedName>
    <definedName name="A125173946L">Data3!$EN$1:$EN$10,Data3!$EN$11:$EN$20</definedName>
    <definedName name="A125173946L_Data">Data3!$EN$11:$EN$20</definedName>
    <definedName name="A125173946L_Latest">Data3!$EN$20</definedName>
    <definedName name="A125173950C">Data3!$EW$1:$EW$10,Data3!$EW$11:$EW$20</definedName>
    <definedName name="A125173950C_Data">Data3!$EW$11:$EW$20</definedName>
    <definedName name="A125173950C_Latest">Data3!$EW$20</definedName>
    <definedName name="A125173954L">Data3!$DV$1:$DV$10,Data3!$DV$11:$DV$20</definedName>
    <definedName name="A125173954L_Data">Data3!$DV$11:$DV$20</definedName>
    <definedName name="A125173954L_Latest">Data3!$DV$20</definedName>
    <definedName name="A125173958W">Data3!$EB$1:$EB$10,Data3!$EB$11:$EB$20</definedName>
    <definedName name="A125173958W_Data">Data3!$EB$11:$EB$20</definedName>
    <definedName name="A125173958W_Latest">Data3!$EB$20</definedName>
    <definedName name="A125173962L">Data3!$EE$1:$EE$10,Data3!$EE$11:$EE$20</definedName>
    <definedName name="A125173962L_Data">Data3!$EE$11:$EE$20</definedName>
    <definedName name="A125173962L_Latest">Data3!$EE$20</definedName>
    <definedName name="A125173966W">Data3!$ET$1:$ET$10,Data3!$ET$11:$ET$20</definedName>
    <definedName name="A125173966W_Data">Data3!$ET$11:$ET$20</definedName>
    <definedName name="A125173966W_Latest">Data3!$ET$20</definedName>
    <definedName name="A125173970L">Data3!$GD$1:$GD$10,Data3!$GD$11:$GD$20</definedName>
    <definedName name="A125173970L_Data">Data3!$GD$11:$GD$20</definedName>
    <definedName name="A125173970L_Latest">Data3!$GD$20</definedName>
    <definedName name="A125173974W">Data3!$GG$1:$GG$10,Data3!$GG$11:$GG$20</definedName>
    <definedName name="A125173974W_Data">Data3!$GG$11:$GG$20</definedName>
    <definedName name="A125173974W_Latest">Data3!$GG$20</definedName>
    <definedName name="A125173978F">Data3!$EZ$1:$EZ$10,Data3!$EZ$11:$EZ$20</definedName>
    <definedName name="A125173978F_Data">Data3!$EZ$11:$EZ$20</definedName>
    <definedName name="A125173978F_Latest">Data3!$EZ$20</definedName>
    <definedName name="A125173982W">Data3!$FX$1:$FX$10,Data3!$FX$11:$FX$20</definedName>
    <definedName name="A125173982W_Data">Data3!$FX$11:$FX$20</definedName>
    <definedName name="A125173982W_Latest">Data3!$FX$20</definedName>
    <definedName name="A125173986F">Data3!$GS$1:$GS$10,Data3!$GS$11:$GS$20</definedName>
    <definedName name="A125173986F_Data">Data3!$GS$11:$GS$20</definedName>
    <definedName name="A125173986F_Latest">Data3!$GS$20</definedName>
    <definedName name="A125173990W">Data3!$IF$1:$IF$10,Data3!$IF$11:$IF$20</definedName>
    <definedName name="A125173990W_Data">Data3!$IF$11:$IF$20</definedName>
    <definedName name="A125173990W_Latest">Data3!$IF$20</definedName>
    <definedName name="A125173994F">Data4!$K$1:$K$10,Data4!$K$11:$K$20</definedName>
    <definedName name="A125173994F_Data">Data4!$K$11:$K$20</definedName>
    <definedName name="A125173994F_Latest">Data4!$K$20</definedName>
    <definedName name="A125173998R">Data4!$T$1:$T$10,Data4!$T$11:$T$20</definedName>
    <definedName name="A125173998R_Data">Data4!$T$11:$T$20</definedName>
    <definedName name="A125173998R_Latest">Data4!$T$20</definedName>
    <definedName name="A125174002W">Data3!$II$1:$II$10,Data3!$II$11:$II$20</definedName>
    <definedName name="A125174002W_Data">Data3!$II$11:$II$20</definedName>
    <definedName name="A125174002W_Latest">Data3!$II$20</definedName>
    <definedName name="A125174006F">Data3!$IO$1:$IO$10,Data3!$IO$11:$IO$20</definedName>
    <definedName name="A125174006F_Data">Data3!$IO$11:$IO$20</definedName>
    <definedName name="A125174006F_Latest">Data3!$IO$20</definedName>
    <definedName name="A125174010W">Data3!$HQ$1:$HQ$10,Data3!$HQ$11:$HQ$20</definedName>
    <definedName name="A125174010W_Data">Data3!$HQ$11:$HQ$20</definedName>
    <definedName name="A125174010W_Latest">Data3!$HQ$20</definedName>
    <definedName name="A125174014F">Data3!$IC$1:$IC$10,Data3!$IC$11:$IC$20</definedName>
    <definedName name="A125174014F_Data">Data3!$IC$11:$IC$20</definedName>
    <definedName name="A125174014F_Latest">Data3!$IC$20</definedName>
    <definedName name="A125174018R">Data4!$W$1:$W$10,Data4!$W$11:$W$20</definedName>
    <definedName name="A125174018R_Data">Data4!$W$11:$W$20</definedName>
    <definedName name="A125174018R_Latest">Data4!$W$20</definedName>
    <definedName name="A125174022F">Data3!$GY$1:$GY$10,Data3!$GY$11:$GY$20</definedName>
    <definedName name="A125174022F_Data">Data3!$GY$11:$GY$20</definedName>
    <definedName name="A125174022F_Latest">Data3!$GY$20</definedName>
    <definedName name="A125174026R">Data3!$HH$1:$HH$10,Data3!$HH$11:$HH$20</definedName>
    <definedName name="A125174026R_Data">Data3!$HH$11:$HH$20</definedName>
    <definedName name="A125174026R_Latest">Data3!$HH$20</definedName>
    <definedName name="A125174030F">Data3!$HK$1:$HK$10,Data3!$HK$11:$HK$20</definedName>
    <definedName name="A125174030F_Data">Data3!$HK$11:$HK$20</definedName>
    <definedName name="A125174030F_Latest">Data3!$HK$20</definedName>
    <definedName name="A125174034R">Data3!$IL$1:$IL$10,Data3!$IL$11:$IL$20</definedName>
    <definedName name="A125174034R_Data">Data3!$IL$11:$IL$20</definedName>
    <definedName name="A125174034R_Latest">Data3!$IL$20</definedName>
    <definedName name="A125174038X">Data4!$B$1:$B$10,Data4!$B$11:$B$20</definedName>
    <definedName name="A125174038X_Data">Data4!$B$11:$B$20</definedName>
    <definedName name="A125174038X_Latest">Data4!$B$20</definedName>
    <definedName name="A125174042R">Data4!$E$1:$E$10,Data4!$E$11:$E$20</definedName>
    <definedName name="A125174042R_Data">Data4!$E$11:$E$20</definedName>
    <definedName name="A125174042R_Latest">Data4!$E$20</definedName>
    <definedName name="A125174046X">Data4!$Z$1:$Z$10,Data4!$Z$11:$Z$20</definedName>
    <definedName name="A125174046X_Data">Data4!$Z$11:$Z$20</definedName>
    <definedName name="A125174046X_Latest">Data4!$Z$20</definedName>
    <definedName name="A125174050R">Data3!$HN$1:$HN$10,Data3!$HN$11:$HN$20</definedName>
    <definedName name="A125174050R_Data">Data3!$HN$11:$HN$20</definedName>
    <definedName name="A125174050R_Latest">Data3!$HN$20</definedName>
    <definedName name="A125174054X">Data3!$HW$1:$HW$10,Data3!$HW$11:$HW$20</definedName>
    <definedName name="A125174054X_Data">Data3!$HW$11:$HW$20</definedName>
    <definedName name="A125174054X_Latest">Data3!$HW$20</definedName>
    <definedName name="A125174058J">Data3!$GV$1:$GV$10,Data3!$GV$11:$GV$20</definedName>
    <definedName name="A125174058J_Data">Data3!$GV$11:$GV$20</definedName>
    <definedName name="A125174058J_Latest">Data3!$GV$20</definedName>
    <definedName name="A125174062X">Data3!$HB$1:$HB$10,Data3!$HB$11:$HB$20</definedName>
    <definedName name="A125174062X_Data">Data3!$HB$11:$HB$20</definedName>
    <definedName name="A125174062X_Latest">Data3!$HB$20</definedName>
    <definedName name="A125174066J">Data3!$HE$1:$HE$10,Data3!$HE$11:$HE$20</definedName>
    <definedName name="A125174066J_Data">Data3!$HE$11:$HE$20</definedName>
    <definedName name="A125174066J_Latest">Data3!$HE$20</definedName>
    <definedName name="A125174070X">Data3!$HT$1:$HT$10,Data3!$HT$11:$HT$20</definedName>
    <definedName name="A125174070X_Data">Data3!$HT$11:$HT$20</definedName>
    <definedName name="A125174070X_Latest">Data3!$HT$20</definedName>
    <definedName name="A125174074J">Data4!$N$1:$N$10,Data4!$N$11:$N$20</definedName>
    <definedName name="A125174074J_Data">Data4!$N$11:$N$20</definedName>
    <definedName name="A125174074J_Latest">Data4!$N$20</definedName>
    <definedName name="A125174078T">Data4!$Q$1:$Q$10,Data4!$Q$11:$Q$20</definedName>
    <definedName name="A125174078T_Data">Data4!$Q$11:$Q$20</definedName>
    <definedName name="A125174078T_Latest">Data4!$Q$20</definedName>
    <definedName name="A125174082J">Data3!$HZ$1:$HZ$10,Data3!$HZ$11:$HZ$20</definedName>
    <definedName name="A125174082J_Data">Data3!$HZ$11:$HZ$20</definedName>
    <definedName name="A125174082J_Latest">Data3!$HZ$20</definedName>
    <definedName name="A125174086T">Data4!$H$1:$H$10,Data4!$H$11:$H$20</definedName>
    <definedName name="A125174086T_Data">Data4!$H$11:$H$20</definedName>
    <definedName name="A125174086T_Latest">Data4!$H$20</definedName>
    <definedName name="A125174090J">Data4!$AC$1:$AC$10,Data4!$AC$11:$AC$20</definedName>
    <definedName name="A125174090J_Data">Data4!$AC$11:$AC$20</definedName>
    <definedName name="A125174090J_Latest">Data4!$AC$20</definedName>
    <definedName name="A125174094T">Data1!$GL$1:$GL$10,Data1!$GL$11:$GL$20</definedName>
    <definedName name="A125174094T_Data">Data1!$GL$11:$GL$20</definedName>
    <definedName name="A125174094T_Latest">Data1!$GL$20</definedName>
    <definedName name="A125174098A">Data1!$HG$1:$HG$10,Data1!$HG$11:$HG$20</definedName>
    <definedName name="A125174098A_Data">Data1!$HG$11:$HG$20</definedName>
    <definedName name="A125174098A_Latest">Data1!$HG$20</definedName>
    <definedName name="A125174102F">Data1!$HP$1:$HP$10,Data1!$HP$11:$HP$20</definedName>
    <definedName name="A125174102F_Data">Data1!$HP$11:$HP$20</definedName>
    <definedName name="A125174102F_Latest">Data1!$HP$20</definedName>
    <definedName name="A125174106R">Data1!$GO$1:$GO$10,Data1!$GO$11:$GO$20</definedName>
    <definedName name="A125174106R_Data">Data1!$GO$11:$GO$20</definedName>
    <definedName name="A125174106R_Latest">Data1!$GO$20</definedName>
    <definedName name="A125174110F">Data1!$GU$1:$GU$10,Data1!$GU$11:$GU$20</definedName>
    <definedName name="A125174110F_Data">Data1!$GU$11:$GU$20</definedName>
    <definedName name="A125174110F_Latest">Data1!$GU$20</definedName>
    <definedName name="A125174114R">Data1!$FW$1:$FW$10,Data1!$FW$11:$FW$20</definedName>
    <definedName name="A125174114R_Data">Data1!$FW$11:$FW$20</definedName>
    <definedName name="A125174114R_Latest">Data1!$FW$20</definedName>
    <definedName name="A125174118X">Data1!$GI$1:$GI$10,Data1!$GI$11:$GI$20</definedName>
    <definedName name="A125174118X_Data">Data1!$GI$11:$GI$20</definedName>
    <definedName name="A125174118X_Latest">Data1!$GI$20</definedName>
    <definedName name="A125174122R">Data1!$HS$1:$HS$10,Data1!$HS$11:$HS$20</definedName>
    <definedName name="A125174122R_Data">Data1!$HS$11:$HS$20</definedName>
    <definedName name="A125174122R_Latest">Data1!$HS$20</definedName>
    <definedName name="A125174126X">Data1!$FE$1:$FE$10,Data1!$FE$11:$FE$20</definedName>
    <definedName name="A125174126X_Data">Data1!$FE$11:$FE$20</definedName>
    <definedName name="A125174126X_Latest">Data1!$FE$20</definedName>
    <definedName name="A125174130R">Data1!$FN$1:$FN$10,Data1!$FN$11:$FN$20</definedName>
    <definedName name="A125174130R_Data">Data1!$FN$11:$FN$20</definedName>
    <definedName name="A125174130R_Latest">Data1!$FN$20</definedName>
    <definedName name="A125174134X">Data1!$FQ$1:$FQ$10,Data1!$FQ$11:$FQ$20</definedName>
    <definedName name="A125174134X_Data">Data1!$FQ$11:$FQ$20</definedName>
    <definedName name="A125174134X_Latest">Data1!$FQ$20</definedName>
    <definedName name="A125174138J">Data1!$GR$1:$GR$10,Data1!$GR$11:$GR$20</definedName>
    <definedName name="A125174138J_Data">Data1!$GR$11:$GR$20</definedName>
    <definedName name="A125174138J_Latest">Data1!$GR$20</definedName>
    <definedName name="A125174142X">Data1!$GX$1:$GX$10,Data1!$GX$11:$GX$20</definedName>
    <definedName name="A125174142X_Data">Data1!$GX$11:$GX$20</definedName>
    <definedName name="A125174142X_Latest">Data1!$GX$20</definedName>
    <definedName name="A125174146J">Data1!$HA$1:$HA$10,Data1!$HA$11:$HA$20</definedName>
    <definedName name="A125174146J_Data">Data1!$HA$11:$HA$20</definedName>
    <definedName name="A125174146J_Latest">Data1!$HA$20</definedName>
    <definedName name="A125174150X">Data1!$HV$1:$HV$10,Data1!$HV$11:$HV$20</definedName>
    <definedName name="A125174150X_Data">Data1!$HV$11:$HV$20</definedName>
    <definedName name="A125174150X_Latest">Data1!$HV$20</definedName>
    <definedName name="A125174154J">Data1!$FT$1:$FT$10,Data1!$FT$11:$FT$20</definedName>
    <definedName name="A125174154J_Data">Data1!$FT$11:$FT$20</definedName>
    <definedName name="A125174154J_Latest">Data1!$FT$20</definedName>
    <definedName name="A125174158T">Data1!$GC$1:$GC$10,Data1!$GC$11:$GC$20</definedName>
    <definedName name="A125174158T_Data">Data1!$GC$11:$GC$20</definedName>
    <definedName name="A125174158T_Latest">Data1!$GC$20</definedName>
    <definedName name="A125174162J">Data1!$FB$1:$FB$10,Data1!$FB$11:$FB$20</definedName>
    <definedName name="A125174162J_Data">Data1!$FB$11:$FB$20</definedName>
    <definedName name="A125174162J_Latest">Data1!$FB$20</definedName>
    <definedName name="A125174166T">Data1!$FH$1:$FH$10,Data1!$FH$11:$FH$20</definedName>
    <definedName name="A125174166T_Data">Data1!$FH$11:$FH$20</definedName>
    <definedName name="A125174166T_Latest">Data1!$FH$20</definedName>
    <definedName name="A125174170J">Data1!$FK$1:$FK$10,Data1!$FK$11:$FK$20</definedName>
    <definedName name="A125174170J_Data">Data1!$FK$11:$FK$20</definedName>
    <definedName name="A125174170J_Latest">Data1!$FK$20</definedName>
    <definedName name="A125174174T">Data1!$FZ$1:$FZ$10,Data1!$FZ$11:$FZ$20</definedName>
    <definedName name="A125174174T_Data">Data1!$FZ$11:$FZ$20</definedName>
    <definedName name="A125174174T_Latest">Data1!$FZ$20</definedName>
    <definedName name="A125174178A">Data1!$HJ$1:$HJ$10,Data1!$HJ$11:$HJ$20</definedName>
    <definedName name="A125174178A_Data">Data1!$HJ$11:$HJ$20</definedName>
    <definedName name="A125174178A_Latest">Data1!$HJ$20</definedName>
    <definedName name="A125174182T">Data1!$HM$1:$HM$10,Data1!$HM$11:$HM$20</definedName>
    <definedName name="A125174182T_Data">Data1!$HM$11:$HM$20</definedName>
    <definedName name="A125174182T_Latest">Data1!$HM$20</definedName>
    <definedName name="A125174186A">Data1!$GF$1:$GF$10,Data1!$GF$11:$GF$20</definedName>
    <definedName name="A125174186A_Data">Data1!$GF$11:$GF$20</definedName>
    <definedName name="A125174186A_Latest">Data1!$GF$20</definedName>
    <definedName name="A125174190T">Data1!$HD$1:$HD$10,Data1!$HD$11:$HD$20</definedName>
    <definedName name="A125174190T_Data">Data1!$HD$11:$HD$20</definedName>
    <definedName name="A125174190T_Latest">Data1!$HD$20</definedName>
    <definedName name="A125174194A">Data1!$HY$1:$HY$10,Data1!$HY$11:$HY$20</definedName>
    <definedName name="A125174194A_Data">Data1!$HY$11:$HY$20</definedName>
    <definedName name="A125174194A_Latest">Data1!$HY$20</definedName>
    <definedName name="A125175030X">Data2!$FV$1:$FV$10,Data2!$FV$11:$FV$20</definedName>
    <definedName name="A125175030X_Data">Data2!$FV$11:$FV$20</definedName>
    <definedName name="A125175030X_Latest">Data2!$FV$20</definedName>
    <definedName name="A125175034J">Data2!$GQ$1:$GQ$10,Data2!$GQ$11:$GQ$20</definedName>
    <definedName name="A125175034J_Data">Data2!$GQ$11:$GQ$20</definedName>
    <definedName name="A125175034J_Latest">Data2!$GQ$20</definedName>
    <definedName name="A125175038T">Data2!$GZ$1:$GZ$10,Data2!$GZ$11:$GZ$20</definedName>
    <definedName name="A125175038T_Data">Data2!$GZ$11:$GZ$20</definedName>
    <definedName name="A125175038T_Latest">Data2!$GZ$20</definedName>
    <definedName name="A125175042J">Data2!$FY$1:$FY$10,Data2!$FY$11:$FY$20</definedName>
    <definedName name="A125175042J_Data">Data2!$FY$11:$FY$20</definedName>
    <definedName name="A125175042J_Latest">Data2!$FY$20</definedName>
    <definedName name="A125175046T">Data2!$GE$1:$GE$10,Data2!$GE$11:$GE$20</definedName>
    <definedName name="A125175046T_Data">Data2!$GE$11:$GE$20</definedName>
    <definedName name="A125175046T_Latest">Data2!$GE$20</definedName>
    <definedName name="A125175050J">Data2!$FG$1:$FG$10,Data2!$FG$11:$FG$20</definedName>
    <definedName name="A125175050J_Data">Data2!$FG$11:$FG$20</definedName>
    <definedName name="A125175050J_Latest">Data2!$FG$20</definedName>
    <definedName name="A125175054T">Data2!$FS$1:$FS$10,Data2!$FS$11:$FS$20</definedName>
    <definedName name="A125175054T_Data">Data2!$FS$11:$FS$20</definedName>
    <definedName name="A125175054T_Latest">Data2!$FS$20</definedName>
    <definedName name="A125175058A">Data2!$HC$1:$HC$10,Data2!$HC$11:$HC$20</definedName>
    <definedName name="A125175058A_Data">Data2!$HC$11:$HC$20</definedName>
    <definedName name="A125175058A_Latest">Data2!$HC$20</definedName>
    <definedName name="A125175062T">Data2!$EO$1:$EO$10,Data2!$EO$11:$EO$20</definedName>
    <definedName name="A125175062T_Data">Data2!$EO$11:$EO$20</definedName>
    <definedName name="A125175062T_Latest">Data2!$EO$20</definedName>
    <definedName name="A125175066A">Data2!$EX$1:$EX$10,Data2!$EX$11:$EX$20</definedName>
    <definedName name="A125175066A_Data">Data2!$EX$11:$EX$20</definedName>
    <definedName name="A125175066A_Latest">Data2!$EX$20</definedName>
    <definedName name="A125175070T">Data2!$FA$1:$FA$10,Data2!$FA$11:$FA$20</definedName>
    <definedName name="A125175070T_Data">Data2!$FA$11:$FA$20</definedName>
    <definedName name="A125175070T_Latest">Data2!$FA$20</definedName>
    <definedName name="A125175074A">Data2!$GB$1:$GB$10,Data2!$GB$11:$GB$20</definedName>
    <definedName name="A125175074A_Data">Data2!$GB$11:$GB$20</definedName>
    <definedName name="A125175074A_Latest">Data2!$GB$20</definedName>
    <definedName name="A125175078K">Data2!$GH$1:$GH$10,Data2!$GH$11:$GH$20</definedName>
    <definedName name="A125175078K_Data">Data2!$GH$11:$GH$20</definedName>
    <definedName name="A125175078K_Latest">Data2!$GH$20</definedName>
    <definedName name="A125175082A">Data2!$GK$1:$GK$10,Data2!$GK$11:$GK$20</definedName>
    <definedName name="A125175082A_Data">Data2!$GK$11:$GK$20</definedName>
    <definedName name="A125175082A_Latest">Data2!$GK$20</definedName>
    <definedName name="A125175086K">Data2!$HF$1:$HF$10,Data2!$HF$11:$HF$20</definedName>
    <definedName name="A125175086K_Data">Data2!$HF$11:$HF$20</definedName>
    <definedName name="A125175086K_Latest">Data2!$HF$20</definedName>
    <definedName name="A125175090A">Data2!$FD$1:$FD$10,Data2!$FD$11:$FD$20</definedName>
    <definedName name="A125175090A_Data">Data2!$FD$11:$FD$20</definedName>
    <definedName name="A125175090A_Latest">Data2!$FD$20</definedName>
    <definedName name="A125175094K">Data2!$FM$1:$FM$10,Data2!$FM$11:$FM$20</definedName>
    <definedName name="A125175094K_Data">Data2!$FM$11:$FM$20</definedName>
    <definedName name="A125175094K_Latest">Data2!$FM$20</definedName>
    <definedName name="A125175098V">Data2!$EL$1:$EL$10,Data2!$EL$11:$EL$20</definedName>
    <definedName name="A125175098V_Data">Data2!$EL$11:$EL$20</definedName>
    <definedName name="A125175098V_Latest">Data2!$EL$20</definedName>
    <definedName name="A125175102X">Data2!$ER$1:$ER$10,Data2!$ER$11:$ER$20</definedName>
    <definedName name="A125175102X_Data">Data2!$ER$11:$ER$20</definedName>
    <definedName name="A125175102X_Latest">Data2!$ER$20</definedName>
    <definedName name="A125175106J">Data2!$EU$1:$EU$10,Data2!$EU$11:$EU$20</definedName>
    <definedName name="A125175106J_Data">Data2!$EU$11:$EU$20</definedName>
    <definedName name="A125175106J_Latest">Data2!$EU$20</definedName>
    <definedName name="A125175110X">Data2!$FJ$1:$FJ$10,Data2!$FJ$11:$FJ$20</definedName>
    <definedName name="A125175110X_Data">Data2!$FJ$11:$FJ$20</definedName>
    <definedName name="A125175110X_Latest">Data2!$FJ$20</definedName>
    <definedName name="A125175114J">Data2!$GT$1:$GT$10,Data2!$GT$11:$GT$20</definedName>
    <definedName name="A125175114J_Data">Data2!$GT$11:$GT$20</definedName>
    <definedName name="A125175114J_Latest">Data2!$GT$20</definedName>
    <definedName name="A125175118T">Data2!$GW$1:$GW$10,Data2!$GW$11:$GW$20</definedName>
    <definedName name="A125175118T_Data">Data2!$GW$11:$GW$20</definedName>
    <definedName name="A125175118T_Latest">Data2!$GW$20</definedName>
    <definedName name="A125175122J">Data2!$FP$1:$FP$10,Data2!$FP$11:$FP$20</definedName>
    <definedName name="A125175122J_Data">Data2!$FP$11:$FP$20</definedName>
    <definedName name="A125175122J_Latest">Data2!$FP$20</definedName>
    <definedName name="A125175126T">Data2!$GN$1:$GN$10,Data2!$GN$11:$GN$20</definedName>
    <definedName name="A125175126T_Data">Data2!$GN$11:$GN$20</definedName>
    <definedName name="A125175126T_Latest">Data2!$GN$20</definedName>
    <definedName name="A125175130J">Data2!$HI$1:$HI$10,Data2!$HI$11:$HI$20</definedName>
    <definedName name="A125175130J_Data">Data2!$HI$11:$HI$20</definedName>
    <definedName name="A125175130J_Latest">Data2!$HI$20</definedName>
    <definedName name="A125175966J">Data1!$DL$1:$DL$10,Data1!$DL$11:$DL$20</definedName>
    <definedName name="A125175966J_Data">Data1!$DL$11:$DL$20</definedName>
    <definedName name="A125175966J_Latest">Data1!$DL$20</definedName>
    <definedName name="A125175970X">Data1!$EG$1:$EG$10,Data1!$EG$11:$EG$20</definedName>
    <definedName name="A125175970X_Data">Data1!$EG$11:$EG$20</definedName>
    <definedName name="A125175970X_Latest">Data1!$EG$20</definedName>
    <definedName name="A125175974J">Data1!$EP$1:$EP$10,Data1!$EP$11:$EP$20</definedName>
    <definedName name="A125175974J_Data">Data1!$EP$11:$EP$20</definedName>
    <definedName name="A125175974J_Latest">Data1!$EP$20</definedName>
    <definedName name="A125175978T">Data1!$DO$1:$DO$10,Data1!$DO$11:$DO$20</definedName>
    <definedName name="A125175978T_Data">Data1!$DO$11:$DO$20</definedName>
    <definedName name="A125175978T_Latest">Data1!$DO$20</definedName>
    <definedName name="A125175982J">Data1!$DU$1:$DU$10,Data1!$DU$11:$DU$20</definedName>
    <definedName name="A125175982J_Data">Data1!$DU$11:$DU$20</definedName>
    <definedName name="A125175982J_Latest">Data1!$DU$20</definedName>
    <definedName name="A125175986T">Data1!$CW$1:$CW$10,Data1!$CW$11:$CW$20</definedName>
    <definedName name="A125175986T_Data">Data1!$CW$11:$CW$20</definedName>
    <definedName name="A125175986T_Latest">Data1!$CW$20</definedName>
    <definedName name="A125175990J">Data1!$DI$1:$DI$10,Data1!$DI$11:$DI$20</definedName>
    <definedName name="A125175990J_Data">Data1!$DI$11:$DI$20</definedName>
    <definedName name="A125175990J_Latest">Data1!$DI$20</definedName>
    <definedName name="A125175994T">Data1!$ES$1:$ES$10,Data1!$ES$11:$ES$20</definedName>
    <definedName name="A125175994T_Data">Data1!$ES$11:$ES$20</definedName>
    <definedName name="A125175994T_Latest">Data1!$ES$20</definedName>
    <definedName name="A125175998A">Data1!$CE$1:$CE$10,Data1!$CE$11:$CE$20</definedName>
    <definedName name="A125175998A_Data">Data1!$CE$11:$CE$20</definedName>
    <definedName name="A125175998A_Latest">Data1!$CE$20</definedName>
    <definedName name="A125176002J">Data1!$CN$1:$CN$10,Data1!$CN$11:$CN$20</definedName>
    <definedName name="A125176002J_Data">Data1!$CN$11:$CN$20</definedName>
    <definedName name="A125176002J_Latest">Data1!$CN$20</definedName>
    <definedName name="A125176006T">Data1!$CQ$1:$CQ$10,Data1!$CQ$11:$CQ$20</definedName>
    <definedName name="A125176006T_Data">Data1!$CQ$11:$CQ$20</definedName>
    <definedName name="A125176006T_Latest">Data1!$CQ$20</definedName>
    <definedName name="A125176010J">Data1!$DR$1:$DR$10,Data1!$DR$11:$DR$20</definedName>
    <definedName name="A125176010J_Data">Data1!$DR$11:$DR$20</definedName>
    <definedName name="A125176010J_Latest">Data1!$DR$20</definedName>
    <definedName name="A125176014T">Data1!$DX$1:$DX$10,Data1!$DX$11:$DX$20</definedName>
    <definedName name="A125176014T_Data">Data1!$DX$11:$DX$20</definedName>
    <definedName name="A125176014T_Latest">Data1!$DX$20</definedName>
    <definedName name="A125176018A">Data1!$EA$1:$EA$10,Data1!$EA$11:$EA$20</definedName>
    <definedName name="A125176018A_Data">Data1!$EA$11:$EA$20</definedName>
    <definedName name="A125176018A_Latest">Data1!$EA$20</definedName>
    <definedName name="A125176022T">Data1!$EV$1:$EV$10,Data1!$EV$11:$EV$20</definedName>
    <definedName name="A125176022T_Data">Data1!$EV$11:$EV$20</definedName>
    <definedName name="A125176022T_Latest">Data1!$EV$20</definedName>
    <definedName name="A125176026A">Data1!$CT$1:$CT$10,Data1!$CT$11:$CT$20</definedName>
    <definedName name="A125176026A_Data">Data1!$CT$11:$CT$20</definedName>
    <definedName name="A125176026A_Latest">Data1!$CT$20</definedName>
    <definedName name="A125176030T">Data1!$DC$1:$DC$10,Data1!$DC$11:$DC$20</definedName>
    <definedName name="A125176030T_Data">Data1!$DC$11:$DC$20</definedName>
    <definedName name="A125176030T_Latest">Data1!$DC$20</definedName>
    <definedName name="A125176034A">Data1!$CB$1:$CB$10,Data1!$CB$11:$CB$20</definedName>
    <definedName name="A125176034A_Data">Data1!$CB$11:$CB$20</definedName>
    <definedName name="A125176034A_Latest">Data1!$CB$20</definedName>
    <definedName name="A125176038K">Data1!$CH$1:$CH$10,Data1!$CH$11:$CH$20</definedName>
    <definedName name="A125176038K_Data">Data1!$CH$11:$CH$20</definedName>
    <definedName name="A125176038K_Latest">Data1!$CH$20</definedName>
    <definedName name="A125176042A">Data1!$CK$1:$CK$10,Data1!$CK$11:$CK$20</definedName>
    <definedName name="A125176042A_Data">Data1!$CK$11:$CK$20</definedName>
    <definedName name="A125176042A_Latest">Data1!$CK$20</definedName>
    <definedName name="A125176046K">Data1!$CZ$1:$CZ$10,Data1!$CZ$11:$CZ$20</definedName>
    <definedName name="A125176046K_Data">Data1!$CZ$11:$CZ$20</definedName>
    <definedName name="A125176046K_Latest">Data1!$CZ$20</definedName>
    <definedName name="A125176050A">Data1!$EJ$1:$EJ$10,Data1!$EJ$11:$EJ$20</definedName>
    <definedName name="A125176050A_Data">Data1!$EJ$11:$EJ$20</definedName>
    <definedName name="A125176050A_Latest">Data1!$EJ$20</definedName>
    <definedName name="A125176054K">Data1!$EM$1:$EM$10,Data1!$EM$11:$EM$20</definedName>
    <definedName name="A125176054K_Data">Data1!$EM$11:$EM$20</definedName>
    <definedName name="A125176054K_Latest">Data1!$EM$20</definedName>
    <definedName name="A125176058V">Data1!$DF$1:$DF$10,Data1!$DF$11:$DF$20</definedName>
    <definedName name="A125176058V_Data">Data1!$DF$11:$DF$20</definedName>
    <definedName name="A125176058V_Latest">Data1!$DF$20</definedName>
    <definedName name="A125176062K">Data1!$ED$1:$ED$10,Data1!$ED$11:$ED$20</definedName>
    <definedName name="A125176062K_Data">Data1!$ED$11:$ED$20</definedName>
    <definedName name="A125176062K_Latest">Data1!$ED$20</definedName>
    <definedName name="A125176066V">Data1!$EY$1:$EY$10,Data1!$EY$11:$EY$20</definedName>
    <definedName name="A125176066V_Data">Data1!$EY$11:$EY$20</definedName>
    <definedName name="A125176066V_Latest">Data1!$EY$20</definedName>
    <definedName name="A125176902R">Data2!$V$1:$V$10,Data2!$V$11:$V$20</definedName>
    <definedName name="A125176902R_Data">Data2!$V$11:$V$20</definedName>
    <definedName name="A125176902R_Latest">Data2!$V$20</definedName>
    <definedName name="A125176906X">Data2!$AQ$1:$AQ$10,Data2!$AQ$11:$AQ$20</definedName>
    <definedName name="A125176906X_Data">Data2!$AQ$11:$AQ$20</definedName>
    <definedName name="A125176906X_Latest">Data2!$AQ$20</definedName>
    <definedName name="A125176910R">Data2!$AZ$1:$AZ$10,Data2!$AZ$11:$AZ$20</definedName>
    <definedName name="A125176910R_Data">Data2!$AZ$11:$AZ$20</definedName>
    <definedName name="A125176910R_Latest">Data2!$AZ$20</definedName>
    <definedName name="A125176914X">Data2!$Y$1:$Y$10,Data2!$Y$11:$Y$20</definedName>
    <definedName name="A125176914X_Data">Data2!$Y$11:$Y$20</definedName>
    <definedName name="A125176914X_Latest">Data2!$Y$20</definedName>
    <definedName name="A125176918J">Data2!$AE$1:$AE$10,Data2!$AE$11:$AE$20</definedName>
    <definedName name="A125176918J_Data">Data2!$AE$11:$AE$20</definedName>
    <definedName name="A125176918J_Latest">Data2!$AE$20</definedName>
    <definedName name="A125176922X">Data2!$G$1:$G$10,Data2!$G$11:$G$20</definedName>
    <definedName name="A125176922X_Data">Data2!$G$11:$G$20</definedName>
    <definedName name="A125176922X_Latest">Data2!$G$20</definedName>
    <definedName name="A125176926J">Data2!$S$1:$S$10,Data2!$S$11:$S$20</definedName>
    <definedName name="A125176926J_Data">Data2!$S$11:$S$20</definedName>
    <definedName name="A125176926J_Latest">Data2!$S$20</definedName>
    <definedName name="A125176930X">Data2!$BC$1:$BC$10,Data2!$BC$11:$BC$20</definedName>
    <definedName name="A125176930X_Data">Data2!$BC$11:$BC$20</definedName>
    <definedName name="A125176930X_Latest">Data2!$BC$20</definedName>
    <definedName name="A125176934J">Data1!$IE$1:$IE$10,Data1!$IE$11:$IE$20</definedName>
    <definedName name="A125176934J_Data">Data1!$IE$11:$IE$20</definedName>
    <definedName name="A125176934J_Latest">Data1!$IE$20</definedName>
    <definedName name="A125176938T">Data1!$IN$1:$IN$10,Data1!$IN$11:$IN$20</definedName>
    <definedName name="A125176938T_Data">Data1!$IN$11:$IN$20</definedName>
    <definedName name="A125176938T_Latest">Data1!$IN$20</definedName>
    <definedName name="A125176942J">Data1!$IQ$1:$IQ$10,Data1!$IQ$11:$IQ$20</definedName>
    <definedName name="A125176942J_Data">Data1!$IQ$11:$IQ$20</definedName>
    <definedName name="A125176942J_Latest">Data1!$IQ$20</definedName>
    <definedName name="A125176946T">Data2!$AB$1:$AB$10,Data2!$AB$11:$AB$20</definedName>
    <definedName name="A125176946T_Data">Data2!$AB$11:$AB$20</definedName>
    <definedName name="A125176946T_Latest">Data2!$AB$20</definedName>
    <definedName name="A125176950J">Data2!$AH$1:$AH$10,Data2!$AH$11:$AH$20</definedName>
    <definedName name="A125176950J_Data">Data2!$AH$11:$AH$20</definedName>
    <definedName name="A125176950J_Latest">Data2!$AH$20</definedName>
    <definedName name="A125176954T">Data2!$AK$1:$AK$10,Data2!$AK$11:$AK$20</definedName>
    <definedName name="A125176954T_Data">Data2!$AK$11:$AK$20</definedName>
    <definedName name="A125176954T_Latest">Data2!$AK$20</definedName>
    <definedName name="A125176958A">Data2!$BF$1:$BF$10,Data2!$BF$11:$BF$20</definedName>
    <definedName name="A125176958A_Data">Data2!$BF$11:$BF$20</definedName>
    <definedName name="A125176958A_Latest">Data2!$BF$20</definedName>
    <definedName name="A125176962T">Data2!$D$1:$D$10,Data2!$D$11:$D$20</definedName>
    <definedName name="A125176962T_Data">Data2!$D$11:$D$20</definedName>
    <definedName name="A125176962T_Latest">Data2!$D$20</definedName>
    <definedName name="A125176966A">Data2!$M$1:$M$10,Data2!$M$11:$M$20</definedName>
    <definedName name="A125176966A_Data">Data2!$M$11:$M$20</definedName>
    <definedName name="A125176966A_Latest">Data2!$M$20</definedName>
    <definedName name="A125176970T">Data1!$IB$1:$IB$10,Data1!$IB$11:$IB$20</definedName>
    <definedName name="A125176970T_Data">Data1!$IB$11:$IB$20</definedName>
    <definedName name="A125176970T_Latest">Data1!$IB$20</definedName>
    <definedName name="A125176974A">Data1!$IH$1:$IH$10,Data1!$IH$11:$IH$20</definedName>
    <definedName name="A125176974A_Data">Data1!$IH$11:$IH$20</definedName>
    <definedName name="A125176974A_Latest">Data1!$IH$20</definedName>
    <definedName name="A125176978K">Data1!$IK$1:$IK$10,Data1!$IK$11:$IK$20</definedName>
    <definedName name="A125176978K_Data">Data1!$IK$11:$IK$20</definedName>
    <definedName name="A125176978K_Latest">Data1!$IK$20</definedName>
    <definedName name="A125176982A">Data2!$J$1:$J$10,Data2!$J$11:$J$20</definedName>
    <definedName name="A125176982A_Data">Data2!$J$11:$J$20</definedName>
    <definedName name="A125176982A_Latest">Data2!$J$20</definedName>
    <definedName name="A125176986K">Data2!$AT$1:$AT$10,Data2!$AT$11:$AT$20</definedName>
    <definedName name="A125176986K_Data">Data2!$AT$11:$AT$20</definedName>
    <definedName name="A125176986K_Latest">Data2!$AT$20</definedName>
    <definedName name="A125176990A">Data2!$AW$1:$AW$10,Data2!$AW$11:$AW$20</definedName>
    <definedName name="A125176990A_Data">Data2!$AW$11:$AW$20</definedName>
    <definedName name="A125176990A_Latest">Data2!$AW$20</definedName>
    <definedName name="A125176994K">Data2!$P$1:$P$10,Data2!$P$11:$P$20</definedName>
    <definedName name="A125176994K_Data">Data2!$P$11:$P$20</definedName>
    <definedName name="A125176994K_Latest">Data2!$P$20</definedName>
    <definedName name="A125176998V">Data2!$AN$1:$AN$10,Data2!$AN$11:$AN$20</definedName>
    <definedName name="A125176998V_Data">Data2!$AN$11:$AN$20</definedName>
    <definedName name="A125176998V_Latest">Data2!$AN$20</definedName>
    <definedName name="A125177002A">Data2!$BI$1:$BI$10,Data2!$BI$11:$BI$20</definedName>
    <definedName name="A125177002A_Data">Data2!$BI$11:$BI$20</definedName>
    <definedName name="A125177002A_Latest">Data2!$BI$20</definedName>
    <definedName name="A125177838A">Data2!$CV$1:$CV$10,Data2!$CV$11:$CV$20</definedName>
    <definedName name="A125177838A_Data">Data2!$CV$11:$CV$20</definedName>
    <definedName name="A125177838A_Latest">Data2!$CV$20</definedName>
    <definedName name="A125177842T">Data2!$DQ$1:$DQ$10,Data2!$DQ$11:$DQ$20</definedName>
    <definedName name="A125177842T_Data">Data2!$DQ$11:$DQ$20</definedName>
    <definedName name="A125177842T_Latest">Data2!$DQ$20</definedName>
    <definedName name="A125177846A">Data2!$DZ$1:$DZ$10,Data2!$DZ$11:$DZ$20</definedName>
    <definedName name="A125177846A_Data">Data2!$DZ$11:$DZ$20</definedName>
    <definedName name="A125177846A_Latest">Data2!$DZ$20</definedName>
    <definedName name="A125177850T">Data2!$CY$1:$CY$10,Data2!$CY$11:$CY$20</definedName>
    <definedName name="A125177850T_Data">Data2!$CY$11:$CY$20</definedName>
    <definedName name="A125177850T_Latest">Data2!$CY$20</definedName>
    <definedName name="A125177854A">Data2!$DE$1:$DE$10,Data2!$DE$11:$DE$20</definedName>
    <definedName name="A125177854A_Data">Data2!$DE$11:$DE$20</definedName>
    <definedName name="A125177854A_Latest">Data2!$DE$20</definedName>
    <definedName name="A125177858K">Data2!$CG$1:$CG$10,Data2!$CG$11:$CG$20</definedName>
    <definedName name="A125177858K_Data">Data2!$CG$11:$CG$20</definedName>
    <definedName name="A125177858K_Latest">Data2!$CG$20</definedName>
    <definedName name="A125177862A">Data2!$CS$1:$CS$10,Data2!$CS$11:$CS$20</definedName>
    <definedName name="A125177862A_Data">Data2!$CS$11:$CS$20</definedName>
    <definedName name="A125177862A_Latest">Data2!$CS$20</definedName>
    <definedName name="A125177866K">Data2!$EC$1:$EC$10,Data2!$EC$11:$EC$20</definedName>
    <definedName name="A125177866K_Data">Data2!$EC$11:$EC$20</definedName>
    <definedName name="A125177866K_Latest">Data2!$EC$20</definedName>
    <definedName name="A125177870A">Data2!$BO$1:$BO$10,Data2!$BO$11:$BO$20</definedName>
    <definedName name="A125177870A_Data">Data2!$BO$11:$BO$20</definedName>
    <definedName name="A125177870A_Latest">Data2!$BO$20</definedName>
    <definedName name="A125177874K">Data2!$BX$1:$BX$10,Data2!$BX$11:$BX$20</definedName>
    <definedName name="A125177874K_Data">Data2!$BX$11:$BX$20</definedName>
    <definedName name="A125177874K_Latest">Data2!$BX$20</definedName>
    <definedName name="A125177878V">Data2!$CA$1:$CA$10,Data2!$CA$11:$CA$20</definedName>
    <definedName name="A125177878V_Data">Data2!$CA$11:$CA$20</definedName>
    <definedName name="A125177878V_Latest">Data2!$CA$20</definedName>
    <definedName name="A125177882K">Data2!$DB$1:$DB$10,Data2!$DB$11:$DB$20</definedName>
    <definedName name="A125177882K_Data">Data2!$DB$11:$DB$20</definedName>
    <definedName name="A125177882K_Latest">Data2!$DB$20</definedName>
    <definedName name="A125177886V">Data2!$DH$1:$DH$10,Data2!$DH$11:$DH$20</definedName>
    <definedName name="A125177886V_Data">Data2!$DH$11:$DH$20</definedName>
    <definedName name="A125177886V_Latest">Data2!$DH$20</definedName>
    <definedName name="A125177890K">Data2!$DK$1:$DK$10,Data2!$DK$11:$DK$20</definedName>
    <definedName name="A125177890K_Data">Data2!$DK$11:$DK$20</definedName>
    <definedName name="A125177890K_Latest">Data2!$DK$20</definedName>
    <definedName name="A125177894V">Data2!$EF$1:$EF$10,Data2!$EF$11:$EF$20</definedName>
    <definedName name="A125177894V_Data">Data2!$EF$11:$EF$20</definedName>
    <definedName name="A125177894V_Latest">Data2!$EF$20</definedName>
    <definedName name="A125177898C">Data2!$CD$1:$CD$10,Data2!$CD$11:$CD$20</definedName>
    <definedName name="A125177898C_Data">Data2!$CD$11:$CD$20</definedName>
    <definedName name="A125177898C_Latest">Data2!$CD$20</definedName>
    <definedName name="A125177902J">Data2!$CM$1:$CM$10,Data2!$CM$11:$CM$20</definedName>
    <definedName name="A125177902J_Data">Data2!$CM$11:$CM$20</definedName>
    <definedName name="A125177902J_Latest">Data2!$CM$20</definedName>
    <definedName name="A125177906T">Data2!$BL$1:$BL$10,Data2!$BL$11:$BL$20</definedName>
    <definedName name="A125177906T_Data">Data2!$BL$11:$BL$20</definedName>
    <definedName name="A125177906T_Latest">Data2!$BL$20</definedName>
    <definedName name="A125177910J">Data2!$BR$1:$BR$10,Data2!$BR$11:$BR$20</definedName>
    <definedName name="A125177910J_Data">Data2!$BR$11:$BR$20</definedName>
    <definedName name="A125177910J_Latest">Data2!$BR$20</definedName>
    <definedName name="A125177914T">Data2!$BU$1:$BU$10,Data2!$BU$11:$BU$20</definedName>
    <definedName name="A125177914T_Data">Data2!$BU$11:$BU$20</definedName>
    <definedName name="A125177914T_Latest">Data2!$BU$20</definedName>
    <definedName name="A125177918A">Data2!$CJ$1:$CJ$10,Data2!$CJ$11:$CJ$20</definedName>
    <definedName name="A125177918A_Data">Data2!$CJ$11:$CJ$20</definedName>
    <definedName name="A125177918A_Latest">Data2!$CJ$20</definedName>
    <definedName name="A125177922T">Data2!$DT$1:$DT$10,Data2!$DT$11:$DT$20</definedName>
    <definedName name="A125177922T_Data">Data2!$DT$11:$DT$20</definedName>
    <definedName name="A125177922T_Latest">Data2!$DT$20</definedName>
    <definedName name="A125177926A">Data2!$DW$1:$DW$10,Data2!$DW$11:$DW$20</definedName>
    <definedName name="A125177926A_Data">Data2!$DW$11:$DW$20</definedName>
    <definedName name="A125177926A_Latest">Data2!$DW$20</definedName>
    <definedName name="A125177930T">Data2!$CP$1:$CP$10,Data2!$CP$11:$CP$20</definedName>
    <definedName name="A125177930T_Data">Data2!$CP$11:$CP$20</definedName>
    <definedName name="A125177930T_Latest">Data2!$CP$20</definedName>
    <definedName name="A125177934A">Data2!$DN$1:$DN$10,Data2!$DN$11:$DN$20</definedName>
    <definedName name="A125177934A_Data">Data2!$DN$11:$DN$20</definedName>
    <definedName name="A125177934A_Latest">Data2!$DN$20</definedName>
    <definedName name="A125177938K">Data2!$EI$1:$EI$10,Data2!$EI$11:$EI$20</definedName>
    <definedName name="A125177938K_Data">Data2!$EI$11:$EI$20</definedName>
    <definedName name="A125177938K_Latest">Data2!$EI$20</definedName>
    <definedName name="A125178774V">Data1!$AN$1:$AN$10,Data1!$AN$11:$AN$20</definedName>
    <definedName name="A125178774V_Data">Data1!$AN$11:$AN$20</definedName>
    <definedName name="A125178774V_Latest">Data1!$AN$20</definedName>
    <definedName name="A125178778C">Data1!$BI$1:$BI$10,Data1!$BI$11:$BI$20</definedName>
    <definedName name="A125178778C_Data">Data1!$BI$11:$BI$20</definedName>
    <definedName name="A125178778C_Latest">Data1!$BI$20</definedName>
    <definedName name="A125178782V">Data1!$BR$1:$BR$10,Data1!$BR$11:$BR$20</definedName>
    <definedName name="A125178782V_Data">Data1!$BR$11:$BR$20</definedName>
    <definedName name="A125178782V_Latest">Data1!$BR$20</definedName>
    <definedName name="A125178786C">Data1!$AQ$1:$AQ$10,Data1!$AQ$11:$AQ$20</definedName>
    <definedName name="A125178786C_Data">Data1!$AQ$11:$AQ$20</definedName>
    <definedName name="A125178786C_Latest">Data1!$AQ$20</definedName>
    <definedName name="A125178790V">Data1!$AW$1:$AW$10,Data1!$AW$11:$AW$20</definedName>
    <definedName name="A125178790V_Data">Data1!$AW$11:$AW$20</definedName>
    <definedName name="A125178790V_Latest">Data1!$AW$20</definedName>
    <definedName name="A125178794C">Data1!$Y$1:$Y$10,Data1!$Y$11:$Y$20</definedName>
    <definedName name="A125178794C_Data">Data1!$Y$11:$Y$20</definedName>
    <definedName name="A125178794C_Latest">Data1!$Y$20</definedName>
    <definedName name="A125178798L">Data1!$AK$1:$AK$10,Data1!$AK$11:$AK$20</definedName>
    <definedName name="A125178798L_Data">Data1!$AK$11:$AK$20</definedName>
    <definedName name="A125178798L_Latest">Data1!$AK$20</definedName>
    <definedName name="A125178802T">Data1!$BU$1:$BU$10,Data1!$BU$11:$BU$20</definedName>
    <definedName name="A125178802T_Data">Data1!$BU$11:$BU$20</definedName>
    <definedName name="A125178802T_Latest">Data1!$BU$20</definedName>
    <definedName name="A125178806A">Data1!$G$1:$G$10,Data1!$G$11:$G$20</definedName>
    <definedName name="A125178806A_Data">Data1!$G$11:$G$20</definedName>
    <definedName name="A125178806A_Latest">Data1!$G$20</definedName>
    <definedName name="A125178810T">Data1!$P$1:$P$10,Data1!$P$11:$P$20</definedName>
    <definedName name="A125178810T_Data">Data1!$P$11:$P$20</definedName>
    <definedName name="A125178810T_Latest">Data1!$P$20</definedName>
    <definedName name="A125178814A">Data1!$S$1:$S$10,Data1!$S$11:$S$20</definedName>
    <definedName name="A125178814A_Data">Data1!$S$11:$S$20</definedName>
    <definedName name="A125178814A_Latest">Data1!$S$20</definedName>
    <definedName name="A125178818K">Data1!$AT$1:$AT$10,Data1!$AT$11:$AT$20</definedName>
    <definedName name="A125178818K_Data">Data1!$AT$11:$AT$20</definedName>
    <definedName name="A125178818K_Latest">Data1!$AT$20</definedName>
    <definedName name="A125178822A">Data1!$AZ$1:$AZ$10,Data1!$AZ$11:$AZ$20</definedName>
    <definedName name="A125178822A_Data">Data1!$AZ$11:$AZ$20</definedName>
    <definedName name="A125178822A_Latest">Data1!$AZ$20</definedName>
    <definedName name="A125178826K">Data1!$BC$1:$BC$10,Data1!$BC$11:$BC$20</definedName>
    <definedName name="A125178826K_Data">Data1!$BC$11:$BC$20</definedName>
    <definedName name="A125178826K_Latest">Data1!$BC$20</definedName>
    <definedName name="A125178830A">Data1!$BX$1:$BX$10,Data1!$BX$11:$BX$20</definedName>
    <definedName name="A125178830A_Data">Data1!$BX$11:$BX$20</definedName>
    <definedName name="A125178830A_Latest">Data1!$BX$20</definedName>
    <definedName name="A125178834K">Data1!$V$1:$V$10,Data1!$V$11:$V$20</definedName>
    <definedName name="A125178834K_Data">Data1!$V$11:$V$20</definedName>
    <definedName name="A125178834K_Latest">Data1!$V$20</definedName>
    <definedName name="A125178838V">Data1!$AE$1:$AE$10,Data1!$AE$11:$AE$20</definedName>
    <definedName name="A125178838V_Data">Data1!$AE$11:$AE$20</definedName>
    <definedName name="A125178838V_Latest">Data1!$AE$20</definedName>
    <definedName name="A125178842K">Data1!$D$1:$D$10,Data1!$D$11:$D$20</definedName>
    <definedName name="A125178842K_Data">Data1!$D$11:$D$20</definedName>
    <definedName name="A125178842K_Latest">Data1!$D$20</definedName>
    <definedName name="A125178846V">Data1!$J$1:$J$10,Data1!$J$11:$J$20</definedName>
    <definedName name="A125178846V_Data">Data1!$J$11:$J$20</definedName>
    <definedName name="A125178846V_Latest">Data1!$J$20</definedName>
    <definedName name="A125178850K">Data1!$M$1:$M$10,Data1!$M$11:$M$20</definedName>
    <definedName name="A125178850K_Data">Data1!$M$11:$M$20</definedName>
    <definedName name="A125178850K_Latest">Data1!$M$20</definedName>
    <definedName name="A125178854V">Data1!$AB$1:$AB$10,Data1!$AB$11:$AB$20</definedName>
    <definedName name="A125178854V_Data">Data1!$AB$11:$AB$20</definedName>
    <definedName name="A125178854V_Latest">Data1!$AB$20</definedName>
    <definedName name="A125178858C">Data1!$BL$1:$BL$10,Data1!$BL$11:$BL$20</definedName>
    <definedName name="A125178858C_Data">Data1!$BL$11:$BL$20</definedName>
    <definedName name="A125178858C_Latest">Data1!$BL$20</definedName>
    <definedName name="A125178862V">Data1!$BO$1:$BO$10,Data1!$BO$11:$BO$20</definedName>
    <definedName name="A125178862V_Data">Data1!$BO$11:$BO$20</definedName>
    <definedName name="A125178862V_Latest">Data1!$BO$20</definedName>
    <definedName name="A125178866C">Data1!$AH$1:$AH$10,Data1!$AH$11:$AH$20</definedName>
    <definedName name="A125178866C_Data">Data1!$AH$11:$AH$20</definedName>
    <definedName name="A125178866C_Latest">Data1!$AH$20</definedName>
    <definedName name="A125178870V">Data1!$BF$1:$BF$10,Data1!$BF$11:$BF$20</definedName>
    <definedName name="A125178870V_Data">Data1!$BF$11:$BF$20</definedName>
    <definedName name="A125178870V_Latest">Data1!$BF$20</definedName>
    <definedName name="A125178874C">Data1!$CA$1:$CA$10,Data1!$CA$11:$CA$20</definedName>
    <definedName name="A125178874C_Data">Data1!$CA$11:$CA$20</definedName>
    <definedName name="A125178874C_Latest">Data1!$CA$20</definedName>
    <definedName name="A125178878L">Data5!$BB$1:$BB$10,Data5!$BB$11:$BB$20</definedName>
    <definedName name="A125178878L_Data">Data5!$BB$11:$BB$20</definedName>
    <definedName name="A125178878L_Latest">Data5!$BB$20</definedName>
    <definedName name="A125178882C">Data5!$BW$1:$BW$10,Data5!$BW$11:$BW$20</definedName>
    <definedName name="A125178882C_Data">Data5!$BW$11:$BW$20</definedName>
    <definedName name="A125178882C_Latest">Data5!$BW$20</definedName>
    <definedName name="A125178886L">Data5!$CF$1:$CF$10,Data5!$CF$11:$CF$20</definedName>
    <definedName name="A125178886L_Data">Data5!$CF$11:$CF$20</definedName>
    <definedName name="A125178886L_Latest">Data5!$CF$20</definedName>
    <definedName name="A125178890C">Data5!$BE$1:$BE$10,Data5!$BE$11:$BE$20</definedName>
    <definedName name="A125178890C_Data">Data5!$BE$11:$BE$20</definedName>
    <definedName name="A125178890C_Latest">Data5!$BE$20</definedName>
    <definedName name="A125178894L">Data5!$BK$1:$BK$10,Data5!$BK$11:$BK$20</definedName>
    <definedName name="A125178894L_Data">Data5!$BK$11:$BK$20</definedName>
    <definedName name="A125178894L_Latest">Data5!$BK$20</definedName>
    <definedName name="A125178898W">Data5!$AM$1:$AM$10,Data5!$AM$11:$AM$20</definedName>
    <definedName name="A125178898W_Data">Data5!$AM$11:$AM$20</definedName>
    <definedName name="A125178898W_Latest">Data5!$AM$20</definedName>
    <definedName name="A125178902A">Data5!$AY$1:$AY$10,Data5!$AY$11:$AY$20</definedName>
    <definedName name="A125178902A_Data">Data5!$AY$11:$AY$20</definedName>
    <definedName name="A125178902A_Latest">Data5!$AY$20</definedName>
    <definedName name="A125178906K">Data5!$CI$1:$CI$10,Data5!$CI$11:$CI$20</definedName>
    <definedName name="A125178906K_Data">Data5!$CI$11:$CI$20</definedName>
    <definedName name="A125178906K_Latest">Data5!$CI$20</definedName>
    <definedName name="A125178910A">Data5!$U$1:$U$10,Data5!$U$11:$U$20</definedName>
    <definedName name="A125178910A_Data">Data5!$U$11:$U$20</definedName>
    <definedName name="A125178910A_Latest">Data5!$U$20</definedName>
    <definedName name="A125178914K">Data5!$AD$1:$AD$10,Data5!$AD$11:$AD$20</definedName>
    <definedName name="A125178914K_Data">Data5!$AD$11:$AD$20</definedName>
    <definedName name="A125178914K_Latest">Data5!$AD$20</definedName>
    <definedName name="A125178918V">Data5!$AG$1:$AG$10,Data5!$AG$11:$AG$20</definedName>
    <definedName name="A125178918V_Data">Data5!$AG$11:$AG$20</definedName>
    <definedName name="A125178918V_Latest">Data5!$AG$20</definedName>
    <definedName name="A125178922K">Data5!$BH$1:$BH$10,Data5!$BH$11:$BH$20</definedName>
    <definedName name="A125178922K_Data">Data5!$BH$11:$BH$20</definedName>
    <definedName name="A125178922K_Latest">Data5!$BH$20</definedName>
    <definedName name="A125178926V">Data5!$BN$1:$BN$10,Data5!$BN$11:$BN$20</definedName>
    <definedName name="A125178926V_Data">Data5!$BN$11:$BN$20</definedName>
    <definedName name="A125178926V_Latest">Data5!$BN$20</definedName>
    <definedName name="A125178930K">Data5!$BQ$1:$BQ$10,Data5!$BQ$11:$BQ$20</definedName>
    <definedName name="A125178930K_Data">Data5!$BQ$11:$BQ$20</definedName>
    <definedName name="A125178930K_Latest">Data5!$BQ$20</definedName>
    <definedName name="A125178934V">Data5!$CL$1:$CL$10,Data5!$CL$11:$CL$20</definedName>
    <definedName name="A125178934V_Data">Data5!$CL$11:$CL$20</definedName>
    <definedName name="A125178934V_Latest">Data5!$CL$20</definedName>
    <definedName name="A125178938C">Data5!$AJ$1:$AJ$10,Data5!$AJ$11:$AJ$20</definedName>
    <definedName name="A125178938C_Data">Data5!$AJ$11:$AJ$20</definedName>
    <definedName name="A125178938C_Latest">Data5!$AJ$20</definedName>
    <definedName name="A125178942V">Data5!$AS$1:$AS$10,Data5!$AS$11:$AS$20</definedName>
    <definedName name="A125178942V_Data">Data5!$AS$11:$AS$20</definedName>
    <definedName name="A125178942V_Latest">Data5!$AS$20</definedName>
    <definedName name="A125178946C">Data5!$R$1:$R$10,Data5!$R$11:$R$20</definedName>
    <definedName name="A125178946C_Data">Data5!$R$11:$R$20</definedName>
    <definedName name="A125178946C_Latest">Data5!$R$20</definedName>
    <definedName name="A125178950V">Data5!$X$1:$X$10,Data5!$X$11:$X$20</definedName>
    <definedName name="A125178950V_Data">Data5!$X$11:$X$20</definedName>
    <definedName name="A125178950V_Latest">Data5!$X$20</definedName>
    <definedName name="A125178954C">Data5!$AA$1:$AA$10,Data5!$AA$11:$AA$20</definedName>
    <definedName name="A125178954C_Data">Data5!$AA$11:$AA$20</definedName>
    <definedName name="A125178954C_Latest">Data5!$AA$20</definedName>
    <definedName name="A125178958L">Data5!$AP$1:$AP$10,Data5!$AP$11:$AP$20</definedName>
    <definedName name="A125178958L_Data">Data5!$AP$11:$AP$20</definedName>
    <definedName name="A125178958L_Latest">Data5!$AP$20</definedName>
    <definedName name="A125178962C">Data5!$BZ$1:$BZ$10,Data5!$BZ$11:$BZ$20</definedName>
    <definedName name="A125178962C_Data">Data5!$BZ$11:$BZ$20</definedName>
    <definedName name="A125178962C_Latest">Data5!$BZ$20</definedName>
    <definedName name="A125178966L">Data5!$CC$1:$CC$10,Data5!$CC$11:$CC$20</definedName>
    <definedName name="A125178966L_Data">Data5!$CC$11:$CC$20</definedName>
    <definedName name="A125178966L_Latest">Data5!$CC$20</definedName>
    <definedName name="A125178970C">Data5!$AV$1:$AV$10,Data5!$AV$11:$AV$20</definedName>
    <definedName name="A125178970C_Data">Data5!$AV$11:$AV$20</definedName>
    <definedName name="A125178970C_Latest">Data5!$AV$20</definedName>
    <definedName name="A125178974L">Data5!$BT$1:$BT$10,Data5!$BT$11:$BT$20</definedName>
    <definedName name="A125178974L_Data">Data5!$BT$11:$BT$20</definedName>
    <definedName name="A125178974L_Latest">Data5!$BT$20</definedName>
    <definedName name="A125178978W">Data5!$CO$1:$CO$10,Data5!$CO$11:$CO$20</definedName>
    <definedName name="A125178978W_Data">Data5!$CO$11:$CO$20</definedName>
    <definedName name="A125178978W_Latest">Data5!$CO$20</definedName>
    <definedName name="A125178982L">Data3!$CH$1:$CH$10,Data3!$CH$11:$CH$20</definedName>
    <definedName name="A125178982L_Data">Data3!$CH$11:$CH$20</definedName>
    <definedName name="A125178982L_Latest">Data3!$CH$20</definedName>
    <definedName name="A125178986W">Data3!$DC$1:$DC$10,Data3!$DC$11:$DC$20</definedName>
    <definedName name="A125178986W_Data">Data3!$DC$11:$DC$20</definedName>
    <definedName name="A125178986W_Latest">Data3!$DC$20</definedName>
    <definedName name="A125178990L">Data3!$DL$1:$DL$10,Data3!$DL$11:$DL$20</definedName>
    <definedName name="A125178990L_Data">Data3!$DL$11:$DL$20</definedName>
    <definedName name="A125178990L_Latest">Data3!$DL$20</definedName>
    <definedName name="A125178994W">Data3!$CK$1:$CK$10,Data3!$CK$11:$CK$20</definedName>
    <definedName name="A125178994W_Data">Data3!$CK$11:$CK$20</definedName>
    <definedName name="A125178994W_Latest">Data3!$CK$20</definedName>
    <definedName name="A125178998F">Data3!$CQ$1:$CQ$10,Data3!$CQ$11:$CQ$20</definedName>
    <definedName name="A125178998F_Data">Data3!$CQ$11:$CQ$20</definedName>
    <definedName name="A125178998F_Latest">Data3!$CQ$20</definedName>
    <definedName name="A125179002L">Data3!$BS$1:$BS$10,Data3!$BS$11:$BS$20</definedName>
    <definedName name="A125179002L_Data">Data3!$BS$11:$BS$20</definedName>
    <definedName name="A125179002L_Latest">Data3!$BS$20</definedName>
    <definedName name="A125179006W">Data3!$CE$1:$CE$10,Data3!$CE$11:$CE$20</definedName>
    <definedName name="A125179006W_Data">Data3!$CE$11:$CE$20</definedName>
    <definedName name="A125179006W_Latest">Data3!$CE$20</definedName>
    <definedName name="A125179010L">Data3!$DO$1:$DO$10,Data3!$DO$11:$DO$20</definedName>
    <definedName name="A125179010L_Data">Data3!$DO$11:$DO$20</definedName>
    <definedName name="A125179010L_Latest">Data3!$DO$20</definedName>
    <definedName name="A125179014W">Data3!$BA$1:$BA$10,Data3!$BA$11:$BA$20</definedName>
    <definedName name="A125179014W_Data">Data3!$BA$11:$BA$20</definedName>
    <definedName name="A125179014W_Latest">Data3!$BA$20</definedName>
    <definedName name="A125179018F">Data3!$BJ$1:$BJ$10,Data3!$BJ$11:$BJ$20</definedName>
    <definedName name="A125179018F_Data">Data3!$BJ$11:$BJ$20</definedName>
    <definedName name="A125179018F_Latest">Data3!$BJ$20</definedName>
    <definedName name="A125179022W">Data3!$BM$1:$BM$10,Data3!$BM$11:$BM$20</definedName>
    <definedName name="A125179022W_Data">Data3!$BM$11:$BM$20</definedName>
    <definedName name="A125179022W_Latest">Data3!$BM$20</definedName>
    <definedName name="A125179026F">Data3!$CN$1:$CN$10,Data3!$CN$11:$CN$20</definedName>
    <definedName name="A125179026F_Data">Data3!$CN$11:$CN$20</definedName>
    <definedName name="A125179026F_Latest">Data3!$CN$20</definedName>
    <definedName name="A125179030W">Data3!$CT$1:$CT$10,Data3!$CT$11:$CT$20</definedName>
    <definedName name="A125179030W_Data">Data3!$CT$11:$CT$20</definedName>
    <definedName name="A125179030W_Latest">Data3!$CT$20</definedName>
    <definedName name="A125179034F">Data3!$CW$1:$CW$10,Data3!$CW$11:$CW$20</definedName>
    <definedName name="A125179034F_Data">Data3!$CW$11:$CW$20</definedName>
    <definedName name="A125179034F_Latest">Data3!$CW$20</definedName>
    <definedName name="A125179038R">Data3!$DR$1:$DR$10,Data3!$DR$11:$DR$20</definedName>
    <definedName name="A125179038R_Data">Data3!$DR$11:$DR$20</definedName>
    <definedName name="A125179038R_Latest">Data3!$DR$20</definedName>
    <definedName name="A125179042F">Data3!$BP$1:$BP$10,Data3!$BP$11:$BP$20</definedName>
    <definedName name="A125179042F_Data">Data3!$BP$11:$BP$20</definedName>
    <definedName name="A125179042F_Latest">Data3!$BP$20</definedName>
    <definedName name="A125179046R">Data3!$BY$1:$BY$10,Data3!$BY$11:$BY$20</definedName>
    <definedName name="A125179046R_Data">Data3!$BY$11:$BY$20</definedName>
    <definedName name="A125179046R_Latest">Data3!$BY$20</definedName>
    <definedName name="A125179050F">Data3!$AX$1:$AX$10,Data3!$AX$11:$AX$20</definedName>
    <definedName name="A125179050F_Data">Data3!$AX$11:$AX$20</definedName>
    <definedName name="A125179050F_Latest">Data3!$AX$20</definedName>
    <definedName name="A125179054R">Data3!$BD$1:$BD$10,Data3!$BD$11:$BD$20</definedName>
    <definedName name="A125179054R_Data">Data3!$BD$11:$BD$20</definedName>
    <definedName name="A125179054R_Latest">Data3!$BD$20</definedName>
    <definedName name="A125179058X">Data3!$BG$1:$BG$10,Data3!$BG$11:$BG$20</definedName>
    <definedName name="A125179058X_Data">Data3!$BG$11:$BG$20</definedName>
    <definedName name="A125179058X_Latest">Data3!$BG$20</definedName>
    <definedName name="A125179062R">Data3!$BV$1:$BV$10,Data3!$BV$11:$BV$20</definedName>
    <definedName name="A125179062R_Data">Data3!$BV$11:$BV$20</definedName>
    <definedName name="A125179062R_Latest">Data3!$BV$20</definedName>
    <definedName name="A125179066X">Data3!$DF$1:$DF$10,Data3!$DF$11:$DF$20</definedName>
    <definedName name="A125179066X_Data">Data3!$DF$11:$DF$20</definedName>
    <definedName name="A125179066X_Latest">Data3!$DF$20</definedName>
    <definedName name="A125179070R">Data3!$DI$1:$DI$10,Data3!$DI$11:$DI$20</definedName>
    <definedName name="A125179070R_Data">Data3!$DI$11:$DI$20</definedName>
    <definedName name="A125179070R_Latest">Data3!$DI$20</definedName>
    <definedName name="A125179074X">Data3!$CB$1:$CB$10,Data3!$CB$11:$CB$20</definedName>
    <definedName name="A125179074X_Data">Data3!$CB$11:$CB$20</definedName>
    <definedName name="A125179074X_Latest">Data3!$CB$20</definedName>
    <definedName name="A125179078J">Data3!$CZ$1:$CZ$10,Data3!$CZ$11:$CZ$20</definedName>
    <definedName name="A125179078J_Data">Data3!$CZ$11:$CZ$20</definedName>
    <definedName name="A125179078J_Latest">Data3!$CZ$20</definedName>
    <definedName name="A125179082X">Data3!$DU$1:$DU$10,Data3!$DU$11:$DU$20</definedName>
    <definedName name="A125179082X_Data">Data3!$DU$11:$DU$20</definedName>
    <definedName name="A125179082X_Latest">Data3!$DU$20</definedName>
    <definedName name="A125179086J">Data4!$BR$1:$BR$10,Data4!$BR$11:$BR$20</definedName>
    <definedName name="A125179086J_Data">Data4!$BR$11:$BR$20</definedName>
    <definedName name="A125179086J_Latest">Data4!$BR$20</definedName>
    <definedName name="A125179090X">Data4!$CM$1:$CM$10,Data4!$CM$11:$CM$20</definedName>
    <definedName name="A125179090X_Data">Data4!$CM$11:$CM$20</definedName>
    <definedName name="A125179090X_Latest">Data4!$CM$20</definedName>
    <definedName name="A125179094J">Data4!$CV$1:$CV$10,Data4!$CV$11:$CV$20</definedName>
    <definedName name="A125179094J_Data">Data4!$CV$11:$CV$20</definedName>
    <definedName name="A125179094J_Latest">Data4!$CV$20</definedName>
    <definedName name="A125179098T">Data4!$BU$1:$BU$10,Data4!$BU$11:$BU$20</definedName>
    <definedName name="A125179098T_Data">Data4!$BU$11:$BU$20</definedName>
    <definedName name="A125179098T_Latest">Data4!$BU$20</definedName>
    <definedName name="A125179102W">Data4!$CA$1:$CA$10,Data4!$CA$11:$CA$20</definedName>
    <definedName name="A125179102W_Data">Data4!$CA$11:$CA$20</definedName>
    <definedName name="A125179102W_Latest">Data4!$CA$20</definedName>
    <definedName name="A125179106F">Data4!$BC$1:$BC$10,Data4!$BC$11:$BC$20</definedName>
    <definedName name="A125179106F_Data">Data4!$BC$11:$BC$20</definedName>
    <definedName name="A125179106F_Latest">Data4!$BC$20</definedName>
    <definedName name="A125179110W">Data4!$BO$1:$BO$10,Data4!$BO$11:$BO$20</definedName>
    <definedName name="A125179110W_Data">Data4!$BO$11:$BO$20</definedName>
    <definedName name="A125179110W_Latest">Data4!$BO$20</definedName>
    <definedName name="A125179114F">Data4!$CY$1:$CY$10,Data4!$CY$11:$CY$20</definedName>
    <definedName name="A125179114F_Data">Data4!$CY$11:$CY$20</definedName>
    <definedName name="A125179114F_Latest">Data4!$CY$20</definedName>
    <definedName name="A125179118R">Data4!$AK$1:$AK$10,Data4!$AK$11:$AK$20</definedName>
    <definedName name="A125179118R_Data">Data4!$AK$11:$AK$20</definedName>
    <definedName name="A125179118R_Latest">Data4!$AK$20</definedName>
    <definedName name="A125179122F">Data4!$AT$1:$AT$10,Data4!$AT$11:$AT$20</definedName>
    <definedName name="A125179122F_Data">Data4!$AT$11:$AT$20</definedName>
    <definedName name="A125179122F_Latest">Data4!$AT$20</definedName>
    <definedName name="A125179126R">Data4!$AW$1:$AW$10,Data4!$AW$11:$AW$20</definedName>
    <definedName name="A125179126R_Data">Data4!$AW$11:$AW$20</definedName>
    <definedName name="A125179126R_Latest">Data4!$AW$20</definedName>
    <definedName name="A125179130F">Data4!$BX$1:$BX$10,Data4!$BX$11:$BX$20</definedName>
    <definedName name="A125179130F_Data">Data4!$BX$11:$BX$20</definedName>
    <definedName name="A125179130F_Latest">Data4!$BX$20</definedName>
    <definedName name="A125179134R">Data4!$CD$1:$CD$10,Data4!$CD$11:$CD$20</definedName>
    <definedName name="A125179134R_Data">Data4!$CD$11:$CD$20</definedName>
    <definedName name="A125179134R_Latest">Data4!$CD$20</definedName>
    <definedName name="A125179138X">Data4!$CG$1:$CG$10,Data4!$CG$11:$CG$20</definedName>
    <definedName name="A125179138X_Data">Data4!$CG$11:$CG$20</definedName>
    <definedName name="A125179138X_Latest">Data4!$CG$20</definedName>
    <definedName name="A125179142R">Data4!$DB$1:$DB$10,Data4!$DB$11:$DB$20</definedName>
    <definedName name="A125179142R_Data">Data4!$DB$11:$DB$20</definedName>
    <definedName name="A125179142R_Latest">Data4!$DB$20</definedName>
    <definedName name="A125179146X">Data4!$AZ$1:$AZ$10,Data4!$AZ$11:$AZ$20</definedName>
    <definedName name="A125179146X_Data">Data4!$AZ$11:$AZ$20</definedName>
    <definedName name="A125179146X_Latest">Data4!$AZ$20</definedName>
    <definedName name="A125179150R">Data4!$BI$1:$BI$10,Data4!$BI$11:$BI$20</definedName>
    <definedName name="A125179150R_Data">Data4!$BI$11:$BI$20</definedName>
    <definedName name="A125179150R_Latest">Data4!$BI$20</definedName>
    <definedName name="A125179154X">Data4!$AH$1:$AH$10,Data4!$AH$11:$AH$20</definedName>
    <definedName name="A125179154X_Data">Data4!$AH$11:$AH$20</definedName>
    <definedName name="A125179154X_Latest">Data4!$AH$20</definedName>
    <definedName name="A125179158J">Data4!$AN$1:$AN$10,Data4!$AN$11:$AN$20</definedName>
    <definedName name="A125179158J_Data">Data4!$AN$11:$AN$20</definedName>
    <definedName name="A125179158J_Latest">Data4!$AN$20</definedName>
    <definedName name="A125179162X">Data4!$AQ$1:$AQ$10,Data4!$AQ$11:$AQ$20</definedName>
    <definedName name="A125179162X_Data">Data4!$AQ$11:$AQ$20</definedName>
    <definedName name="A125179162X_Latest">Data4!$AQ$20</definedName>
    <definedName name="A125179166J">Data4!$BF$1:$BF$10,Data4!$BF$11:$BF$20</definedName>
    <definedName name="A125179166J_Data">Data4!$BF$11:$BF$20</definedName>
    <definedName name="A125179166J_Latest">Data4!$BF$20</definedName>
    <definedName name="A125179170X">Data4!$CP$1:$CP$10,Data4!$CP$11:$CP$20</definedName>
    <definedName name="A125179170X_Data">Data4!$CP$11:$CP$20</definedName>
    <definedName name="A125179170X_Latest">Data4!$CP$20</definedName>
    <definedName name="A125179174J">Data4!$CS$1:$CS$10,Data4!$CS$11:$CS$20</definedName>
    <definedName name="A125179174J_Data">Data4!$CS$11:$CS$20</definedName>
    <definedName name="A125179174J_Latest">Data4!$CS$20</definedName>
    <definedName name="A125179178T">Data4!$BL$1:$BL$10,Data4!$BL$11:$BL$20</definedName>
    <definedName name="A125179178T_Data">Data4!$BL$11:$BL$20</definedName>
    <definedName name="A125179178T_Latest">Data4!$BL$20</definedName>
    <definedName name="A125179182J">Data4!$CJ$1:$CJ$10,Data4!$CJ$11:$CJ$20</definedName>
    <definedName name="A125179182J_Data">Data4!$CJ$11:$CJ$20</definedName>
    <definedName name="A125179182J_Latest">Data4!$CJ$20</definedName>
    <definedName name="A125179186T">Data4!$DE$1:$DE$10,Data4!$DE$11:$DE$20</definedName>
    <definedName name="A125179186T_Data">Data4!$DE$11:$DE$20</definedName>
    <definedName name="A125179186T_Latest">Data4!$DE$20</definedName>
    <definedName name="A125179190J">Data4!$ER$1:$ER$10,Data4!$ER$11:$ER$20</definedName>
    <definedName name="A125179190J_Data">Data4!$ER$11:$ER$20</definedName>
    <definedName name="A125179190J_Latest">Data4!$ER$20</definedName>
    <definedName name="A125179194T">Data4!$FM$1:$FM$10,Data4!$FM$11:$FM$20</definedName>
    <definedName name="A125179194T_Data">Data4!$FM$11:$FM$20</definedName>
    <definedName name="A125179194T_Latest">Data4!$FM$20</definedName>
    <definedName name="A125179198A">Data4!$FV$1:$FV$10,Data4!$FV$11:$FV$20</definedName>
    <definedName name="A125179198A_Data">Data4!$FV$11:$FV$20</definedName>
    <definedName name="A125179198A_Latest">Data4!$FV$20</definedName>
    <definedName name="A125179202F">Data4!$EU$1:$EU$10,Data4!$EU$11:$EU$20</definedName>
    <definedName name="A125179202F_Data">Data4!$EU$11:$EU$20</definedName>
    <definedName name="A125179202F_Latest">Data4!$EU$20</definedName>
    <definedName name="A125179206R">Data4!$FA$1:$FA$10,Data4!$FA$11:$FA$20</definedName>
    <definedName name="A125179206R_Data">Data4!$FA$11:$FA$20</definedName>
    <definedName name="A125179206R_Latest">Data4!$FA$20</definedName>
    <definedName name="A125179210F">Data4!$EC$1:$EC$10,Data4!$EC$11:$EC$20</definedName>
    <definedName name="A125179210F_Data">Data4!$EC$11:$EC$20</definedName>
    <definedName name="A125179210F_Latest">Data4!$EC$20</definedName>
    <definedName name="A125179214R">Data4!$EO$1:$EO$10,Data4!$EO$11:$EO$20</definedName>
    <definedName name="A125179214R_Data">Data4!$EO$11:$EO$20</definedName>
    <definedName name="A125179214R_Latest">Data4!$EO$20</definedName>
    <definedName name="A125179218X">Data4!$FY$1:$FY$10,Data4!$FY$11:$FY$20</definedName>
    <definedName name="A125179218X_Data">Data4!$FY$11:$FY$20</definedName>
    <definedName name="A125179218X_Latest">Data4!$FY$20</definedName>
    <definedName name="A125179222R">Data4!$DK$1:$DK$10,Data4!$DK$11:$DK$20</definedName>
    <definedName name="A125179222R_Data">Data4!$DK$11:$DK$20</definedName>
    <definedName name="A125179222R_Latest">Data4!$DK$20</definedName>
    <definedName name="A125179226X">Data4!$DT$1:$DT$10,Data4!$DT$11:$DT$20</definedName>
    <definedName name="A125179226X_Data">Data4!$DT$11:$DT$20</definedName>
    <definedName name="A125179226X_Latest">Data4!$DT$20</definedName>
    <definedName name="A125179230R">Data4!$DW$1:$DW$10,Data4!$DW$11:$DW$20</definedName>
    <definedName name="A125179230R_Data">Data4!$DW$11:$DW$20</definedName>
    <definedName name="A125179230R_Latest">Data4!$DW$20</definedName>
    <definedName name="A125179234X">Data4!$EX$1:$EX$10,Data4!$EX$11:$EX$20</definedName>
    <definedName name="A125179234X_Data">Data4!$EX$11:$EX$20</definedName>
    <definedName name="A125179234X_Latest">Data4!$EX$20</definedName>
    <definedName name="A125179238J">Data4!$FD$1:$FD$10,Data4!$FD$11:$FD$20</definedName>
    <definedName name="A125179238J_Data">Data4!$FD$11:$FD$20</definedName>
    <definedName name="A125179238J_Latest">Data4!$FD$20</definedName>
    <definedName name="A125179242X">Data4!$FG$1:$FG$10,Data4!$FG$11:$FG$20</definedName>
    <definedName name="A125179242X_Data">Data4!$FG$11:$FG$20</definedName>
    <definedName name="A125179242X_Latest">Data4!$FG$20</definedName>
    <definedName name="A125179246J">Data4!$GB$1:$GB$10,Data4!$GB$11:$GB$20</definedName>
    <definedName name="A125179246J_Data">Data4!$GB$11:$GB$20</definedName>
    <definedName name="A125179246J_Latest">Data4!$GB$20</definedName>
    <definedName name="A125179250X">Data4!$DZ$1:$DZ$10,Data4!$DZ$11:$DZ$20</definedName>
    <definedName name="A125179250X_Data">Data4!$DZ$11:$DZ$20</definedName>
    <definedName name="A125179250X_Latest">Data4!$DZ$20</definedName>
    <definedName name="A125179254J">Data4!$EI$1:$EI$10,Data4!$EI$11:$EI$20</definedName>
    <definedName name="A125179254J_Data">Data4!$EI$11:$EI$20</definedName>
    <definedName name="A125179254J_Latest">Data4!$EI$20</definedName>
    <definedName name="A125179258T">Data4!$DH$1:$DH$10,Data4!$DH$11:$DH$20</definedName>
    <definedName name="A125179258T_Data">Data4!$DH$11:$DH$20</definedName>
    <definedName name="A125179258T_Latest">Data4!$DH$20</definedName>
    <definedName name="A125179262J">Data4!$DN$1:$DN$10,Data4!$DN$11:$DN$20</definedName>
    <definedName name="A125179262J_Data">Data4!$DN$11:$DN$20</definedName>
    <definedName name="A125179262J_Latest">Data4!$DN$20</definedName>
    <definedName name="A125179266T">Data4!$DQ$1:$DQ$10,Data4!$DQ$11:$DQ$20</definedName>
    <definedName name="A125179266T_Data">Data4!$DQ$11:$DQ$20</definedName>
    <definedName name="A125179266T_Latest">Data4!$DQ$20</definedName>
    <definedName name="A125179270J">Data4!$EF$1:$EF$10,Data4!$EF$11:$EF$20</definedName>
    <definedName name="A125179270J_Data">Data4!$EF$11:$EF$20</definedName>
    <definedName name="A125179270J_Latest">Data4!$EF$20</definedName>
    <definedName name="A125179274T">Data4!$FP$1:$FP$10,Data4!$FP$11:$FP$20</definedName>
    <definedName name="A125179274T_Data">Data4!$FP$11:$FP$20</definedName>
    <definedName name="A125179274T_Latest">Data4!$FP$20</definedName>
    <definedName name="A125179278A">Data4!$FS$1:$FS$10,Data4!$FS$11:$FS$20</definedName>
    <definedName name="A125179278A_Data">Data4!$FS$11:$FS$20</definedName>
    <definedName name="A125179278A_Latest">Data4!$FS$20</definedName>
    <definedName name="A125179282T">Data4!$EL$1:$EL$10,Data4!$EL$11:$EL$20</definedName>
    <definedName name="A125179282T_Data">Data4!$EL$11:$EL$20</definedName>
    <definedName name="A125179282T_Latest">Data4!$EL$20</definedName>
    <definedName name="A125179286A">Data4!$FJ$1:$FJ$10,Data4!$FJ$11:$FJ$20</definedName>
    <definedName name="A125179286A_Data">Data4!$FJ$11:$FJ$20</definedName>
    <definedName name="A125179286A_Latest">Data4!$FJ$20</definedName>
    <definedName name="A125179290T">Data4!$GE$1:$GE$10,Data4!$GE$11:$GE$20</definedName>
    <definedName name="A125179290T_Data">Data4!$GE$11:$GE$20</definedName>
    <definedName name="A125179290T_Latest">Data4!$GE$20</definedName>
    <definedName name="A125179294A">Data4!$HR$1:$HR$10,Data4!$HR$11:$HR$20</definedName>
    <definedName name="A125179294A_Data">Data4!$HR$11:$HR$20</definedName>
    <definedName name="A125179294A_Latest">Data4!$HR$20</definedName>
    <definedName name="A125179298K">Data4!$IM$1:$IM$10,Data4!$IM$11:$IM$20</definedName>
    <definedName name="A125179298K_Data">Data4!$IM$11:$IM$20</definedName>
    <definedName name="A125179298K_Latest">Data4!$IM$20</definedName>
    <definedName name="A125179302R">Data5!$F$1:$F$10,Data5!$F$11:$F$20</definedName>
    <definedName name="A125179302R_Data">Data5!$F$11:$F$20</definedName>
    <definedName name="A125179302R_Latest">Data5!$F$20</definedName>
    <definedName name="A125179306X">Data4!$HU$1:$HU$10,Data4!$HU$11:$HU$20</definedName>
    <definedName name="A125179306X_Data">Data4!$HU$11:$HU$20</definedName>
    <definedName name="A125179306X_Latest">Data4!$HU$20</definedName>
    <definedName name="A125179310R">Data4!$IA$1:$IA$10,Data4!$IA$11:$IA$20</definedName>
    <definedName name="A125179310R_Data">Data4!$IA$11:$IA$20</definedName>
    <definedName name="A125179310R_Latest">Data4!$IA$20</definedName>
    <definedName name="A125179314X">Data4!$HC$1:$HC$10,Data4!$HC$11:$HC$20</definedName>
    <definedName name="A125179314X_Data">Data4!$HC$11:$HC$20</definedName>
    <definedName name="A125179314X_Latest">Data4!$HC$20</definedName>
    <definedName name="A125179318J">Data4!$HO$1:$HO$10,Data4!$HO$11:$HO$20</definedName>
    <definedName name="A125179318J_Data">Data4!$HO$11:$HO$20</definedName>
    <definedName name="A125179318J_Latest">Data4!$HO$20</definedName>
    <definedName name="A125179322X">Data5!$I$1:$I$10,Data5!$I$11:$I$20</definedName>
    <definedName name="A125179322X_Data">Data5!$I$11:$I$20</definedName>
    <definedName name="A125179322X_Latest">Data5!$I$20</definedName>
    <definedName name="A125179326J">Data4!$GK$1:$GK$10,Data4!$GK$11:$GK$20</definedName>
    <definedName name="A125179326J_Data">Data4!$GK$11:$GK$20</definedName>
    <definedName name="A125179326J_Latest">Data4!$GK$20</definedName>
    <definedName name="A125179330X">Data4!$GT$1:$GT$10,Data4!$GT$11:$GT$20</definedName>
    <definedName name="A125179330X_Data">Data4!$GT$11:$GT$20</definedName>
    <definedName name="A125179330X_Latest">Data4!$GT$20</definedName>
    <definedName name="A125179334J">Data4!$GW$1:$GW$10,Data4!$GW$11:$GW$20</definedName>
    <definedName name="A125179334J_Data">Data4!$GW$11:$GW$20</definedName>
    <definedName name="A125179334J_Latest">Data4!$GW$20</definedName>
    <definedName name="A125179338T">Data4!$HX$1:$HX$10,Data4!$HX$11:$HX$20</definedName>
    <definedName name="A125179338T_Data">Data4!$HX$11:$HX$20</definedName>
    <definedName name="A125179338T_Latest">Data4!$HX$20</definedName>
    <definedName name="A125179342J">Data4!$ID$1:$ID$10,Data4!$ID$11:$ID$20</definedName>
    <definedName name="A125179342J_Data">Data4!$ID$11:$ID$20</definedName>
    <definedName name="A125179342J_Latest">Data4!$ID$20</definedName>
    <definedName name="A125179346T">Data4!$IG$1:$IG$10,Data4!$IG$11:$IG$20</definedName>
    <definedName name="A125179346T_Data">Data4!$IG$11:$IG$20</definedName>
    <definedName name="A125179346T_Latest">Data4!$IG$20</definedName>
    <definedName name="A125179350J">Data5!$L$1:$L$10,Data5!$L$11:$L$20</definedName>
    <definedName name="A125179350J_Data">Data5!$L$11:$L$20</definedName>
    <definedName name="A125179350J_Latest">Data5!$L$20</definedName>
    <definedName name="A125179354T">Data4!$GZ$1:$GZ$10,Data4!$GZ$11:$GZ$20</definedName>
    <definedName name="A125179354T_Data">Data4!$GZ$11:$GZ$20</definedName>
    <definedName name="A125179354T_Latest">Data4!$GZ$20</definedName>
    <definedName name="A125179358A">Data4!$HI$1:$HI$10,Data4!$HI$11:$HI$20</definedName>
    <definedName name="A125179358A_Data">Data4!$HI$11:$HI$20</definedName>
    <definedName name="A125179358A_Latest">Data4!$HI$20</definedName>
    <definedName name="A125179362T">Data4!$GH$1:$GH$10,Data4!$GH$11:$GH$20</definedName>
    <definedName name="A125179362T_Data">Data4!$GH$11:$GH$20</definedName>
    <definedName name="A125179362T_Latest">Data4!$GH$20</definedName>
    <definedName name="A125179366A">Data4!$GN$1:$GN$10,Data4!$GN$11:$GN$20</definedName>
    <definedName name="A125179366A_Data">Data4!$GN$11:$GN$20</definedName>
    <definedName name="A125179366A_Latest">Data4!$GN$20</definedName>
    <definedName name="A125179370T">Data4!$GQ$1:$GQ$10,Data4!$GQ$11:$GQ$20</definedName>
    <definedName name="A125179370T_Data">Data4!$GQ$11:$GQ$20</definedName>
    <definedName name="A125179370T_Latest">Data4!$GQ$20</definedName>
    <definedName name="A125179374A">Data4!$HF$1:$HF$10,Data4!$HF$11:$HF$20</definedName>
    <definedName name="A125179374A_Data">Data4!$HF$11:$HF$20</definedName>
    <definedName name="A125179374A_Latest">Data4!$HF$20</definedName>
    <definedName name="A125179378K">Data4!$IP$1:$IP$10,Data4!$IP$11:$IP$20</definedName>
    <definedName name="A125179378K_Data">Data4!$IP$11:$IP$20</definedName>
    <definedName name="A125179378K_Latest">Data4!$IP$20</definedName>
    <definedName name="A125179382A">Data5!$C$1:$C$10,Data5!$C$11:$C$20</definedName>
    <definedName name="A125179382A_Data">Data5!$C$11:$C$20</definedName>
    <definedName name="A125179382A_Latest">Data5!$C$20</definedName>
    <definedName name="A125179386K">Data4!$HL$1:$HL$10,Data4!$HL$11:$HL$20</definedName>
    <definedName name="A125179386K_Data">Data4!$HL$11:$HL$20</definedName>
    <definedName name="A125179386K_Latest">Data4!$HL$20</definedName>
    <definedName name="A125179390A">Data4!$IJ$1:$IJ$10,Data4!$IJ$11:$IJ$20</definedName>
    <definedName name="A125179390A_Data">Data4!$IJ$11:$IJ$20</definedName>
    <definedName name="A125179390A_Latest">Data4!$IJ$20</definedName>
    <definedName name="A125179394K">Data5!$O$1:$O$10,Data5!$O$11:$O$20</definedName>
    <definedName name="A125179394K_Data">Data5!$O$11:$O$20</definedName>
    <definedName name="A125179394K_Latest">Data5!$O$20</definedName>
    <definedName name="A125179398V">Data3!$H$1:$H$10,Data3!$H$11:$H$20</definedName>
    <definedName name="A125179398V_Data">Data3!$H$11:$H$20</definedName>
    <definedName name="A125179398V_Latest">Data3!$H$20</definedName>
    <definedName name="A125179402X">Data3!$AC$1:$AC$10,Data3!$AC$11:$AC$20</definedName>
    <definedName name="A125179402X_Data">Data3!$AC$11:$AC$20</definedName>
    <definedName name="A125179402X_Latest">Data3!$AC$20</definedName>
    <definedName name="A125179406J">Data3!$AL$1:$AL$10,Data3!$AL$11:$AL$20</definedName>
    <definedName name="A125179406J_Data">Data3!$AL$11:$AL$20</definedName>
    <definedName name="A125179406J_Latest">Data3!$AL$20</definedName>
    <definedName name="A125179410X">Data3!$K$1:$K$10,Data3!$K$11:$K$20</definedName>
    <definedName name="A125179410X_Data">Data3!$K$11:$K$20</definedName>
    <definedName name="A125179410X_Latest">Data3!$K$20</definedName>
    <definedName name="A125179414J">Data3!$Q$1:$Q$10,Data3!$Q$11:$Q$20</definedName>
    <definedName name="A125179414J_Data">Data3!$Q$11:$Q$20</definedName>
    <definedName name="A125179414J_Latest">Data3!$Q$20</definedName>
    <definedName name="A125179418T">Data2!$II$1:$II$10,Data2!$II$11:$II$20</definedName>
    <definedName name="A125179418T_Data">Data2!$II$11:$II$20</definedName>
    <definedName name="A125179418T_Latest">Data2!$II$20</definedName>
    <definedName name="A125179422J">Data3!$E$1:$E$10,Data3!$E$11:$E$20</definedName>
    <definedName name="A125179422J_Data">Data3!$E$11:$E$20</definedName>
    <definedName name="A125179422J_Latest">Data3!$E$20</definedName>
    <definedName name="A125179426T">Data3!$AO$1:$AO$10,Data3!$AO$11:$AO$20</definedName>
    <definedName name="A125179426T_Data">Data3!$AO$11:$AO$20</definedName>
    <definedName name="A125179426T_Latest">Data3!$AO$20</definedName>
    <definedName name="A125179430J">Data2!$HQ$1:$HQ$10,Data2!$HQ$11:$HQ$20</definedName>
    <definedName name="A125179430J_Data">Data2!$HQ$11:$HQ$20</definedName>
    <definedName name="A125179430J_Latest">Data2!$HQ$20</definedName>
    <definedName name="A125179434T">Data2!$HZ$1:$HZ$10,Data2!$HZ$11:$HZ$20</definedName>
    <definedName name="A125179434T_Data">Data2!$HZ$11:$HZ$20</definedName>
    <definedName name="A125179434T_Latest">Data2!$HZ$20</definedName>
    <definedName name="A125179438A">Data2!$IC$1:$IC$10,Data2!$IC$11:$IC$20</definedName>
    <definedName name="A125179438A_Data">Data2!$IC$11:$IC$20</definedName>
    <definedName name="A125179438A_Latest">Data2!$IC$20</definedName>
    <definedName name="A125179442T">Data3!$N$1:$N$10,Data3!$N$11:$N$20</definedName>
    <definedName name="A125179442T_Data">Data3!$N$11:$N$20</definedName>
    <definedName name="A125179442T_Latest">Data3!$N$20</definedName>
    <definedName name="A125179446A">Data3!$T$1:$T$10,Data3!$T$11:$T$20</definedName>
    <definedName name="A125179446A_Data">Data3!$T$11:$T$20</definedName>
    <definedName name="A125179446A_Latest">Data3!$T$20</definedName>
    <definedName name="A125179450T">Data3!$W$1:$W$10,Data3!$W$11:$W$20</definedName>
    <definedName name="A125179450T_Data">Data3!$W$11:$W$20</definedName>
    <definedName name="A125179450T_Latest">Data3!$W$20</definedName>
    <definedName name="A125179454A">Data3!$AR$1:$AR$10,Data3!$AR$11:$AR$20</definedName>
    <definedName name="A125179454A_Data">Data3!$AR$11:$AR$20</definedName>
    <definedName name="A125179454A_Latest">Data3!$AR$20</definedName>
    <definedName name="A125179458K">Data2!$IF$1:$IF$10,Data2!$IF$11:$IF$20</definedName>
    <definedName name="A125179458K_Data">Data2!$IF$11:$IF$20</definedName>
    <definedName name="A125179458K_Latest">Data2!$IF$20</definedName>
    <definedName name="A125179462A">Data2!$IO$1:$IO$10,Data2!$IO$11:$IO$20</definedName>
    <definedName name="A125179462A_Data">Data2!$IO$11:$IO$20</definedName>
    <definedName name="A125179462A_Latest">Data2!$IO$20</definedName>
    <definedName name="A125179466K">Data2!$HN$1:$HN$10,Data2!$HN$11:$HN$20</definedName>
    <definedName name="A125179466K_Data">Data2!$HN$11:$HN$20</definedName>
    <definedName name="A125179466K_Latest">Data2!$HN$20</definedName>
    <definedName name="A125179470A">Data2!$HT$1:$HT$10,Data2!$HT$11:$HT$20</definedName>
    <definedName name="A125179470A_Data">Data2!$HT$11:$HT$20</definedName>
    <definedName name="A125179470A_Latest">Data2!$HT$20</definedName>
    <definedName name="A125179474K">Data2!$HW$1:$HW$10,Data2!$HW$11:$HW$20</definedName>
    <definedName name="A125179474K_Data">Data2!$HW$11:$HW$20</definedName>
    <definedName name="A125179474K_Latest">Data2!$HW$20</definedName>
    <definedName name="A125179478V">Data2!$IL$1:$IL$10,Data2!$IL$11:$IL$20</definedName>
    <definedName name="A125179478V_Data">Data2!$IL$11:$IL$20</definedName>
    <definedName name="A125179478V_Latest">Data2!$IL$20</definedName>
    <definedName name="A125179482K">Data3!$AF$1:$AF$10,Data3!$AF$11:$AF$20</definedName>
    <definedName name="A125179482K_Data">Data3!$AF$11:$AF$20</definedName>
    <definedName name="A125179482K_Latest">Data3!$AF$20</definedName>
    <definedName name="A125179486V">Data3!$AI$1:$AI$10,Data3!$AI$11:$AI$20</definedName>
    <definedName name="A125179486V_Data">Data3!$AI$11:$AI$20</definedName>
    <definedName name="A125179486V_Latest">Data3!$AI$20</definedName>
    <definedName name="A125179490K">Data3!$B$1:$B$10,Data3!$B$11:$B$20</definedName>
    <definedName name="A125179490K_Data">Data3!$B$11:$B$20</definedName>
    <definedName name="A125179490K_Latest">Data3!$B$20</definedName>
    <definedName name="A125179494V">Data3!$Z$1:$Z$10,Data3!$Z$11:$Z$20</definedName>
    <definedName name="A125179494V_Data">Data3!$Z$11:$Z$20</definedName>
    <definedName name="A125179494V_Latest">Data3!$Z$20</definedName>
    <definedName name="A125179498C">Data3!$AU$1:$AU$10,Data3!$AU$11:$AU$20</definedName>
    <definedName name="A125179498C_Data">Data3!$AU$11:$AU$20</definedName>
    <definedName name="A125179498C_Latest">Data3!$AU$20</definedName>
    <definedName name="A125179502J">Data3!$FH$1:$FH$10,Data3!$FH$11:$FH$20</definedName>
    <definedName name="A125179502J_Data">Data3!$FH$11:$FH$20</definedName>
    <definedName name="A125179502J_Latest">Data3!$FH$20</definedName>
    <definedName name="A125179506T">Data3!$GC$1:$GC$10,Data3!$GC$11:$GC$20</definedName>
    <definedName name="A125179506T_Data">Data3!$GC$11:$GC$20</definedName>
    <definedName name="A125179506T_Latest">Data3!$GC$20</definedName>
    <definedName name="A125179510J">Data3!$GL$1:$GL$10,Data3!$GL$11:$GL$20</definedName>
    <definedName name="A125179510J_Data">Data3!$GL$11:$GL$20</definedName>
    <definedName name="A125179510J_Latest">Data3!$GL$20</definedName>
    <definedName name="A125179514T">Data3!$FK$1:$FK$10,Data3!$FK$11:$FK$20</definedName>
    <definedName name="A125179514T_Data">Data3!$FK$11:$FK$20</definedName>
    <definedName name="A125179514T_Latest">Data3!$FK$20</definedName>
    <definedName name="A125179518A">Data3!$FQ$1:$FQ$10,Data3!$FQ$11:$FQ$20</definedName>
    <definedName name="A125179518A_Data">Data3!$FQ$11:$FQ$20</definedName>
    <definedName name="A125179518A_Latest">Data3!$FQ$20</definedName>
    <definedName name="A125179522T">Data3!$ES$1:$ES$10,Data3!$ES$11:$ES$20</definedName>
    <definedName name="A125179522T_Data">Data3!$ES$11:$ES$20</definedName>
    <definedName name="A125179522T_Latest">Data3!$ES$20</definedName>
    <definedName name="A125179526A">Data3!$FE$1:$FE$10,Data3!$FE$11:$FE$20</definedName>
    <definedName name="A125179526A_Data">Data3!$FE$11:$FE$20</definedName>
    <definedName name="A125179526A_Latest">Data3!$FE$20</definedName>
    <definedName name="A125179530T">Data3!$GO$1:$GO$10,Data3!$GO$11:$GO$20</definedName>
    <definedName name="A125179530T_Data">Data3!$GO$11:$GO$20</definedName>
    <definedName name="A125179530T_Latest">Data3!$GO$20</definedName>
    <definedName name="A125179534A">Data3!$EA$1:$EA$10,Data3!$EA$11:$EA$20</definedName>
    <definedName name="A125179534A_Data">Data3!$EA$11:$EA$20</definedName>
    <definedName name="A125179534A_Latest">Data3!$EA$20</definedName>
    <definedName name="A125179538K">Data3!$EJ$1:$EJ$10,Data3!$EJ$11:$EJ$20</definedName>
    <definedName name="A125179538K_Data">Data3!$EJ$11:$EJ$20</definedName>
    <definedName name="A125179538K_Latest">Data3!$EJ$20</definedName>
    <definedName name="A125179542A">Data3!$EM$1:$EM$10,Data3!$EM$11:$EM$20</definedName>
    <definedName name="A125179542A_Data">Data3!$EM$11:$EM$20</definedName>
    <definedName name="A125179542A_Latest">Data3!$EM$20</definedName>
    <definedName name="A125179546K">Data3!$FN$1:$FN$10,Data3!$FN$11:$FN$20</definedName>
    <definedName name="A125179546K_Data">Data3!$FN$11:$FN$20</definedName>
    <definedName name="A125179546K_Latest">Data3!$FN$20</definedName>
    <definedName name="A125179550A">Data3!$FT$1:$FT$10,Data3!$FT$11:$FT$20</definedName>
    <definedName name="A125179550A_Data">Data3!$FT$11:$FT$20</definedName>
    <definedName name="A125179550A_Latest">Data3!$FT$20</definedName>
    <definedName name="A125179554K">Data3!$FW$1:$FW$10,Data3!$FW$11:$FW$20</definedName>
    <definedName name="A125179554K_Data">Data3!$FW$11:$FW$20</definedName>
    <definedName name="A125179554K_Latest">Data3!$FW$20</definedName>
    <definedName name="A125179558V">Data3!$GR$1:$GR$10,Data3!$GR$11:$GR$20</definedName>
    <definedName name="A125179558V_Data">Data3!$GR$11:$GR$20</definedName>
    <definedName name="A125179558V_Latest">Data3!$GR$20</definedName>
    <definedName name="A125179562K">Data3!$EP$1:$EP$10,Data3!$EP$11:$EP$20</definedName>
    <definedName name="A125179562K_Data">Data3!$EP$11:$EP$20</definedName>
    <definedName name="A125179562K_Latest">Data3!$EP$20</definedName>
    <definedName name="A125179566V">Data3!$EY$1:$EY$10,Data3!$EY$11:$EY$20</definedName>
    <definedName name="A125179566V_Data">Data3!$EY$11:$EY$20</definedName>
    <definedName name="A125179566V_Latest">Data3!$EY$20</definedName>
    <definedName name="A125179570K">Data3!$DX$1:$DX$10,Data3!$DX$11:$DX$20</definedName>
    <definedName name="A125179570K_Data">Data3!$DX$11:$DX$20</definedName>
    <definedName name="A125179570K_Latest">Data3!$DX$20</definedName>
    <definedName name="A125179574V">Data3!$ED$1:$ED$10,Data3!$ED$11:$ED$20</definedName>
    <definedName name="A125179574V_Data">Data3!$ED$11:$ED$20</definedName>
    <definedName name="A125179574V_Latest">Data3!$ED$20</definedName>
    <definedName name="A125179578C">Data3!$EG$1:$EG$10,Data3!$EG$11:$EG$20</definedName>
    <definedName name="A125179578C_Data">Data3!$EG$11:$EG$20</definedName>
    <definedName name="A125179578C_Latest">Data3!$EG$20</definedName>
    <definedName name="A125179582V">Data3!$EV$1:$EV$10,Data3!$EV$11:$EV$20</definedName>
    <definedName name="A125179582V_Data">Data3!$EV$11:$EV$20</definedName>
    <definedName name="A125179582V_Latest">Data3!$EV$20</definedName>
    <definedName name="A125179586C">Data3!$GF$1:$GF$10,Data3!$GF$11:$GF$20</definedName>
    <definedName name="A125179586C_Data">Data3!$GF$11:$GF$20</definedName>
    <definedName name="A125179586C_Latest">Data3!$GF$20</definedName>
    <definedName name="A125179590V">Data3!$GI$1:$GI$10,Data3!$GI$11:$GI$20</definedName>
    <definedName name="A125179590V_Data">Data3!$GI$11:$GI$20</definedName>
    <definedName name="A125179590V_Latest">Data3!$GI$20</definedName>
    <definedName name="A125179594C">Data3!$FB$1:$FB$10,Data3!$FB$11:$FB$20</definedName>
    <definedName name="A125179594C_Data">Data3!$FB$11:$FB$20</definedName>
    <definedName name="A125179594C_Latest">Data3!$FB$20</definedName>
    <definedName name="A125179598L">Data3!$FZ$1:$FZ$10,Data3!$FZ$11:$FZ$20</definedName>
    <definedName name="A125179598L_Data">Data3!$FZ$11:$FZ$20</definedName>
    <definedName name="A125179598L_Latest">Data3!$FZ$20</definedName>
    <definedName name="A125179602T">Data3!$GU$1:$GU$10,Data3!$GU$11:$GU$20</definedName>
    <definedName name="A125179602T_Data">Data3!$GU$11:$GU$20</definedName>
    <definedName name="A125179602T_Latest">Data3!$GU$20</definedName>
    <definedName name="A125179606A">Data3!$IH$1:$IH$10,Data3!$IH$11:$IH$20</definedName>
    <definedName name="A125179606A_Data">Data3!$IH$11:$IH$20</definedName>
    <definedName name="A125179606A_Latest">Data3!$IH$20</definedName>
    <definedName name="A125179610T">Data4!$M$1:$M$10,Data4!$M$11:$M$20</definedName>
    <definedName name="A125179610T_Data">Data4!$M$11:$M$20</definedName>
    <definedName name="A125179610T_Latest">Data4!$M$20</definedName>
    <definedName name="A125179614A">Data4!$V$1:$V$10,Data4!$V$11:$V$20</definedName>
    <definedName name="A125179614A_Data">Data4!$V$11:$V$20</definedName>
    <definedName name="A125179614A_Latest">Data4!$V$20</definedName>
    <definedName name="A125179618K">Data3!$IK$1:$IK$10,Data3!$IK$11:$IK$20</definedName>
    <definedName name="A125179618K_Data">Data3!$IK$11:$IK$20</definedName>
    <definedName name="A125179618K_Latest">Data3!$IK$20</definedName>
    <definedName name="A125179622A">Data3!$IQ$1:$IQ$10,Data3!$IQ$11:$IQ$20</definedName>
    <definedName name="A125179622A_Data">Data3!$IQ$11:$IQ$20</definedName>
    <definedName name="A125179622A_Latest">Data3!$IQ$20</definedName>
    <definedName name="A125179626K">Data3!$HS$1:$HS$10,Data3!$HS$11:$HS$20</definedName>
    <definedName name="A125179626K_Data">Data3!$HS$11:$HS$20</definedName>
    <definedName name="A125179626K_Latest">Data3!$HS$20</definedName>
    <definedName name="A125179630A">Data3!$IE$1:$IE$10,Data3!$IE$11:$IE$20</definedName>
    <definedName name="A125179630A_Data">Data3!$IE$11:$IE$20</definedName>
    <definedName name="A125179630A_Latest">Data3!$IE$20</definedName>
    <definedName name="A125179634K">Data4!$Y$1:$Y$10,Data4!$Y$11:$Y$20</definedName>
    <definedName name="A125179634K_Data">Data4!$Y$11:$Y$20</definedName>
    <definedName name="A125179634K_Latest">Data4!$Y$20</definedName>
    <definedName name="A125179638V">Data3!$HA$1:$HA$10,Data3!$HA$11:$HA$20</definedName>
    <definedName name="A125179638V_Data">Data3!$HA$11:$HA$20</definedName>
    <definedName name="A125179638V_Latest">Data3!$HA$20</definedName>
    <definedName name="A125179642K">Data3!$HJ$1:$HJ$10,Data3!$HJ$11:$HJ$20</definedName>
    <definedName name="A125179642K_Data">Data3!$HJ$11:$HJ$20</definedName>
    <definedName name="A125179642K_Latest">Data3!$HJ$20</definedName>
    <definedName name="A125179646V">Data3!$HM$1:$HM$10,Data3!$HM$11:$HM$20</definedName>
    <definedName name="A125179646V_Data">Data3!$HM$11:$HM$20</definedName>
    <definedName name="A125179646V_Latest">Data3!$HM$20</definedName>
    <definedName name="A125179650K">Data3!$IN$1:$IN$10,Data3!$IN$11:$IN$20</definedName>
    <definedName name="A125179650K_Data">Data3!$IN$11:$IN$20</definedName>
    <definedName name="A125179650K_Latest">Data3!$IN$20</definedName>
    <definedName name="A125179654V">Data4!$D$1:$D$10,Data4!$D$11:$D$20</definedName>
    <definedName name="A125179654V_Data">Data4!$D$11:$D$20</definedName>
    <definedName name="A125179654V_Latest">Data4!$D$20</definedName>
    <definedName name="A125179658C">Data4!$G$1:$G$10,Data4!$G$11:$G$20</definedName>
    <definedName name="A125179658C_Data">Data4!$G$11:$G$20</definedName>
    <definedName name="A125179658C_Latest">Data4!$G$20</definedName>
    <definedName name="A125179662V">Data4!$AB$1:$AB$10,Data4!$AB$11:$AB$20</definedName>
    <definedName name="A125179662V_Data">Data4!$AB$11:$AB$20</definedName>
    <definedName name="A125179662V_Latest">Data4!$AB$20</definedName>
    <definedName name="A125179666C">Data3!$HP$1:$HP$10,Data3!$HP$11:$HP$20</definedName>
    <definedName name="A125179666C_Data">Data3!$HP$11:$HP$20</definedName>
    <definedName name="A125179666C_Latest">Data3!$HP$20</definedName>
    <definedName name="A125179670V">Data3!$HY$1:$HY$10,Data3!$HY$11:$HY$20</definedName>
    <definedName name="A125179670V_Data">Data3!$HY$11:$HY$20</definedName>
    <definedName name="A125179670V_Latest">Data3!$HY$20</definedName>
    <definedName name="A125179674C">Data3!$GX$1:$GX$10,Data3!$GX$11:$GX$20</definedName>
    <definedName name="A125179674C_Data">Data3!$GX$11:$GX$20</definedName>
    <definedName name="A125179674C_Latest">Data3!$GX$20</definedName>
    <definedName name="A125179678L">Data3!$HD$1:$HD$10,Data3!$HD$11:$HD$20</definedName>
    <definedName name="A125179678L_Data">Data3!$HD$11:$HD$20</definedName>
    <definedName name="A125179678L_Latest">Data3!$HD$20</definedName>
    <definedName name="A125179682C">Data3!$HG$1:$HG$10,Data3!$HG$11:$HG$20</definedName>
    <definedName name="A125179682C_Data">Data3!$HG$11:$HG$20</definedName>
    <definedName name="A125179682C_Latest">Data3!$HG$20</definedName>
    <definedName name="A125179686L">Data3!$HV$1:$HV$10,Data3!$HV$11:$HV$20</definedName>
    <definedName name="A125179686L_Data">Data3!$HV$11:$HV$20</definedName>
    <definedName name="A125179686L_Latest">Data3!$HV$20</definedName>
    <definedName name="A125179690C">Data4!$P$1:$P$10,Data4!$P$11:$P$20</definedName>
    <definedName name="A125179690C_Data">Data4!$P$11:$P$20</definedName>
    <definedName name="A125179690C_Latest">Data4!$P$20</definedName>
    <definedName name="A125179694L">Data4!$S$1:$S$10,Data4!$S$11:$S$20</definedName>
    <definedName name="A125179694L_Data">Data4!$S$11:$S$20</definedName>
    <definedName name="A125179694L_Latest">Data4!$S$20</definedName>
    <definedName name="A125179698W">Data3!$IB$1:$IB$10,Data3!$IB$11:$IB$20</definedName>
    <definedName name="A125179698W_Data">Data3!$IB$11:$IB$20</definedName>
    <definedName name="A125179698W_Latest">Data3!$IB$20</definedName>
    <definedName name="A125179702A">Data4!$J$1:$J$10,Data4!$J$11:$J$20</definedName>
    <definedName name="A125179702A_Data">Data4!$J$11:$J$20</definedName>
    <definedName name="A125179702A_Latest">Data4!$J$20</definedName>
    <definedName name="A125179706K">Data4!$AE$1:$AE$10,Data4!$AE$11:$AE$20</definedName>
    <definedName name="A125179706K_Data">Data4!$AE$11:$AE$20</definedName>
    <definedName name="A125179706K_Latest">Data4!$AE$20</definedName>
    <definedName name="A125179710A">Data1!$GN$1:$GN$10,Data1!$GN$11:$GN$20</definedName>
    <definedName name="A125179710A_Data">Data1!$GN$11:$GN$20</definedName>
    <definedName name="A125179710A_Latest">Data1!$GN$20</definedName>
    <definedName name="A125179714K">Data1!$HI$1:$HI$10,Data1!$HI$11:$HI$20</definedName>
    <definedName name="A125179714K_Data">Data1!$HI$11:$HI$20</definedName>
    <definedName name="A125179714K_Latest">Data1!$HI$20</definedName>
    <definedName name="A125179718V">Data1!$HR$1:$HR$10,Data1!$HR$11:$HR$20</definedName>
    <definedName name="A125179718V_Data">Data1!$HR$11:$HR$20</definedName>
    <definedName name="A125179718V_Latest">Data1!$HR$20</definedName>
    <definedName name="A125179722K">Data1!$GQ$1:$GQ$10,Data1!$GQ$11:$GQ$20</definedName>
    <definedName name="A125179722K_Data">Data1!$GQ$11:$GQ$20</definedName>
    <definedName name="A125179722K_Latest">Data1!$GQ$20</definedName>
    <definedName name="A125179726V">Data1!$GW$1:$GW$10,Data1!$GW$11:$GW$20</definedName>
    <definedName name="A125179726V_Data">Data1!$GW$11:$GW$20</definedName>
    <definedName name="A125179726V_Latest">Data1!$GW$20</definedName>
    <definedName name="A125179730K">Data1!$FY$1:$FY$10,Data1!$FY$11:$FY$20</definedName>
    <definedName name="A125179730K_Data">Data1!$FY$11:$FY$20</definedName>
    <definedName name="A125179730K_Latest">Data1!$FY$20</definedName>
    <definedName name="A125179734V">Data1!$GK$1:$GK$10,Data1!$GK$11:$GK$20</definedName>
    <definedName name="A125179734V_Data">Data1!$GK$11:$GK$20</definedName>
    <definedName name="A125179734V_Latest">Data1!$GK$20</definedName>
    <definedName name="A125179738C">Data1!$HU$1:$HU$10,Data1!$HU$11:$HU$20</definedName>
    <definedName name="A125179738C_Data">Data1!$HU$11:$HU$20</definedName>
    <definedName name="A125179738C_Latest">Data1!$HU$20</definedName>
    <definedName name="A125179742V">Data1!$FG$1:$FG$10,Data1!$FG$11:$FG$20</definedName>
    <definedName name="A125179742V_Data">Data1!$FG$11:$FG$20</definedName>
    <definedName name="A125179742V_Latest">Data1!$FG$20</definedName>
    <definedName name="A125179746C">Data1!$FP$1:$FP$10,Data1!$FP$11:$FP$20</definedName>
    <definedName name="A125179746C_Data">Data1!$FP$11:$FP$20</definedName>
    <definedName name="A125179746C_Latest">Data1!$FP$20</definedName>
    <definedName name="A125179750V">Data1!$FS$1:$FS$10,Data1!$FS$11:$FS$20</definedName>
    <definedName name="A125179750V_Data">Data1!$FS$11:$FS$20</definedName>
    <definedName name="A125179750V_Latest">Data1!$FS$20</definedName>
    <definedName name="A125179754C">Data1!$GT$1:$GT$10,Data1!$GT$11:$GT$20</definedName>
    <definedName name="A125179754C_Data">Data1!$GT$11:$GT$20</definedName>
    <definedName name="A125179754C_Latest">Data1!$GT$20</definedName>
    <definedName name="A125179758L">Data1!$GZ$1:$GZ$10,Data1!$GZ$11:$GZ$20</definedName>
    <definedName name="A125179758L_Data">Data1!$GZ$11:$GZ$20</definedName>
    <definedName name="A125179758L_Latest">Data1!$GZ$20</definedName>
    <definedName name="A125179762C">Data1!$HC$1:$HC$10,Data1!$HC$11:$HC$20</definedName>
    <definedName name="A125179762C_Data">Data1!$HC$11:$HC$20</definedName>
    <definedName name="A125179762C_Latest">Data1!$HC$20</definedName>
    <definedName name="A125179766L">Data1!$HX$1:$HX$10,Data1!$HX$11:$HX$20</definedName>
    <definedName name="A125179766L_Data">Data1!$HX$11:$HX$20</definedName>
    <definedName name="A125179766L_Latest">Data1!$HX$20</definedName>
    <definedName name="A125179770C">Data1!$FV$1:$FV$10,Data1!$FV$11:$FV$20</definedName>
    <definedName name="A125179770C_Data">Data1!$FV$11:$FV$20</definedName>
    <definedName name="A125179770C_Latest">Data1!$FV$20</definedName>
    <definedName name="A125179774L">Data1!$GE$1:$GE$10,Data1!$GE$11:$GE$20</definedName>
    <definedName name="A125179774L_Data">Data1!$GE$11:$GE$20</definedName>
    <definedName name="A125179774L_Latest">Data1!$GE$20</definedName>
    <definedName name="A125179778W">Data1!$FD$1:$FD$10,Data1!$FD$11:$FD$20</definedName>
    <definedName name="A125179778W_Data">Data1!$FD$11:$FD$20</definedName>
    <definedName name="A125179778W_Latest">Data1!$FD$20</definedName>
    <definedName name="A125179782L">Data1!$FJ$1:$FJ$10,Data1!$FJ$11:$FJ$20</definedName>
    <definedName name="A125179782L_Data">Data1!$FJ$11:$FJ$20</definedName>
    <definedName name="A125179782L_Latest">Data1!$FJ$20</definedName>
    <definedName name="A125179786W">Data1!$FM$1:$FM$10,Data1!$FM$11:$FM$20</definedName>
    <definedName name="A125179786W_Data">Data1!$FM$11:$FM$20</definedName>
    <definedName name="A125179786W_Latest">Data1!$FM$20</definedName>
    <definedName name="A125179790L">Data1!$GB$1:$GB$10,Data1!$GB$11:$GB$20</definedName>
    <definedName name="A125179790L_Data">Data1!$GB$11:$GB$20</definedName>
    <definedName name="A125179790L_Latest">Data1!$GB$20</definedName>
    <definedName name="A125179794W">Data1!$HL$1:$HL$10,Data1!$HL$11:$HL$20</definedName>
    <definedName name="A125179794W_Data">Data1!$HL$11:$HL$20</definedName>
    <definedName name="A125179794W_Latest">Data1!$HL$20</definedName>
    <definedName name="A125179798F">Data1!$HO$1:$HO$10,Data1!$HO$11:$HO$20</definedName>
    <definedName name="A125179798F_Data">Data1!$HO$11:$HO$20</definedName>
    <definedName name="A125179798F_Latest">Data1!$HO$20</definedName>
    <definedName name="A125179802K">Data1!$GH$1:$GH$10,Data1!$GH$11:$GH$20</definedName>
    <definedName name="A125179802K_Data">Data1!$GH$11:$GH$20</definedName>
    <definedName name="A125179802K_Latest">Data1!$GH$20</definedName>
    <definedName name="A125179806V">Data1!$HF$1:$HF$10,Data1!$HF$11:$HF$20</definedName>
    <definedName name="A125179806V_Data">Data1!$HF$11:$HF$20</definedName>
    <definedName name="A125179806V_Latest">Data1!$HF$20</definedName>
    <definedName name="A125179810K">Data1!$IA$1:$IA$10,Data1!$IA$11:$IA$20</definedName>
    <definedName name="A125179810K_Data">Data1!$IA$11:$IA$20</definedName>
    <definedName name="A125179810K_Latest">Data1!$IA$20</definedName>
    <definedName name="A125180646T">Data2!$FX$1:$FX$10,Data2!$FX$11:$FX$20</definedName>
    <definedName name="A125180646T_Data">Data2!$FX$11:$FX$20</definedName>
    <definedName name="A125180646T_Latest">Data2!$FX$20</definedName>
    <definedName name="A125180650J">Data2!$GS$1:$GS$10,Data2!$GS$11:$GS$20</definedName>
    <definedName name="A125180650J_Data">Data2!$GS$11:$GS$20</definedName>
    <definedName name="A125180650J_Latest">Data2!$GS$20</definedName>
    <definedName name="A125180654T">Data2!$HB$1:$HB$10,Data2!$HB$11:$HB$20</definedName>
    <definedName name="A125180654T_Data">Data2!$HB$11:$HB$20</definedName>
    <definedName name="A125180654T_Latest">Data2!$HB$20</definedName>
    <definedName name="A125180658A">Data2!$GA$1:$GA$10,Data2!$GA$11:$GA$20</definedName>
    <definedName name="A125180658A_Data">Data2!$GA$11:$GA$20</definedName>
    <definedName name="A125180658A_Latest">Data2!$GA$20</definedName>
    <definedName name="A125180662T">Data2!$GG$1:$GG$10,Data2!$GG$11:$GG$20</definedName>
    <definedName name="A125180662T_Data">Data2!$GG$11:$GG$20</definedName>
    <definedName name="A125180662T_Latest">Data2!$GG$20</definedName>
    <definedName name="A125180666A">Data2!$FI$1:$FI$10,Data2!$FI$11:$FI$20</definedName>
    <definedName name="A125180666A_Data">Data2!$FI$11:$FI$20</definedName>
    <definedName name="A125180666A_Latest">Data2!$FI$20</definedName>
    <definedName name="A125180670T">Data2!$FU$1:$FU$10,Data2!$FU$11:$FU$20</definedName>
    <definedName name="A125180670T_Data">Data2!$FU$11:$FU$20</definedName>
    <definedName name="A125180670T_Latest">Data2!$FU$20</definedName>
    <definedName name="A125180674A">Data2!$HE$1:$HE$10,Data2!$HE$11:$HE$20</definedName>
    <definedName name="A125180674A_Data">Data2!$HE$11:$HE$20</definedName>
    <definedName name="A125180674A_Latest">Data2!$HE$20</definedName>
    <definedName name="A125180678K">Data2!$EQ$1:$EQ$10,Data2!$EQ$11:$EQ$20</definedName>
    <definedName name="A125180678K_Data">Data2!$EQ$11:$EQ$20</definedName>
    <definedName name="A125180678K_Latest">Data2!$EQ$20</definedName>
    <definedName name="A125180682A">Data2!$EZ$1:$EZ$10,Data2!$EZ$11:$EZ$20</definedName>
    <definedName name="A125180682A_Data">Data2!$EZ$11:$EZ$20</definedName>
    <definedName name="A125180682A_Latest">Data2!$EZ$20</definedName>
    <definedName name="A125180686K">Data2!$FC$1:$FC$10,Data2!$FC$11:$FC$20</definedName>
    <definedName name="A125180686K_Data">Data2!$FC$11:$FC$20</definedName>
    <definedName name="A125180686K_Latest">Data2!$FC$20</definedName>
    <definedName name="A125180690A">Data2!$GD$1:$GD$10,Data2!$GD$11:$GD$20</definedName>
    <definedName name="A125180690A_Data">Data2!$GD$11:$GD$20</definedName>
    <definedName name="A125180690A_Latest">Data2!$GD$20</definedName>
    <definedName name="A125180694K">Data2!$GJ$1:$GJ$10,Data2!$GJ$11:$GJ$20</definedName>
    <definedName name="A125180694K_Data">Data2!$GJ$11:$GJ$20</definedName>
    <definedName name="A125180694K_Latest">Data2!$GJ$20</definedName>
    <definedName name="A125180698V">Data2!$GM$1:$GM$10,Data2!$GM$11:$GM$20</definedName>
    <definedName name="A125180698V_Data">Data2!$GM$11:$GM$20</definedName>
    <definedName name="A125180698V_Latest">Data2!$GM$20</definedName>
    <definedName name="A125180702X">Data2!$HH$1:$HH$10,Data2!$HH$11:$HH$20</definedName>
    <definedName name="A125180702X_Data">Data2!$HH$11:$HH$20</definedName>
    <definedName name="A125180702X_Latest">Data2!$HH$20</definedName>
    <definedName name="A125180706J">Data2!$FF$1:$FF$10,Data2!$FF$11:$FF$20</definedName>
    <definedName name="A125180706J_Data">Data2!$FF$11:$FF$20</definedName>
    <definedName name="A125180706J_Latest">Data2!$FF$20</definedName>
    <definedName name="A125180710X">Data2!$FO$1:$FO$10,Data2!$FO$11:$FO$20</definedName>
    <definedName name="A125180710X_Data">Data2!$FO$11:$FO$20</definedName>
    <definedName name="A125180710X_Latest">Data2!$FO$20</definedName>
    <definedName name="A125180714J">Data2!$EN$1:$EN$10,Data2!$EN$11:$EN$20</definedName>
    <definedName name="A125180714J_Data">Data2!$EN$11:$EN$20</definedName>
    <definedName name="A125180714J_Latest">Data2!$EN$20</definedName>
    <definedName name="A125180718T">Data2!$ET$1:$ET$10,Data2!$ET$11:$ET$20</definedName>
    <definedName name="A125180718T_Data">Data2!$ET$11:$ET$20</definedName>
    <definedName name="A125180718T_Latest">Data2!$ET$20</definedName>
    <definedName name="A125180722J">Data2!$EW$1:$EW$10,Data2!$EW$11:$EW$20</definedName>
    <definedName name="A125180722J_Data">Data2!$EW$11:$EW$20</definedName>
    <definedName name="A125180722J_Latest">Data2!$EW$20</definedName>
    <definedName name="A125180726T">Data2!$FL$1:$FL$10,Data2!$FL$11:$FL$20</definedName>
    <definedName name="A125180726T_Data">Data2!$FL$11:$FL$20</definedName>
    <definedName name="A125180726T_Latest">Data2!$FL$20</definedName>
    <definedName name="A125180730J">Data2!$GV$1:$GV$10,Data2!$GV$11:$GV$20</definedName>
    <definedName name="A125180730J_Data">Data2!$GV$11:$GV$20</definedName>
    <definedName name="A125180730J_Latest">Data2!$GV$20</definedName>
    <definedName name="A125180734T">Data2!$GY$1:$GY$10,Data2!$GY$11:$GY$20</definedName>
    <definedName name="A125180734T_Data">Data2!$GY$11:$GY$20</definedName>
    <definedName name="A125180734T_Latest">Data2!$GY$20</definedName>
    <definedName name="A125180738A">Data2!$FR$1:$FR$10,Data2!$FR$11:$FR$20</definedName>
    <definedName name="A125180738A_Data">Data2!$FR$11:$FR$20</definedName>
    <definedName name="A125180738A_Latest">Data2!$FR$20</definedName>
    <definedName name="A125180742T">Data2!$GP$1:$GP$10,Data2!$GP$11:$GP$20</definedName>
    <definedName name="A125180742T_Data">Data2!$GP$11:$GP$20</definedName>
    <definedName name="A125180742T_Latest">Data2!$GP$20</definedName>
    <definedName name="A125180746A">Data2!$HK$1:$HK$10,Data2!$HK$11:$HK$20</definedName>
    <definedName name="A125180746A_Data">Data2!$HK$11:$HK$20</definedName>
    <definedName name="A125180746A_Latest">Data2!$HK$20</definedName>
    <definedName name="A125181582K">Data1!$DN$1:$DN$10,Data1!$DN$11:$DN$20</definedName>
    <definedName name="A125181582K_Data">Data1!$DN$11:$DN$20</definedName>
    <definedName name="A125181582K_Latest">Data1!$DN$20</definedName>
    <definedName name="A125181586V">Data1!$EI$1:$EI$10,Data1!$EI$11:$EI$20</definedName>
    <definedName name="A125181586V_Data">Data1!$EI$11:$EI$20</definedName>
    <definedName name="A125181586V_Latest">Data1!$EI$20</definedName>
    <definedName name="A125181590K">Data1!$ER$1:$ER$10,Data1!$ER$11:$ER$20</definedName>
    <definedName name="A125181590K_Data">Data1!$ER$11:$ER$20</definedName>
    <definedName name="A125181590K_Latest">Data1!$ER$20</definedName>
    <definedName name="A125181594V">Data1!$DQ$1:$DQ$10,Data1!$DQ$11:$DQ$20</definedName>
    <definedName name="A125181594V_Data">Data1!$DQ$11:$DQ$20</definedName>
    <definedName name="A125181594V_Latest">Data1!$DQ$20</definedName>
    <definedName name="A125181598C">Data1!$DW$1:$DW$10,Data1!$DW$11:$DW$20</definedName>
    <definedName name="A125181598C_Data">Data1!$DW$11:$DW$20</definedName>
    <definedName name="A125181598C_Latest">Data1!$DW$20</definedName>
    <definedName name="A125181602J">Data1!$CY$1:$CY$10,Data1!$CY$11:$CY$20</definedName>
    <definedName name="A125181602J_Data">Data1!$CY$11:$CY$20</definedName>
    <definedName name="A125181602J_Latest">Data1!$CY$20</definedName>
    <definedName name="A125181606T">Data1!$DK$1:$DK$10,Data1!$DK$11:$DK$20</definedName>
    <definedName name="A125181606T_Data">Data1!$DK$11:$DK$20</definedName>
    <definedName name="A125181606T_Latest">Data1!$DK$20</definedName>
    <definedName name="A125181610J">Data1!$EU$1:$EU$10,Data1!$EU$11:$EU$20</definedName>
    <definedName name="A125181610J_Data">Data1!$EU$11:$EU$20</definedName>
    <definedName name="A125181610J_Latest">Data1!$EU$20</definedName>
    <definedName name="A125181614T">Data1!$CG$1:$CG$10,Data1!$CG$11:$CG$20</definedName>
    <definedName name="A125181614T_Data">Data1!$CG$11:$CG$20</definedName>
    <definedName name="A125181614T_Latest">Data1!$CG$20</definedName>
    <definedName name="A125181618A">Data1!$CP$1:$CP$10,Data1!$CP$11:$CP$20</definedName>
    <definedName name="A125181618A_Data">Data1!$CP$11:$CP$20</definedName>
    <definedName name="A125181618A_Latest">Data1!$CP$20</definedName>
    <definedName name="A125181622T">Data1!$CS$1:$CS$10,Data1!$CS$11:$CS$20</definedName>
    <definedName name="A125181622T_Data">Data1!$CS$11:$CS$20</definedName>
    <definedName name="A125181622T_Latest">Data1!$CS$20</definedName>
    <definedName name="A125181626A">Data1!$DT$1:$DT$10,Data1!$DT$11:$DT$20</definedName>
    <definedName name="A125181626A_Data">Data1!$DT$11:$DT$20</definedName>
    <definedName name="A125181626A_Latest">Data1!$DT$20</definedName>
    <definedName name="A125181630T">Data1!$DZ$1:$DZ$10,Data1!$DZ$11:$DZ$20</definedName>
    <definedName name="A125181630T_Data">Data1!$DZ$11:$DZ$20</definedName>
    <definedName name="A125181630T_Latest">Data1!$DZ$20</definedName>
    <definedName name="A125181634A">Data1!$EC$1:$EC$10,Data1!$EC$11:$EC$20</definedName>
    <definedName name="A125181634A_Data">Data1!$EC$11:$EC$20</definedName>
    <definedName name="A125181634A_Latest">Data1!$EC$20</definedName>
    <definedName name="A125181638K">Data1!$EX$1:$EX$10,Data1!$EX$11:$EX$20</definedName>
    <definedName name="A125181638K_Data">Data1!$EX$11:$EX$20</definedName>
    <definedName name="A125181638K_Latest">Data1!$EX$20</definedName>
    <definedName name="A125181642A">Data1!$CV$1:$CV$10,Data1!$CV$11:$CV$20</definedName>
    <definedName name="A125181642A_Data">Data1!$CV$11:$CV$20</definedName>
    <definedName name="A125181642A_Latest">Data1!$CV$20</definedName>
    <definedName name="A125181646K">Data1!$DE$1:$DE$10,Data1!$DE$11:$DE$20</definedName>
    <definedName name="A125181646K_Data">Data1!$DE$11:$DE$20</definedName>
    <definedName name="A125181646K_Latest">Data1!$DE$20</definedName>
    <definedName name="A125181650A">Data1!$CD$1:$CD$10,Data1!$CD$11:$CD$20</definedName>
    <definedName name="A125181650A_Data">Data1!$CD$11:$CD$20</definedName>
    <definedName name="A125181650A_Latest">Data1!$CD$20</definedName>
    <definedName name="A125181654K">Data1!$CJ$1:$CJ$10,Data1!$CJ$11:$CJ$20</definedName>
    <definedName name="A125181654K_Data">Data1!$CJ$11:$CJ$20</definedName>
    <definedName name="A125181654K_Latest">Data1!$CJ$20</definedName>
    <definedName name="A125181658V">Data1!$CM$1:$CM$10,Data1!$CM$11:$CM$20</definedName>
    <definedName name="A125181658V_Data">Data1!$CM$11:$CM$20</definedName>
    <definedName name="A125181658V_Latest">Data1!$CM$20</definedName>
    <definedName name="A125181662K">Data1!$DB$1:$DB$10,Data1!$DB$11:$DB$20</definedName>
    <definedName name="A125181662K_Data">Data1!$DB$11:$DB$20</definedName>
    <definedName name="A125181662K_Latest">Data1!$DB$20</definedName>
    <definedName name="A125181666V">Data1!$EL$1:$EL$10,Data1!$EL$11:$EL$20</definedName>
    <definedName name="A125181666V_Data">Data1!$EL$11:$EL$20</definedName>
    <definedName name="A125181666V_Latest">Data1!$EL$20</definedName>
    <definedName name="A125181670K">Data1!$EO$1:$EO$10,Data1!$EO$11:$EO$20</definedName>
    <definedName name="A125181670K_Data">Data1!$EO$11:$EO$20</definedName>
    <definedName name="A125181670K_Latest">Data1!$EO$20</definedName>
    <definedName name="A125181674V">Data1!$DH$1:$DH$10,Data1!$DH$11:$DH$20</definedName>
    <definedName name="A125181674V_Data">Data1!$DH$11:$DH$20</definedName>
    <definedName name="A125181674V_Latest">Data1!$DH$20</definedName>
    <definedName name="A125181678C">Data1!$EF$1:$EF$10,Data1!$EF$11:$EF$20</definedName>
    <definedName name="A125181678C_Data">Data1!$EF$11:$EF$20</definedName>
    <definedName name="A125181678C_Latest">Data1!$EF$20</definedName>
    <definedName name="A125181682V">Data1!$FA$1:$FA$10,Data1!$FA$11:$FA$20</definedName>
    <definedName name="A125181682V_Data">Data1!$FA$11:$FA$20</definedName>
    <definedName name="A125181682V_Latest">Data1!$FA$20</definedName>
    <definedName name="A125182518K">Data2!$X$1:$X$10,Data2!$X$11:$X$20</definedName>
    <definedName name="A125182518K_Data">Data2!$X$11:$X$20</definedName>
    <definedName name="A125182518K_Latest">Data2!$X$20</definedName>
    <definedName name="A125182522A">Data2!$AS$1:$AS$10,Data2!$AS$11:$AS$20</definedName>
    <definedName name="A125182522A_Data">Data2!$AS$11:$AS$20</definedName>
    <definedName name="A125182522A_Latest">Data2!$AS$20</definedName>
    <definedName name="A125182526K">Data2!$BB$1:$BB$10,Data2!$BB$11:$BB$20</definedName>
    <definedName name="A125182526K_Data">Data2!$BB$11:$BB$20</definedName>
    <definedName name="A125182526K_Latest">Data2!$BB$20</definedName>
    <definedName name="A125182530A">Data2!$AA$1:$AA$10,Data2!$AA$11:$AA$20</definedName>
    <definedName name="A125182530A_Data">Data2!$AA$11:$AA$20</definedName>
    <definedName name="A125182530A_Latest">Data2!$AA$20</definedName>
    <definedName name="A125182534K">Data2!$AG$1:$AG$10,Data2!$AG$11:$AG$20</definedName>
    <definedName name="A125182534K_Data">Data2!$AG$11:$AG$20</definedName>
    <definedName name="A125182534K_Latest">Data2!$AG$20</definedName>
    <definedName name="A125182538V">Data2!$I$1:$I$10,Data2!$I$11:$I$20</definedName>
    <definedName name="A125182538V_Data">Data2!$I$11:$I$20</definedName>
    <definedName name="A125182538V_Latest">Data2!$I$20</definedName>
    <definedName name="A125182542K">Data2!$U$1:$U$10,Data2!$U$11:$U$20</definedName>
    <definedName name="A125182542K_Data">Data2!$U$11:$U$20</definedName>
    <definedName name="A125182542K_Latest">Data2!$U$20</definedName>
    <definedName name="A125182546V">Data2!$BE$1:$BE$10,Data2!$BE$11:$BE$20</definedName>
    <definedName name="A125182546V_Data">Data2!$BE$11:$BE$20</definedName>
    <definedName name="A125182546V_Latest">Data2!$BE$20</definedName>
    <definedName name="A125182550K">Data1!$IG$1:$IG$10,Data1!$IG$11:$IG$20</definedName>
    <definedName name="A125182550K_Data">Data1!$IG$11:$IG$20</definedName>
    <definedName name="A125182550K_Latest">Data1!$IG$20</definedName>
    <definedName name="A125182554V">Data1!$IP$1:$IP$10,Data1!$IP$11:$IP$20</definedName>
    <definedName name="A125182554V_Data">Data1!$IP$11:$IP$20</definedName>
    <definedName name="A125182554V_Latest">Data1!$IP$20</definedName>
    <definedName name="A125182558C">Data2!$C$1:$C$10,Data2!$C$11:$C$20</definedName>
    <definedName name="A125182558C_Data">Data2!$C$11:$C$20</definedName>
    <definedName name="A125182558C_Latest">Data2!$C$20</definedName>
    <definedName name="A125182562V">Data2!$AD$1:$AD$10,Data2!$AD$11:$AD$20</definedName>
    <definedName name="A125182562V_Data">Data2!$AD$11:$AD$20</definedName>
    <definedName name="A125182562V_Latest">Data2!$AD$20</definedName>
    <definedName name="A125182566C">Data2!$AJ$1:$AJ$10,Data2!$AJ$11:$AJ$20</definedName>
    <definedName name="A125182566C_Data">Data2!$AJ$11:$AJ$20</definedName>
    <definedName name="A125182566C_Latest">Data2!$AJ$20</definedName>
    <definedName name="A125182570V">Data2!$AM$1:$AM$10,Data2!$AM$11:$AM$20</definedName>
    <definedName name="A125182570V_Data">Data2!$AM$11:$AM$20</definedName>
    <definedName name="A125182570V_Latest">Data2!$AM$20</definedName>
    <definedName name="A125182574C">Data2!$BH$1:$BH$10,Data2!$BH$11:$BH$20</definedName>
    <definedName name="A125182574C_Data">Data2!$BH$11:$BH$20</definedName>
    <definedName name="A125182574C_Latest">Data2!$BH$20</definedName>
    <definedName name="A125182578L">Data2!$F$1:$F$10,Data2!$F$11:$F$20</definedName>
    <definedName name="A125182578L_Data">Data2!$F$11:$F$20</definedName>
    <definedName name="A125182578L_Latest">Data2!$F$20</definedName>
    <definedName name="A125182582C">Data2!$O$1:$O$10,Data2!$O$11:$O$20</definedName>
    <definedName name="A125182582C_Data">Data2!$O$11:$O$20</definedName>
    <definedName name="A125182582C_Latest">Data2!$O$20</definedName>
    <definedName name="A125182586L">Data1!$ID$1:$ID$10,Data1!$ID$11:$ID$20</definedName>
    <definedName name="A125182586L_Data">Data1!$ID$11:$ID$20</definedName>
    <definedName name="A125182586L_Latest">Data1!$ID$20</definedName>
    <definedName name="A125182590C">Data1!$IJ$1:$IJ$10,Data1!$IJ$11:$IJ$20</definedName>
    <definedName name="A125182590C_Data">Data1!$IJ$11:$IJ$20</definedName>
    <definedName name="A125182590C_Latest">Data1!$IJ$20</definedName>
    <definedName name="A125182594L">Data1!$IM$1:$IM$10,Data1!$IM$11:$IM$20</definedName>
    <definedName name="A125182594L_Data">Data1!$IM$11:$IM$20</definedName>
    <definedName name="A125182594L_Latest">Data1!$IM$20</definedName>
    <definedName name="A125182598W">Data2!$L$1:$L$10,Data2!$L$11:$L$20</definedName>
    <definedName name="A125182598W_Data">Data2!$L$11:$L$20</definedName>
    <definedName name="A125182598W_Latest">Data2!$L$20</definedName>
    <definedName name="A125182602A">Data2!$AV$1:$AV$10,Data2!$AV$11:$AV$20</definedName>
    <definedName name="A125182602A_Data">Data2!$AV$11:$AV$20</definedName>
    <definedName name="A125182602A_Latest">Data2!$AV$20</definedName>
    <definedName name="A125182606K">Data2!$AY$1:$AY$10,Data2!$AY$11:$AY$20</definedName>
    <definedName name="A125182606K_Data">Data2!$AY$11:$AY$20</definedName>
    <definedName name="A125182606K_Latest">Data2!$AY$20</definedName>
    <definedName name="A125182610A">Data2!$R$1:$R$10,Data2!$R$11:$R$20</definedName>
    <definedName name="A125182610A_Data">Data2!$R$11:$R$20</definedName>
    <definedName name="A125182610A_Latest">Data2!$R$20</definedName>
    <definedName name="A125182614K">Data2!$AP$1:$AP$10,Data2!$AP$11:$AP$20</definedName>
    <definedName name="A125182614K_Data">Data2!$AP$11:$AP$20</definedName>
    <definedName name="A125182614K_Latest">Data2!$AP$20</definedName>
    <definedName name="A125182618V">Data2!$BK$1:$BK$10,Data2!$BK$11:$BK$20</definedName>
    <definedName name="A125182618V_Data">Data2!$BK$11:$BK$20</definedName>
    <definedName name="A125182618V_Latest">Data2!$BK$20</definedName>
    <definedName name="A125183454C">Data2!$CX$1:$CX$10,Data2!$CX$11:$CX$20</definedName>
    <definedName name="A125183454C_Data">Data2!$CX$11:$CX$20</definedName>
    <definedName name="A125183454C_Latest">Data2!$CX$20</definedName>
    <definedName name="A125183458L">Data2!$DS$1:$DS$10,Data2!$DS$11:$DS$20</definedName>
    <definedName name="A125183458L_Data">Data2!$DS$11:$DS$20</definedName>
    <definedName name="A125183458L_Latest">Data2!$DS$20</definedName>
    <definedName name="A125183462C">Data2!$EB$1:$EB$10,Data2!$EB$11:$EB$20</definedName>
    <definedName name="A125183462C_Data">Data2!$EB$11:$EB$20</definedName>
    <definedName name="A125183462C_Latest">Data2!$EB$20</definedName>
    <definedName name="A125183466L">Data2!$DA$1:$DA$10,Data2!$DA$11:$DA$20</definedName>
    <definedName name="A125183466L_Data">Data2!$DA$11:$DA$20</definedName>
    <definedName name="A125183466L_Latest">Data2!$DA$20</definedName>
    <definedName name="A125183470C">Data2!$DG$1:$DG$10,Data2!$DG$11:$DG$20</definedName>
    <definedName name="A125183470C_Data">Data2!$DG$11:$DG$20</definedName>
    <definedName name="A125183470C_Latest">Data2!$DG$20</definedName>
    <definedName name="A125183474L">Data2!$CI$1:$CI$10,Data2!$CI$11:$CI$20</definedName>
    <definedName name="A125183474L_Data">Data2!$CI$11:$CI$20</definedName>
    <definedName name="A125183474L_Latest">Data2!$CI$20</definedName>
    <definedName name="A125183478W">Data2!$CU$1:$CU$10,Data2!$CU$11:$CU$20</definedName>
    <definedName name="A125183478W_Data">Data2!$CU$11:$CU$20</definedName>
    <definedName name="A125183478W_Latest">Data2!$CU$20</definedName>
    <definedName name="A125183482L">Data2!$EE$1:$EE$10,Data2!$EE$11:$EE$20</definedName>
    <definedName name="A125183482L_Data">Data2!$EE$11:$EE$20</definedName>
    <definedName name="A125183482L_Latest">Data2!$EE$20</definedName>
    <definedName name="A125183486W">Data2!$BQ$1:$BQ$10,Data2!$BQ$11:$BQ$20</definedName>
    <definedName name="A125183486W_Data">Data2!$BQ$11:$BQ$20</definedName>
    <definedName name="A125183486W_Latest">Data2!$BQ$20</definedName>
    <definedName name="A125183490L">Data2!$BZ$1:$BZ$10,Data2!$BZ$11:$BZ$20</definedName>
    <definedName name="A125183490L_Data">Data2!$BZ$11:$BZ$20</definedName>
    <definedName name="A125183490L_Latest">Data2!$BZ$20</definedName>
    <definedName name="A125183494W">Data2!$CC$1:$CC$10,Data2!$CC$11:$CC$20</definedName>
    <definedName name="A125183494W_Data">Data2!$CC$11:$CC$20</definedName>
    <definedName name="A125183494W_Latest">Data2!$CC$20</definedName>
    <definedName name="A125183498F">Data2!$DD$1:$DD$10,Data2!$DD$11:$DD$20</definedName>
    <definedName name="A125183498F_Data">Data2!$DD$11:$DD$20</definedName>
    <definedName name="A125183498F_Latest">Data2!$DD$20</definedName>
    <definedName name="A125183502K">Data2!$DJ$1:$DJ$10,Data2!$DJ$11:$DJ$20</definedName>
    <definedName name="A125183502K_Data">Data2!$DJ$11:$DJ$20</definedName>
    <definedName name="A125183502K_Latest">Data2!$DJ$20</definedName>
    <definedName name="A125183506V">Data2!$DM$1:$DM$10,Data2!$DM$11:$DM$20</definedName>
    <definedName name="A125183506V_Data">Data2!$DM$11:$DM$20</definedName>
    <definedName name="A125183506V_Latest">Data2!$DM$20</definedName>
    <definedName name="A125183510K">Data2!$EH$1:$EH$10,Data2!$EH$11:$EH$20</definedName>
    <definedName name="A125183510K_Data">Data2!$EH$11:$EH$20</definedName>
    <definedName name="A125183510K_Latest">Data2!$EH$20</definedName>
    <definedName name="A125183514V">Data2!$CF$1:$CF$10,Data2!$CF$11:$CF$20</definedName>
    <definedName name="A125183514V_Data">Data2!$CF$11:$CF$20</definedName>
    <definedName name="A125183514V_Latest">Data2!$CF$20</definedName>
    <definedName name="A125183518C">Data2!$CO$1:$CO$10,Data2!$CO$11:$CO$20</definedName>
    <definedName name="A125183518C_Data">Data2!$CO$11:$CO$20</definedName>
    <definedName name="A125183518C_Latest">Data2!$CO$20</definedName>
    <definedName name="A125183522V">Data2!$BN$1:$BN$10,Data2!$BN$11:$BN$20</definedName>
    <definedName name="A125183522V_Data">Data2!$BN$11:$BN$20</definedName>
    <definedName name="A125183522V_Latest">Data2!$BN$20</definedName>
    <definedName name="A125183526C">Data2!$BT$1:$BT$10,Data2!$BT$11:$BT$20</definedName>
    <definedName name="A125183526C_Data">Data2!$BT$11:$BT$20</definedName>
    <definedName name="A125183526C_Latest">Data2!$BT$20</definedName>
    <definedName name="A125183530V">Data2!$BW$1:$BW$10,Data2!$BW$11:$BW$20</definedName>
    <definedName name="A125183530V_Data">Data2!$BW$11:$BW$20</definedName>
    <definedName name="A125183530V_Latest">Data2!$BW$20</definedName>
    <definedName name="A125183534C">Data2!$CL$1:$CL$10,Data2!$CL$11:$CL$20</definedName>
    <definedName name="A125183534C_Data">Data2!$CL$11:$CL$20</definedName>
    <definedName name="A125183534C_Latest">Data2!$CL$20</definedName>
    <definedName name="A125183538L">Data2!$DV$1:$DV$10,Data2!$DV$11:$DV$20</definedName>
    <definedName name="A125183538L_Data">Data2!$DV$11:$DV$20</definedName>
    <definedName name="A125183538L_Latest">Data2!$DV$20</definedName>
    <definedName name="A125183542C">Data2!$DY$1:$DY$10,Data2!$DY$11:$DY$20</definedName>
    <definedName name="A125183542C_Data">Data2!$DY$11:$DY$20</definedName>
    <definedName name="A125183542C_Latest">Data2!$DY$20</definedName>
    <definedName name="A125183546L">Data2!$CR$1:$CR$10,Data2!$CR$11:$CR$20</definedName>
    <definedName name="A125183546L_Data">Data2!$CR$11:$CR$20</definedName>
    <definedName name="A125183546L_Latest">Data2!$CR$20</definedName>
    <definedName name="A125183550C">Data2!$DP$1:$DP$10,Data2!$DP$11:$DP$20</definedName>
    <definedName name="A125183550C_Data">Data2!$DP$11:$DP$20</definedName>
    <definedName name="A125183550C_Latest">Data2!$DP$20</definedName>
    <definedName name="A125183554L">Data2!$EK$1:$EK$10,Data2!$EK$11:$EK$20</definedName>
    <definedName name="A125183554L_Data">Data2!$EK$11:$EK$20</definedName>
    <definedName name="A125183554L_Latest">Data2!$EK$20</definedName>
    <definedName name="A125184390W">Data1!$AM$1:$AM$10,Data1!$AM$11:$AM$20</definedName>
    <definedName name="A125184390W_Data">Data1!$AM$11:$AM$20</definedName>
    <definedName name="A125184390W_Latest">Data1!$AM$20</definedName>
    <definedName name="A125184394F">Data1!$BH$1:$BH$10,Data1!$BH$11:$BH$20</definedName>
    <definedName name="A125184394F_Data">Data1!$BH$11:$BH$20</definedName>
    <definedName name="A125184394F_Latest">Data1!$BH$20</definedName>
    <definedName name="A125184398R">Data1!$BQ$1:$BQ$10,Data1!$BQ$11:$BQ$20</definedName>
    <definedName name="A125184398R_Data">Data1!$BQ$11:$BQ$20</definedName>
    <definedName name="A125184398R_Latest">Data1!$BQ$20</definedName>
    <definedName name="A125184402V">Data1!$AP$1:$AP$10,Data1!$AP$11:$AP$20</definedName>
    <definedName name="A125184402V_Data">Data1!$AP$11:$AP$20</definedName>
    <definedName name="A125184402V_Latest">Data1!$AP$20</definedName>
    <definedName name="A125184406C">Data1!$AV$1:$AV$10,Data1!$AV$11:$AV$20</definedName>
    <definedName name="A125184406C_Data">Data1!$AV$11:$AV$20</definedName>
    <definedName name="A125184406C_Latest">Data1!$AV$20</definedName>
    <definedName name="A125184410V">Data1!$X$1:$X$10,Data1!$X$11:$X$20</definedName>
    <definedName name="A125184410V_Data">Data1!$X$11:$X$20</definedName>
    <definedName name="A125184410V_Latest">Data1!$X$20</definedName>
    <definedName name="A125184414C">Data1!$AJ$1:$AJ$10,Data1!$AJ$11:$AJ$20</definedName>
    <definedName name="A125184414C_Data">Data1!$AJ$11:$AJ$20</definedName>
    <definedName name="A125184414C_Latest">Data1!$AJ$20</definedName>
    <definedName name="A125184418L">Data1!$BT$1:$BT$10,Data1!$BT$11:$BT$20</definedName>
    <definedName name="A125184418L_Data">Data1!$BT$11:$BT$20</definedName>
    <definedName name="A125184418L_Latest">Data1!$BT$20</definedName>
    <definedName name="A125184422C">Data1!$F$1:$F$10,Data1!$F$11:$F$20</definedName>
    <definedName name="A125184422C_Data">Data1!$F$11:$F$20</definedName>
    <definedName name="A125184422C_Latest">Data1!$F$20</definedName>
    <definedName name="A125184426L">Data1!$O$1:$O$10,Data1!$O$11:$O$20</definedName>
    <definedName name="A125184426L_Data">Data1!$O$11:$O$20</definedName>
    <definedName name="A125184426L_Latest">Data1!$O$20</definedName>
    <definedName name="A125184430C">Data1!$R$1:$R$10,Data1!$R$11:$R$20</definedName>
    <definedName name="A125184430C_Data">Data1!$R$11:$R$20</definedName>
    <definedName name="A125184430C_Latest">Data1!$R$20</definedName>
    <definedName name="A125184434L">Data1!$AS$1:$AS$10,Data1!$AS$11:$AS$20</definedName>
    <definedName name="A125184434L_Data">Data1!$AS$11:$AS$20</definedName>
    <definedName name="A125184434L_Latest">Data1!$AS$20</definedName>
    <definedName name="A125184438W">Data1!$AY$1:$AY$10,Data1!$AY$11:$AY$20</definedName>
    <definedName name="A125184438W_Data">Data1!$AY$11:$AY$20</definedName>
    <definedName name="A125184438W_Latest">Data1!$AY$20</definedName>
    <definedName name="A125184442L">Data1!$BB$1:$BB$10,Data1!$BB$11:$BB$20</definedName>
    <definedName name="A125184442L_Data">Data1!$BB$11:$BB$20</definedName>
    <definedName name="A125184442L_Latest">Data1!$BB$20</definedName>
    <definedName name="A125184446W">Data1!$BW$1:$BW$10,Data1!$BW$11:$BW$20</definedName>
    <definedName name="A125184446W_Data">Data1!$BW$11:$BW$20</definedName>
    <definedName name="A125184446W_Latest">Data1!$BW$20</definedName>
    <definedName name="A125184450L">Data1!$U$1:$U$10,Data1!$U$11:$U$20</definedName>
    <definedName name="A125184450L_Data">Data1!$U$11:$U$20</definedName>
    <definedName name="A125184450L_Latest">Data1!$U$20</definedName>
    <definedName name="A125184454W">Data1!$AD$1:$AD$10,Data1!$AD$11:$AD$20</definedName>
    <definedName name="A125184454W_Data">Data1!$AD$11:$AD$20</definedName>
    <definedName name="A125184454W_Latest">Data1!$AD$20</definedName>
    <definedName name="A125184458F">Data1!$C$1:$C$10,Data1!$C$11:$C$20</definedName>
    <definedName name="A125184458F_Data">Data1!$C$11:$C$20</definedName>
    <definedName name="A125184458F_Latest">Data1!$C$20</definedName>
    <definedName name="A125184462W">Data1!$I$1:$I$10,Data1!$I$11:$I$20</definedName>
    <definedName name="A125184462W_Data">Data1!$I$11:$I$20</definedName>
    <definedName name="A125184462W_Latest">Data1!$I$20</definedName>
    <definedName name="A125184466F">Data1!$L$1:$L$10,Data1!$L$11:$L$20</definedName>
    <definedName name="A125184466F_Data">Data1!$L$11:$L$20</definedName>
    <definedName name="A125184466F_Latest">Data1!$L$20</definedName>
    <definedName name="A125184470W">Data1!$AA$1:$AA$10,Data1!$AA$11:$AA$20</definedName>
    <definedName name="A125184470W_Data">Data1!$AA$11:$AA$20</definedName>
    <definedName name="A125184470W_Latest">Data1!$AA$20</definedName>
    <definedName name="A125184474F">Data1!$BK$1:$BK$10,Data1!$BK$11:$BK$20</definedName>
    <definedName name="A125184474F_Data">Data1!$BK$11:$BK$20</definedName>
    <definedName name="A125184474F_Latest">Data1!$BK$20</definedName>
    <definedName name="A125184478R">Data1!$BN$1:$BN$10,Data1!$BN$11:$BN$20</definedName>
    <definedName name="A125184478R_Data">Data1!$BN$11:$BN$20</definedName>
    <definedName name="A125184478R_Latest">Data1!$BN$20</definedName>
    <definedName name="A125184482F">Data1!$AG$1:$AG$10,Data1!$AG$11:$AG$20</definedName>
    <definedName name="A125184482F_Data">Data1!$AG$11:$AG$20</definedName>
    <definedName name="A125184482F_Latest">Data1!$AG$20</definedName>
    <definedName name="A125184486R">Data1!$BE$1:$BE$10,Data1!$BE$11:$BE$20</definedName>
    <definedName name="A125184486R_Data">Data1!$BE$11:$BE$20</definedName>
    <definedName name="A125184486R_Latest">Data1!$BE$20</definedName>
    <definedName name="A125184490F">Data1!$BZ$1:$BZ$10,Data1!$BZ$11:$BZ$20</definedName>
    <definedName name="A125184490F_Data">Data1!$BZ$11:$BZ$20</definedName>
    <definedName name="A125184490F_Latest">Data1!$BZ$20</definedName>
    <definedName name="A125184494R">Data5!$BA$1:$BA$10,Data5!$BA$11:$BA$20</definedName>
    <definedName name="A125184494R_Data">Data5!$BA$11:$BA$20</definedName>
    <definedName name="A125184494R_Latest">Data5!$BA$20</definedName>
    <definedName name="A125184498X">Data5!$BV$1:$BV$10,Data5!$BV$11:$BV$20</definedName>
    <definedName name="A125184498X_Data">Data5!$BV$11:$BV$20</definedName>
    <definedName name="A125184498X_Latest">Data5!$BV$20</definedName>
    <definedName name="A125184502C">Data5!$CE$1:$CE$10,Data5!$CE$11:$CE$20</definedName>
    <definedName name="A125184502C_Data">Data5!$CE$11:$CE$20</definedName>
    <definedName name="A125184502C_Latest">Data5!$CE$20</definedName>
    <definedName name="A125184506L">Data5!$BD$1:$BD$10,Data5!$BD$11:$BD$20</definedName>
    <definedName name="A125184506L_Data">Data5!$BD$11:$BD$20</definedName>
    <definedName name="A125184506L_Latest">Data5!$BD$20</definedName>
    <definedName name="A125184510C">Data5!$BJ$1:$BJ$10,Data5!$BJ$11:$BJ$20</definedName>
    <definedName name="A125184510C_Data">Data5!$BJ$11:$BJ$20</definedName>
    <definedName name="A125184510C_Latest">Data5!$BJ$20</definedName>
    <definedName name="A125184514L">Data5!$AL$1:$AL$10,Data5!$AL$11:$AL$20</definedName>
    <definedName name="A125184514L_Data">Data5!$AL$11:$AL$20</definedName>
    <definedName name="A125184514L_Latest">Data5!$AL$20</definedName>
    <definedName name="A125184518W">Data5!$AX$1:$AX$10,Data5!$AX$11:$AX$20</definedName>
    <definedName name="A125184518W_Data">Data5!$AX$11:$AX$20</definedName>
    <definedName name="A125184518W_Latest">Data5!$AX$20</definedName>
    <definedName name="A125184522L">Data5!$CH$1:$CH$10,Data5!$CH$11:$CH$20</definedName>
    <definedName name="A125184522L_Data">Data5!$CH$11:$CH$20</definedName>
    <definedName name="A125184522L_Latest">Data5!$CH$20</definedName>
    <definedName name="A125184526W">Data5!$T$1:$T$10,Data5!$T$11:$T$20</definedName>
    <definedName name="A125184526W_Data">Data5!$T$11:$T$20</definedName>
    <definedName name="A125184526W_Latest">Data5!$T$20</definedName>
    <definedName name="A125184530L">Data5!$AC$1:$AC$10,Data5!$AC$11:$AC$20</definedName>
    <definedName name="A125184530L_Data">Data5!$AC$11:$AC$20</definedName>
    <definedName name="A125184530L_Latest">Data5!$AC$20</definedName>
    <definedName name="A125184534W">Data5!$AF$1:$AF$10,Data5!$AF$11:$AF$20</definedName>
    <definedName name="A125184534W_Data">Data5!$AF$11:$AF$20</definedName>
    <definedName name="A125184534W_Latest">Data5!$AF$20</definedName>
    <definedName name="A125184538F">Data5!$BG$1:$BG$10,Data5!$BG$11:$BG$20</definedName>
    <definedName name="A125184538F_Data">Data5!$BG$11:$BG$20</definedName>
    <definedName name="A125184538F_Latest">Data5!$BG$20</definedName>
    <definedName name="A125184542W">Data5!$BM$1:$BM$10,Data5!$BM$11:$BM$20</definedName>
    <definedName name="A125184542W_Data">Data5!$BM$11:$BM$20</definedName>
    <definedName name="A125184542W_Latest">Data5!$BM$20</definedName>
    <definedName name="A125184546F">Data5!$BP$1:$BP$10,Data5!$BP$11:$BP$20</definedName>
    <definedName name="A125184546F_Data">Data5!$BP$11:$BP$20</definedName>
    <definedName name="A125184546F_Latest">Data5!$BP$20</definedName>
    <definedName name="A125184550W">Data5!$CK$1:$CK$10,Data5!$CK$11:$CK$20</definedName>
    <definedName name="A125184550W_Data">Data5!$CK$11:$CK$20</definedName>
    <definedName name="A125184550W_Latest">Data5!$CK$20</definedName>
    <definedName name="A125184554F">Data5!$AI$1:$AI$10,Data5!$AI$11:$AI$20</definedName>
    <definedName name="A125184554F_Data">Data5!$AI$11:$AI$20</definedName>
    <definedName name="A125184554F_Latest">Data5!$AI$20</definedName>
    <definedName name="A125184558R">Data5!$AR$1:$AR$10,Data5!$AR$11:$AR$20</definedName>
    <definedName name="A125184558R_Data">Data5!$AR$11:$AR$20</definedName>
    <definedName name="A125184558R_Latest">Data5!$AR$20</definedName>
    <definedName name="A125184562F">Data5!$Q$1:$Q$10,Data5!$Q$11:$Q$20</definedName>
    <definedName name="A125184562F_Data">Data5!$Q$11:$Q$20</definedName>
    <definedName name="A125184562F_Latest">Data5!$Q$20</definedName>
    <definedName name="A125184566R">Data5!$W$1:$W$10,Data5!$W$11:$W$20</definedName>
    <definedName name="A125184566R_Data">Data5!$W$11:$W$20</definedName>
    <definedName name="A125184566R_Latest">Data5!$W$20</definedName>
    <definedName name="A125184570F">Data5!$Z$1:$Z$10,Data5!$Z$11:$Z$20</definedName>
    <definedName name="A125184570F_Data">Data5!$Z$11:$Z$20</definedName>
    <definedName name="A125184570F_Latest">Data5!$Z$20</definedName>
    <definedName name="A125184574R">Data5!$AO$1:$AO$10,Data5!$AO$11:$AO$20</definedName>
    <definedName name="A125184574R_Data">Data5!$AO$11:$AO$20</definedName>
    <definedName name="A125184574R_Latest">Data5!$AO$20</definedName>
    <definedName name="A125184578X">Data5!$BY$1:$BY$10,Data5!$BY$11:$BY$20</definedName>
    <definedName name="A125184578X_Data">Data5!$BY$11:$BY$20</definedName>
    <definedName name="A125184578X_Latest">Data5!$BY$20</definedName>
    <definedName name="A125184582R">Data5!$CB$1:$CB$10,Data5!$CB$11:$CB$20</definedName>
    <definedName name="A125184582R_Data">Data5!$CB$11:$CB$20</definedName>
    <definedName name="A125184582R_Latest">Data5!$CB$20</definedName>
    <definedName name="A125184586X">Data5!$AU$1:$AU$10,Data5!$AU$11:$AU$20</definedName>
    <definedName name="A125184586X_Data">Data5!$AU$11:$AU$20</definedName>
    <definedName name="A125184586X_Latest">Data5!$AU$20</definedName>
    <definedName name="A125184590R">Data5!$BS$1:$BS$10,Data5!$BS$11:$BS$20</definedName>
    <definedName name="A125184590R_Data">Data5!$BS$11:$BS$20</definedName>
    <definedName name="A125184590R_Latest">Data5!$BS$20</definedName>
    <definedName name="A125184594X">Data5!$CN$1:$CN$10,Data5!$CN$11:$CN$20</definedName>
    <definedName name="A125184594X_Data">Data5!$CN$11:$CN$20</definedName>
    <definedName name="A125184594X_Latest">Data5!$CN$20</definedName>
    <definedName name="A125184598J">Data3!$CG$1:$CG$10,Data3!$CG$11:$CG$20</definedName>
    <definedName name="A125184598J_Data">Data3!$CG$11:$CG$20</definedName>
    <definedName name="A125184598J_Latest">Data3!$CG$20</definedName>
    <definedName name="A125184602L">Data3!$DB$1:$DB$10,Data3!$DB$11:$DB$20</definedName>
    <definedName name="A125184602L_Data">Data3!$DB$11:$DB$20</definedName>
    <definedName name="A125184602L_Latest">Data3!$DB$20</definedName>
    <definedName name="A125184606W">Data3!$DK$1:$DK$10,Data3!$DK$11:$DK$20</definedName>
    <definedName name="A125184606W_Data">Data3!$DK$11:$DK$20</definedName>
    <definedName name="A125184606W_Latest">Data3!$DK$20</definedName>
    <definedName name="A125184610L">Data3!$CJ$1:$CJ$10,Data3!$CJ$11:$CJ$20</definedName>
    <definedName name="A125184610L_Data">Data3!$CJ$11:$CJ$20</definedName>
    <definedName name="A125184610L_Latest">Data3!$CJ$20</definedName>
    <definedName name="A125184614W">Data3!$CP$1:$CP$10,Data3!$CP$11:$CP$20</definedName>
    <definedName name="A125184614W_Data">Data3!$CP$11:$CP$20</definedName>
    <definedName name="A125184614W_Latest">Data3!$CP$20</definedName>
    <definedName name="A125184618F">Data3!$BR$1:$BR$10,Data3!$BR$11:$BR$20</definedName>
    <definedName name="A125184618F_Data">Data3!$BR$11:$BR$20</definedName>
    <definedName name="A125184618F_Latest">Data3!$BR$20</definedName>
    <definedName name="A125184622W">Data3!$CD$1:$CD$10,Data3!$CD$11:$CD$20</definedName>
    <definedName name="A125184622W_Data">Data3!$CD$11:$CD$20</definedName>
    <definedName name="A125184622W_Latest">Data3!$CD$20</definedName>
    <definedName name="A125184626F">Data3!$DN$1:$DN$10,Data3!$DN$11:$DN$20</definedName>
    <definedName name="A125184626F_Data">Data3!$DN$11:$DN$20</definedName>
    <definedName name="A125184626F_Latest">Data3!$DN$20</definedName>
    <definedName name="A125184630W">Data3!$AZ$1:$AZ$10,Data3!$AZ$11:$AZ$20</definedName>
    <definedName name="A125184630W_Data">Data3!$AZ$11:$AZ$20</definedName>
    <definedName name="A125184630W_Latest">Data3!$AZ$20</definedName>
    <definedName name="A125184634F">Data3!$BI$1:$BI$10,Data3!$BI$11:$BI$20</definedName>
    <definedName name="A125184634F_Data">Data3!$BI$11:$BI$20</definedName>
    <definedName name="A125184634F_Latest">Data3!$BI$20</definedName>
    <definedName name="A125184638R">Data3!$BL$1:$BL$10,Data3!$BL$11:$BL$20</definedName>
    <definedName name="A125184638R_Data">Data3!$BL$11:$BL$20</definedName>
    <definedName name="A125184638R_Latest">Data3!$BL$20</definedName>
    <definedName name="A125184642F">Data3!$CM$1:$CM$10,Data3!$CM$11:$CM$20</definedName>
    <definedName name="A125184642F_Data">Data3!$CM$11:$CM$20</definedName>
    <definedName name="A125184642F_Latest">Data3!$CM$20</definedName>
    <definedName name="A125184646R">Data3!$CS$1:$CS$10,Data3!$CS$11:$CS$20</definedName>
    <definedName name="A125184646R_Data">Data3!$CS$11:$CS$20</definedName>
    <definedName name="A125184646R_Latest">Data3!$CS$20</definedName>
    <definedName name="A125184650F">Data3!$CV$1:$CV$10,Data3!$CV$11:$CV$20</definedName>
    <definedName name="A125184650F_Data">Data3!$CV$11:$CV$20</definedName>
    <definedName name="A125184650F_Latest">Data3!$CV$20</definedName>
    <definedName name="A125184654R">Data3!$DQ$1:$DQ$10,Data3!$DQ$11:$DQ$20</definedName>
    <definedName name="A125184654R_Data">Data3!$DQ$11:$DQ$20</definedName>
    <definedName name="A125184654R_Latest">Data3!$DQ$20</definedName>
    <definedName name="A125184658X">Data3!$BO$1:$BO$10,Data3!$BO$11:$BO$20</definedName>
    <definedName name="A125184658X_Data">Data3!$BO$11:$BO$20</definedName>
    <definedName name="A125184658X_Latest">Data3!$BO$20</definedName>
    <definedName name="A125184662R">Data3!$BX$1:$BX$10,Data3!$BX$11:$BX$20</definedName>
    <definedName name="A125184662R_Data">Data3!$BX$11:$BX$20</definedName>
    <definedName name="A125184662R_Latest">Data3!$BX$20</definedName>
    <definedName name="A125184666X">Data3!$AW$1:$AW$10,Data3!$AW$11:$AW$20</definedName>
    <definedName name="A125184666X_Data">Data3!$AW$11:$AW$20</definedName>
    <definedName name="A125184666X_Latest">Data3!$AW$20</definedName>
    <definedName name="A125184670R">Data3!$BC$1:$BC$10,Data3!$BC$11:$BC$20</definedName>
    <definedName name="A125184670R_Data">Data3!$BC$11:$BC$20</definedName>
    <definedName name="A125184670R_Latest">Data3!$BC$20</definedName>
    <definedName name="A125184674X">Data3!$BF$1:$BF$10,Data3!$BF$11:$BF$20</definedName>
    <definedName name="A125184674X_Data">Data3!$BF$11:$BF$20</definedName>
    <definedName name="A125184674X_Latest">Data3!$BF$20</definedName>
    <definedName name="A125184678J">Data3!$BU$1:$BU$10,Data3!$BU$11:$BU$20</definedName>
    <definedName name="A125184678J_Data">Data3!$BU$11:$BU$20</definedName>
    <definedName name="A125184678J_Latest">Data3!$BU$20</definedName>
    <definedName name="A125184682X">Data3!$DE$1:$DE$10,Data3!$DE$11:$DE$20</definedName>
    <definedName name="A125184682X_Data">Data3!$DE$11:$DE$20</definedName>
    <definedName name="A125184682X_Latest">Data3!$DE$20</definedName>
    <definedName name="A125184686J">Data3!$DH$1:$DH$10,Data3!$DH$11:$DH$20</definedName>
    <definedName name="A125184686J_Data">Data3!$DH$11:$DH$20</definedName>
    <definedName name="A125184686J_Latest">Data3!$DH$20</definedName>
    <definedName name="A125184690X">Data3!$CA$1:$CA$10,Data3!$CA$11:$CA$20</definedName>
    <definedName name="A125184690X_Data">Data3!$CA$11:$CA$20</definedName>
    <definedName name="A125184690X_Latest">Data3!$CA$20</definedName>
    <definedName name="A125184694J">Data3!$CY$1:$CY$10,Data3!$CY$11:$CY$20</definedName>
    <definedName name="A125184694J_Data">Data3!$CY$11:$CY$20</definedName>
    <definedName name="A125184694J_Latest">Data3!$CY$20</definedName>
    <definedName name="A125184698T">Data3!$DT$1:$DT$10,Data3!$DT$11:$DT$20</definedName>
    <definedName name="A125184698T_Data">Data3!$DT$11:$DT$20</definedName>
    <definedName name="A125184698T_Latest">Data3!$DT$20</definedName>
    <definedName name="A125184702W">Data4!$BQ$1:$BQ$10,Data4!$BQ$11:$BQ$20</definedName>
    <definedName name="A125184702W_Data">Data4!$BQ$11:$BQ$20</definedName>
    <definedName name="A125184702W_Latest">Data4!$BQ$20</definedName>
    <definedName name="A125184706F">Data4!$CL$1:$CL$10,Data4!$CL$11:$CL$20</definedName>
    <definedName name="A125184706F_Data">Data4!$CL$11:$CL$20</definedName>
    <definedName name="A125184706F_Latest">Data4!$CL$20</definedName>
    <definedName name="A125184710W">Data4!$CU$1:$CU$10,Data4!$CU$11:$CU$20</definedName>
    <definedName name="A125184710W_Data">Data4!$CU$11:$CU$20</definedName>
    <definedName name="A125184710W_Latest">Data4!$CU$20</definedName>
    <definedName name="A125184714F">Data4!$BT$1:$BT$10,Data4!$BT$11:$BT$20</definedName>
    <definedName name="A125184714F_Data">Data4!$BT$11:$BT$20</definedName>
    <definedName name="A125184714F_Latest">Data4!$BT$20</definedName>
    <definedName name="A125184718R">Data4!$BZ$1:$BZ$10,Data4!$BZ$11:$BZ$20</definedName>
    <definedName name="A125184718R_Data">Data4!$BZ$11:$BZ$20</definedName>
    <definedName name="A125184718R_Latest">Data4!$BZ$20</definedName>
    <definedName name="A125184722F">Data4!$BB$1:$BB$10,Data4!$BB$11:$BB$20</definedName>
    <definedName name="A125184722F_Data">Data4!$BB$11:$BB$20</definedName>
    <definedName name="A125184722F_Latest">Data4!$BB$20</definedName>
    <definedName name="A125184726R">Data4!$BN$1:$BN$10,Data4!$BN$11:$BN$20</definedName>
    <definedName name="A125184726R_Data">Data4!$BN$11:$BN$20</definedName>
    <definedName name="A125184726R_Latest">Data4!$BN$20</definedName>
    <definedName name="A125184730F">Data4!$CX$1:$CX$10,Data4!$CX$11:$CX$20</definedName>
    <definedName name="A125184730F_Data">Data4!$CX$11:$CX$20</definedName>
    <definedName name="A125184730F_Latest">Data4!$CX$20</definedName>
    <definedName name="A125184734R">Data4!$AJ$1:$AJ$10,Data4!$AJ$11:$AJ$20</definedName>
    <definedName name="A125184734R_Data">Data4!$AJ$11:$AJ$20</definedName>
    <definedName name="A125184734R_Latest">Data4!$AJ$20</definedName>
    <definedName name="A125184738X">Data4!$AS$1:$AS$10,Data4!$AS$11:$AS$20</definedName>
    <definedName name="A125184738X_Data">Data4!$AS$11:$AS$20</definedName>
    <definedName name="A125184738X_Latest">Data4!$AS$20</definedName>
    <definedName name="A125184742R">Data4!$AV$1:$AV$10,Data4!$AV$11:$AV$20</definedName>
    <definedName name="A125184742R_Data">Data4!$AV$11:$AV$20</definedName>
    <definedName name="A125184742R_Latest">Data4!$AV$20</definedName>
    <definedName name="A125184746X">Data4!$BW$1:$BW$10,Data4!$BW$11:$BW$20</definedName>
    <definedName name="A125184746X_Data">Data4!$BW$11:$BW$20</definedName>
    <definedName name="A125184746X_Latest">Data4!$BW$20</definedName>
    <definedName name="A125184750R">Data4!$CC$1:$CC$10,Data4!$CC$11:$CC$20</definedName>
    <definedName name="A125184750R_Data">Data4!$CC$11:$CC$20</definedName>
    <definedName name="A125184750R_Latest">Data4!$CC$20</definedName>
    <definedName name="A125184754X">Data4!$CF$1:$CF$10,Data4!$CF$11:$CF$20</definedName>
    <definedName name="A125184754X_Data">Data4!$CF$11:$CF$20</definedName>
    <definedName name="A125184754X_Latest">Data4!$CF$20</definedName>
    <definedName name="A125184758J">Data4!$DA$1:$DA$10,Data4!$DA$11:$DA$20</definedName>
    <definedName name="A125184758J_Data">Data4!$DA$11:$DA$20</definedName>
    <definedName name="A125184758J_Latest">Data4!$DA$20</definedName>
    <definedName name="A125184762X">Data4!$AY$1:$AY$10,Data4!$AY$11:$AY$20</definedName>
    <definedName name="A125184762X_Data">Data4!$AY$11:$AY$20</definedName>
    <definedName name="A125184762X_Latest">Data4!$AY$20</definedName>
    <definedName name="A125184766J">Data4!$BH$1:$BH$10,Data4!$BH$11:$BH$20</definedName>
    <definedName name="A125184766J_Data">Data4!$BH$11:$BH$20</definedName>
    <definedName name="A125184766J_Latest">Data4!$BH$20</definedName>
    <definedName name="A125184770X">Data4!$AG$1:$AG$10,Data4!$AG$11:$AG$20</definedName>
    <definedName name="A125184770X_Data">Data4!$AG$11:$AG$20</definedName>
    <definedName name="A125184770X_Latest">Data4!$AG$20</definedName>
    <definedName name="A125184774J">Data4!$AM$1:$AM$10,Data4!$AM$11:$AM$20</definedName>
    <definedName name="A125184774J_Data">Data4!$AM$11:$AM$20</definedName>
    <definedName name="A125184774J_Latest">Data4!$AM$20</definedName>
    <definedName name="A125184778T">Data4!$AP$1:$AP$10,Data4!$AP$11:$AP$20</definedName>
    <definedName name="A125184778T_Data">Data4!$AP$11:$AP$20</definedName>
    <definedName name="A125184778T_Latest">Data4!$AP$20</definedName>
    <definedName name="A125184782J">Data4!$BE$1:$BE$10,Data4!$BE$11:$BE$20</definedName>
    <definedName name="A125184782J_Data">Data4!$BE$11:$BE$20</definedName>
    <definedName name="A125184782J_Latest">Data4!$BE$20</definedName>
    <definedName name="A125184786T">Data4!$CO$1:$CO$10,Data4!$CO$11:$CO$20</definedName>
    <definedName name="A125184786T_Data">Data4!$CO$11:$CO$20</definedName>
    <definedName name="A125184786T_Latest">Data4!$CO$20</definedName>
    <definedName name="A125184790J">Data4!$CR$1:$CR$10,Data4!$CR$11:$CR$20</definedName>
    <definedName name="A125184790J_Data">Data4!$CR$11:$CR$20</definedName>
    <definedName name="A125184790J_Latest">Data4!$CR$20</definedName>
    <definedName name="A125184794T">Data4!$BK$1:$BK$10,Data4!$BK$11:$BK$20</definedName>
    <definedName name="A125184794T_Data">Data4!$BK$11:$BK$20</definedName>
    <definedName name="A125184794T_Latest">Data4!$BK$20</definedName>
    <definedName name="A125184798A">Data4!$CI$1:$CI$10,Data4!$CI$11:$CI$20</definedName>
    <definedName name="A125184798A_Data">Data4!$CI$11:$CI$20</definedName>
    <definedName name="A125184798A_Latest">Data4!$CI$20</definedName>
    <definedName name="A125184802F">Data4!$DD$1:$DD$10,Data4!$DD$11:$DD$20</definedName>
    <definedName name="A125184802F_Data">Data4!$DD$11:$DD$20</definedName>
    <definedName name="A125184802F_Latest">Data4!$DD$20</definedName>
    <definedName name="A125184806R">Data4!$EQ$1:$EQ$10,Data4!$EQ$11:$EQ$20</definedName>
    <definedName name="A125184806R_Data">Data4!$EQ$11:$EQ$20</definedName>
    <definedName name="A125184806R_Latest">Data4!$EQ$20</definedName>
    <definedName name="A125184810F">Data4!$FL$1:$FL$10,Data4!$FL$11:$FL$20</definedName>
    <definedName name="A125184810F_Data">Data4!$FL$11:$FL$20</definedName>
    <definedName name="A125184810F_Latest">Data4!$FL$20</definedName>
    <definedName name="A125184814R">Data4!$FU$1:$FU$10,Data4!$FU$11:$FU$20</definedName>
    <definedName name="A125184814R_Data">Data4!$FU$11:$FU$20</definedName>
    <definedName name="A125184814R_Latest">Data4!$FU$20</definedName>
    <definedName name="A125184818X">Data4!$ET$1:$ET$10,Data4!$ET$11:$ET$20</definedName>
    <definedName name="A125184818X_Data">Data4!$ET$11:$ET$20</definedName>
    <definedName name="A125184818X_Latest">Data4!$ET$20</definedName>
    <definedName name="A125184822R">Data4!$EZ$1:$EZ$10,Data4!$EZ$11:$EZ$20</definedName>
    <definedName name="A125184822R_Data">Data4!$EZ$11:$EZ$20</definedName>
    <definedName name="A125184822R_Latest">Data4!$EZ$20</definedName>
    <definedName name="A125184826X">Data4!$EB$1:$EB$10,Data4!$EB$11:$EB$20</definedName>
    <definedName name="A125184826X_Data">Data4!$EB$11:$EB$20</definedName>
    <definedName name="A125184826X_Latest">Data4!$EB$20</definedName>
    <definedName name="A125184830R">Data4!$EN$1:$EN$10,Data4!$EN$11:$EN$20</definedName>
    <definedName name="A125184830R_Data">Data4!$EN$11:$EN$20</definedName>
    <definedName name="A125184830R_Latest">Data4!$EN$20</definedName>
    <definedName name="A125184834X">Data4!$FX$1:$FX$10,Data4!$FX$11:$FX$20</definedName>
    <definedName name="A125184834X_Data">Data4!$FX$11:$FX$20</definedName>
    <definedName name="A125184834X_Latest">Data4!$FX$20</definedName>
    <definedName name="A125184838J">Data4!$DJ$1:$DJ$10,Data4!$DJ$11:$DJ$20</definedName>
    <definedName name="A125184838J_Data">Data4!$DJ$11:$DJ$20</definedName>
    <definedName name="A125184838J_Latest">Data4!$DJ$20</definedName>
    <definedName name="A125184842X">Data4!$DS$1:$DS$10,Data4!$DS$11:$DS$20</definedName>
    <definedName name="A125184842X_Data">Data4!$DS$11:$DS$20</definedName>
    <definedName name="A125184842X_Latest">Data4!$DS$20</definedName>
    <definedName name="A125184846J">Data4!$DV$1:$DV$10,Data4!$DV$11:$DV$20</definedName>
    <definedName name="A125184846J_Data">Data4!$DV$11:$DV$20</definedName>
    <definedName name="A125184846J_Latest">Data4!$DV$20</definedName>
    <definedName name="A125184850X">Data4!$EW$1:$EW$10,Data4!$EW$11:$EW$20</definedName>
    <definedName name="A125184850X_Data">Data4!$EW$11:$EW$20</definedName>
    <definedName name="A125184850X_Latest">Data4!$EW$20</definedName>
    <definedName name="A125184854J">Data4!$FC$1:$FC$10,Data4!$FC$11:$FC$20</definedName>
    <definedName name="A125184854J_Data">Data4!$FC$11:$FC$20</definedName>
    <definedName name="A125184854J_Latest">Data4!$FC$20</definedName>
    <definedName name="A125184858T">Data4!$FF$1:$FF$10,Data4!$FF$11:$FF$20</definedName>
    <definedName name="A125184858T_Data">Data4!$FF$11:$FF$20</definedName>
    <definedName name="A125184858T_Latest">Data4!$FF$20</definedName>
    <definedName name="A125184862J">Data4!$GA$1:$GA$10,Data4!$GA$11:$GA$20</definedName>
    <definedName name="A125184862J_Data">Data4!$GA$11:$GA$20</definedName>
    <definedName name="A125184862J_Latest">Data4!$GA$20</definedName>
    <definedName name="A125184866T">Data4!$DY$1:$DY$10,Data4!$DY$11:$DY$20</definedName>
    <definedName name="A125184866T_Data">Data4!$DY$11:$DY$20</definedName>
    <definedName name="A125184866T_Latest">Data4!$DY$20</definedName>
    <definedName name="A125184870J">Data4!$EH$1:$EH$10,Data4!$EH$11:$EH$20</definedName>
    <definedName name="A125184870J_Data">Data4!$EH$11:$EH$20</definedName>
    <definedName name="A125184870J_Latest">Data4!$EH$20</definedName>
    <definedName name="A125184874T">Data4!$DG$1:$DG$10,Data4!$DG$11:$DG$20</definedName>
    <definedName name="A125184874T_Data">Data4!$DG$11:$DG$20</definedName>
    <definedName name="A125184874T_Latest">Data4!$DG$20</definedName>
    <definedName name="A125184878A">Data4!$DM$1:$DM$10,Data4!$DM$11:$DM$20</definedName>
    <definedName name="A125184878A_Data">Data4!$DM$11:$DM$20</definedName>
    <definedName name="A125184878A_Latest">Data4!$DM$20</definedName>
    <definedName name="A125184882T">Data4!$DP$1:$DP$10,Data4!$DP$11:$DP$20</definedName>
    <definedName name="A125184882T_Data">Data4!$DP$11:$DP$20</definedName>
    <definedName name="A125184882T_Latest">Data4!$DP$20</definedName>
    <definedName name="A125184886A">Data4!$EE$1:$EE$10,Data4!$EE$11:$EE$20</definedName>
    <definedName name="A125184886A_Data">Data4!$EE$11:$EE$20</definedName>
    <definedName name="A125184886A_Latest">Data4!$EE$20</definedName>
    <definedName name="A125184890T">Data4!$FO$1:$FO$10,Data4!$FO$11:$FO$20</definedName>
    <definedName name="A125184890T_Data">Data4!$FO$11:$FO$20</definedName>
    <definedName name="A125184890T_Latest">Data4!$FO$20</definedName>
    <definedName name="A125184894A">Data4!$FR$1:$FR$10,Data4!$FR$11:$FR$20</definedName>
    <definedName name="A125184894A_Data">Data4!$FR$11:$FR$20</definedName>
    <definedName name="A125184894A_Latest">Data4!$FR$20</definedName>
    <definedName name="A125184898K">Data4!$EK$1:$EK$10,Data4!$EK$11:$EK$20</definedName>
    <definedName name="A125184898K_Data">Data4!$EK$11:$EK$20</definedName>
    <definedName name="A125184898K_Latest">Data4!$EK$20</definedName>
    <definedName name="A125184902R">Data4!$FI$1:$FI$10,Data4!$FI$11:$FI$20</definedName>
    <definedName name="A125184902R_Data">Data4!$FI$11:$FI$20</definedName>
    <definedName name="A125184902R_Latest">Data4!$FI$20</definedName>
    <definedName name="A125184906X">Data4!$GD$1:$GD$10,Data4!$GD$11:$GD$20</definedName>
    <definedName name="A125184906X_Data">Data4!$GD$11:$GD$20</definedName>
    <definedName name="A125184906X_Latest">Data4!$GD$20</definedName>
    <definedName name="A125184910R">Data4!$HQ$1:$HQ$10,Data4!$HQ$11:$HQ$20</definedName>
    <definedName name="A125184910R_Data">Data4!$HQ$11:$HQ$20</definedName>
    <definedName name="A125184910R_Latest">Data4!$HQ$20</definedName>
    <definedName name="A125184914X">Data4!$IL$1:$IL$10,Data4!$IL$11:$IL$20</definedName>
    <definedName name="A125184914X_Data">Data4!$IL$11:$IL$20</definedName>
    <definedName name="A125184914X_Latest">Data4!$IL$20</definedName>
    <definedName name="A125184918J">Data5!$E$1:$E$10,Data5!$E$11:$E$20</definedName>
    <definedName name="A125184918J_Data">Data5!$E$11:$E$20</definedName>
    <definedName name="A125184918J_Latest">Data5!$E$20</definedName>
    <definedName name="A125184922X">Data4!$HT$1:$HT$10,Data4!$HT$11:$HT$20</definedName>
    <definedName name="A125184922X_Data">Data4!$HT$11:$HT$20</definedName>
    <definedName name="A125184922X_Latest">Data4!$HT$20</definedName>
    <definedName name="A125184926J">Data4!$HZ$1:$HZ$10,Data4!$HZ$11:$HZ$20</definedName>
    <definedName name="A125184926J_Data">Data4!$HZ$11:$HZ$20</definedName>
    <definedName name="A125184926J_Latest">Data4!$HZ$20</definedName>
    <definedName name="A125184930X">Data4!$HB$1:$HB$10,Data4!$HB$11:$HB$20</definedName>
    <definedName name="A125184930X_Data">Data4!$HB$11:$HB$20</definedName>
    <definedName name="A125184930X_Latest">Data4!$HB$20</definedName>
    <definedName name="A125184934J">Data4!$HN$1:$HN$10,Data4!$HN$11:$HN$20</definedName>
    <definedName name="A125184934J_Data">Data4!$HN$11:$HN$20</definedName>
    <definedName name="A125184934J_Latest">Data4!$HN$20</definedName>
    <definedName name="A125184938T">Data5!$H$1:$H$10,Data5!$H$11:$H$20</definedName>
    <definedName name="A125184938T_Data">Data5!$H$11:$H$20</definedName>
    <definedName name="A125184938T_Latest">Data5!$H$20</definedName>
    <definedName name="A125184942J">Data4!$GJ$1:$GJ$10,Data4!$GJ$11:$GJ$20</definedName>
    <definedName name="A125184942J_Data">Data4!$GJ$11:$GJ$20</definedName>
    <definedName name="A125184942J_Latest">Data4!$GJ$20</definedName>
    <definedName name="A125184946T">Data4!$GS$1:$GS$10,Data4!$GS$11:$GS$20</definedName>
    <definedName name="A125184946T_Data">Data4!$GS$11:$GS$20</definedName>
    <definedName name="A125184946T_Latest">Data4!$GS$20</definedName>
    <definedName name="A125184950J">Data4!$GV$1:$GV$10,Data4!$GV$11:$GV$20</definedName>
    <definedName name="A125184950J_Data">Data4!$GV$11:$GV$20</definedName>
    <definedName name="A125184950J_Latest">Data4!$GV$20</definedName>
    <definedName name="A125184954T">Data4!$HW$1:$HW$10,Data4!$HW$11:$HW$20</definedName>
    <definedName name="A125184954T_Data">Data4!$HW$11:$HW$20</definedName>
    <definedName name="A125184954T_Latest">Data4!$HW$20</definedName>
    <definedName name="A125184958A">Data4!$IC$1:$IC$10,Data4!$IC$11:$IC$20</definedName>
    <definedName name="A125184958A_Data">Data4!$IC$11:$IC$20</definedName>
    <definedName name="A125184958A_Latest">Data4!$IC$20</definedName>
    <definedName name="A125184962T">Data4!$IF$1:$IF$10,Data4!$IF$11:$IF$20</definedName>
    <definedName name="A125184962T_Data">Data4!$IF$11:$IF$20</definedName>
    <definedName name="A125184962T_Latest">Data4!$IF$20</definedName>
    <definedName name="A125184966A">Data5!$K$1:$K$10,Data5!$K$11:$K$20</definedName>
    <definedName name="A125184966A_Data">Data5!$K$11:$K$20</definedName>
    <definedName name="A125184966A_Latest">Data5!$K$20</definedName>
    <definedName name="A125184970T">Data4!$GY$1:$GY$10,Data4!$GY$11:$GY$20</definedName>
    <definedName name="A125184970T_Data">Data4!$GY$11:$GY$20</definedName>
    <definedName name="A125184970T_Latest">Data4!$GY$20</definedName>
    <definedName name="A125184974A">Data4!$HH$1:$HH$10,Data4!$HH$11:$HH$20</definedName>
    <definedName name="A125184974A_Data">Data4!$HH$11:$HH$20</definedName>
    <definedName name="A125184974A_Latest">Data4!$HH$20</definedName>
    <definedName name="A125184978K">Data4!$GG$1:$GG$10,Data4!$GG$11:$GG$20</definedName>
    <definedName name="A125184978K_Data">Data4!$GG$11:$GG$20</definedName>
    <definedName name="A125184978K_Latest">Data4!$GG$20</definedName>
    <definedName name="A125184982A">Data4!$GM$1:$GM$10,Data4!$GM$11:$GM$20</definedName>
    <definedName name="A125184982A_Data">Data4!$GM$11:$GM$20</definedName>
    <definedName name="A125184982A_Latest">Data4!$GM$20</definedName>
    <definedName name="A125184986K">Data4!$GP$1:$GP$10,Data4!$GP$11:$GP$20</definedName>
    <definedName name="A125184986K_Data">Data4!$GP$11:$GP$20</definedName>
    <definedName name="A125184986K_Latest">Data4!$GP$20</definedName>
    <definedName name="A125184990A">Data4!$HE$1:$HE$10,Data4!$HE$11:$HE$20</definedName>
    <definedName name="A125184990A_Data">Data4!$HE$11:$HE$20</definedName>
    <definedName name="A125184990A_Latest">Data4!$HE$20</definedName>
    <definedName name="A125184994K">Data4!$IO$1:$IO$10,Data4!$IO$11:$IO$20</definedName>
    <definedName name="A125184994K_Data">Data4!$IO$11:$IO$20</definedName>
    <definedName name="A125184994K_Latest">Data4!$IO$20</definedName>
    <definedName name="A125184998V">Data5!$B$1:$B$10,Data5!$B$11:$B$20</definedName>
    <definedName name="A125184998V_Data">Data5!$B$11:$B$20</definedName>
    <definedName name="A125184998V_Latest">Data5!$B$20</definedName>
    <definedName name="A125185002A">Data4!$HK$1:$HK$10,Data4!$HK$11:$HK$20</definedName>
    <definedName name="A125185002A_Data">Data4!$HK$11:$HK$20</definedName>
    <definedName name="A125185002A_Latest">Data4!$HK$20</definedName>
    <definedName name="A125185006K">Data4!$II$1:$II$10,Data4!$II$11:$II$20</definedName>
    <definedName name="A125185006K_Data">Data4!$II$11:$II$20</definedName>
    <definedName name="A125185006K_Latest">Data4!$II$20</definedName>
    <definedName name="A125185010A">Data5!$N$1:$N$10,Data5!$N$11:$N$20</definedName>
    <definedName name="A125185010A_Data">Data5!$N$11:$N$20</definedName>
    <definedName name="A125185010A_Latest">Data5!$N$20</definedName>
    <definedName name="A125185014K">Data3!$G$1:$G$10,Data3!$G$11:$G$20</definedName>
    <definedName name="A125185014K_Data">Data3!$G$11:$G$20</definedName>
    <definedName name="A125185014K_Latest">Data3!$G$20</definedName>
    <definedName name="A125185018V">Data3!$AB$1:$AB$10,Data3!$AB$11:$AB$20</definedName>
    <definedName name="A125185018V_Data">Data3!$AB$11:$AB$20</definedName>
    <definedName name="A125185018V_Latest">Data3!$AB$20</definedName>
    <definedName name="A125185022K">Data3!$AK$1:$AK$10,Data3!$AK$11:$AK$20</definedName>
    <definedName name="A125185022K_Data">Data3!$AK$11:$AK$20</definedName>
    <definedName name="A125185022K_Latest">Data3!$AK$20</definedName>
    <definedName name="A125185026V">Data3!$J$1:$J$10,Data3!$J$11:$J$20</definedName>
    <definedName name="A125185026V_Data">Data3!$J$11:$J$20</definedName>
    <definedName name="A125185026V_Latest">Data3!$J$20</definedName>
    <definedName name="A125185030K">Data3!$P$1:$P$10,Data3!$P$11:$P$20</definedName>
    <definedName name="A125185030K_Data">Data3!$P$11:$P$20</definedName>
    <definedName name="A125185030K_Latest">Data3!$P$20</definedName>
    <definedName name="A125185034V">Data2!$IH$1:$IH$10,Data2!$IH$11:$IH$20</definedName>
    <definedName name="A125185034V_Data">Data2!$IH$11:$IH$20</definedName>
    <definedName name="A125185034V_Latest">Data2!$IH$20</definedName>
    <definedName name="A125185038C">Data3!$D$1:$D$10,Data3!$D$11:$D$20</definedName>
    <definedName name="A125185038C_Data">Data3!$D$11:$D$20</definedName>
    <definedName name="A125185038C_Latest">Data3!$D$20</definedName>
    <definedName name="A125185042V">Data3!$AN$1:$AN$10,Data3!$AN$11:$AN$20</definedName>
    <definedName name="A125185042V_Data">Data3!$AN$11:$AN$20</definedName>
    <definedName name="A125185042V_Latest">Data3!$AN$20</definedName>
    <definedName name="A125185046C">Data2!$HP$1:$HP$10,Data2!$HP$11:$HP$20</definedName>
    <definedName name="A125185046C_Data">Data2!$HP$11:$HP$20</definedName>
    <definedName name="A125185046C_Latest">Data2!$HP$20</definedName>
    <definedName name="A125185050V">Data2!$HY$1:$HY$10,Data2!$HY$11:$HY$20</definedName>
    <definedName name="A125185050V_Data">Data2!$HY$11:$HY$20</definedName>
    <definedName name="A125185050V_Latest">Data2!$HY$20</definedName>
    <definedName name="A125185054C">Data2!$IB$1:$IB$10,Data2!$IB$11:$IB$20</definedName>
    <definedName name="A125185054C_Data">Data2!$IB$11:$IB$20</definedName>
    <definedName name="A125185054C_Latest">Data2!$IB$20</definedName>
    <definedName name="A125185058L">Data3!$M$1:$M$10,Data3!$M$11:$M$20</definedName>
    <definedName name="A125185058L_Data">Data3!$M$11:$M$20</definedName>
    <definedName name="A125185058L_Latest">Data3!$M$20</definedName>
    <definedName name="A125185062C">Data3!$S$1:$S$10,Data3!$S$11:$S$20</definedName>
    <definedName name="A125185062C_Data">Data3!$S$11:$S$20</definedName>
    <definedName name="A125185062C_Latest">Data3!$S$20</definedName>
    <definedName name="A125185066L">Data3!$V$1:$V$10,Data3!$V$11:$V$20</definedName>
    <definedName name="A125185066L_Data">Data3!$V$11:$V$20</definedName>
    <definedName name="A125185066L_Latest">Data3!$V$20</definedName>
    <definedName name="A125185070C">Data3!$AQ$1:$AQ$10,Data3!$AQ$11:$AQ$20</definedName>
    <definedName name="A125185070C_Data">Data3!$AQ$11:$AQ$20</definedName>
    <definedName name="A125185070C_Latest">Data3!$AQ$20</definedName>
    <definedName name="A125185074L">Data2!$IE$1:$IE$10,Data2!$IE$11:$IE$20</definedName>
    <definedName name="A125185074L_Data">Data2!$IE$11:$IE$20</definedName>
    <definedName name="A125185074L_Latest">Data2!$IE$20</definedName>
    <definedName name="A125185078W">Data2!$IN$1:$IN$10,Data2!$IN$11:$IN$20</definedName>
    <definedName name="A125185078W_Data">Data2!$IN$11:$IN$20</definedName>
    <definedName name="A125185078W_Latest">Data2!$IN$20</definedName>
    <definedName name="A125185082L">Data2!$HM$1:$HM$10,Data2!$HM$11:$HM$20</definedName>
    <definedName name="A125185082L_Data">Data2!$HM$11:$HM$20</definedName>
    <definedName name="A125185082L_Latest">Data2!$HM$20</definedName>
    <definedName name="A125185086W">Data2!$HS$1:$HS$10,Data2!$HS$11:$HS$20</definedName>
    <definedName name="A125185086W_Data">Data2!$HS$11:$HS$20</definedName>
    <definedName name="A125185086W_Latest">Data2!$HS$20</definedName>
    <definedName name="A125185090L">Data2!$HV$1:$HV$10,Data2!$HV$11:$HV$20</definedName>
    <definedName name="A125185090L_Data">Data2!$HV$11:$HV$20</definedName>
    <definedName name="A125185090L_Latest">Data2!$HV$20</definedName>
    <definedName name="A125185094W">Data2!$IK$1:$IK$10,Data2!$IK$11:$IK$20</definedName>
    <definedName name="A125185094W_Data">Data2!$IK$11:$IK$20</definedName>
    <definedName name="A125185094W_Latest">Data2!$IK$20</definedName>
    <definedName name="A125185098F">Data3!$AE$1:$AE$10,Data3!$AE$11:$AE$20</definedName>
    <definedName name="A125185098F_Data">Data3!$AE$11:$AE$20</definedName>
    <definedName name="A125185098F_Latest">Data3!$AE$20</definedName>
    <definedName name="A125185102K">Data3!$AH$1:$AH$10,Data3!$AH$11:$AH$20</definedName>
    <definedName name="A125185102K_Data">Data3!$AH$11:$AH$20</definedName>
    <definedName name="A125185102K_Latest">Data3!$AH$20</definedName>
    <definedName name="A125185106V">Data2!$IQ$1:$IQ$10,Data2!$IQ$11:$IQ$20</definedName>
    <definedName name="A125185106V_Data">Data2!$IQ$11:$IQ$20</definedName>
    <definedName name="A125185106V_Latest">Data2!$IQ$20</definedName>
    <definedName name="A125185110K">Data3!$Y$1:$Y$10,Data3!$Y$11:$Y$20</definedName>
    <definedName name="A125185110K_Data">Data3!$Y$11:$Y$20</definedName>
    <definedName name="A125185110K_Latest">Data3!$Y$20</definedName>
    <definedName name="A125185114V">Data3!$AT$1:$AT$10,Data3!$AT$11:$AT$20</definedName>
    <definedName name="A125185114V_Data">Data3!$AT$11:$AT$20</definedName>
    <definedName name="A125185114V_Latest">Data3!$AT$20</definedName>
    <definedName name="A125185118C">Data3!$FG$1:$FG$10,Data3!$FG$11:$FG$20</definedName>
    <definedName name="A125185118C_Data">Data3!$FG$11:$FG$20</definedName>
    <definedName name="A125185118C_Latest">Data3!$FG$20</definedName>
    <definedName name="A125185122V">Data3!$GB$1:$GB$10,Data3!$GB$11:$GB$20</definedName>
    <definedName name="A125185122V_Data">Data3!$GB$11:$GB$20</definedName>
    <definedName name="A125185122V_Latest">Data3!$GB$20</definedName>
    <definedName name="A125185126C">Data3!$GK$1:$GK$10,Data3!$GK$11:$GK$20</definedName>
    <definedName name="A125185126C_Data">Data3!$GK$11:$GK$20</definedName>
    <definedName name="A125185126C_Latest">Data3!$GK$20</definedName>
    <definedName name="A125185130V">Data3!$FJ$1:$FJ$10,Data3!$FJ$11:$FJ$20</definedName>
    <definedName name="A125185130V_Data">Data3!$FJ$11:$FJ$20</definedName>
    <definedName name="A125185130V_Latest">Data3!$FJ$20</definedName>
    <definedName name="A125185134C">Data3!$FP$1:$FP$10,Data3!$FP$11:$FP$20</definedName>
    <definedName name="A125185134C_Data">Data3!$FP$11:$FP$20</definedName>
    <definedName name="A125185134C_Latest">Data3!$FP$20</definedName>
    <definedName name="A125185138L">Data3!$ER$1:$ER$10,Data3!$ER$11:$ER$20</definedName>
    <definedName name="A125185138L_Data">Data3!$ER$11:$ER$20</definedName>
    <definedName name="A125185138L_Latest">Data3!$ER$20</definedName>
    <definedName name="A125185142C">Data3!$FD$1:$FD$10,Data3!$FD$11:$FD$20</definedName>
    <definedName name="A125185142C_Data">Data3!$FD$11:$FD$20</definedName>
    <definedName name="A125185142C_Latest">Data3!$FD$20</definedName>
    <definedName name="A125185146L">Data3!$GN$1:$GN$10,Data3!$GN$11:$GN$20</definedName>
    <definedName name="A125185146L_Data">Data3!$GN$11:$GN$20</definedName>
    <definedName name="A125185146L_Latest">Data3!$GN$20</definedName>
    <definedName name="A125185150C">Data3!$DZ$1:$DZ$10,Data3!$DZ$11:$DZ$20</definedName>
    <definedName name="A125185150C_Data">Data3!$DZ$11:$DZ$20</definedName>
    <definedName name="A125185150C_Latest">Data3!$DZ$20</definedName>
    <definedName name="A125185154L">Data3!$EI$1:$EI$10,Data3!$EI$11:$EI$20</definedName>
    <definedName name="A125185154L_Data">Data3!$EI$11:$EI$20</definedName>
    <definedName name="A125185154L_Latest">Data3!$EI$20</definedName>
    <definedName name="A125185158W">Data3!$EL$1:$EL$10,Data3!$EL$11:$EL$20</definedName>
    <definedName name="A125185158W_Data">Data3!$EL$11:$EL$20</definedName>
    <definedName name="A125185158W_Latest">Data3!$EL$20</definedName>
    <definedName name="A125185162L">Data3!$FM$1:$FM$10,Data3!$FM$11:$FM$20</definedName>
    <definedName name="A125185162L_Data">Data3!$FM$11:$FM$20</definedName>
    <definedName name="A125185162L_Latest">Data3!$FM$20</definedName>
    <definedName name="A125185166W">Data3!$FS$1:$FS$10,Data3!$FS$11:$FS$20</definedName>
    <definedName name="A125185166W_Data">Data3!$FS$11:$FS$20</definedName>
    <definedName name="A125185166W_Latest">Data3!$FS$20</definedName>
    <definedName name="A125185170L">Data3!$FV$1:$FV$10,Data3!$FV$11:$FV$20</definedName>
    <definedName name="A125185170L_Data">Data3!$FV$11:$FV$20</definedName>
    <definedName name="A125185170L_Latest">Data3!$FV$20</definedName>
    <definedName name="A125185174W">Data3!$GQ$1:$GQ$10,Data3!$GQ$11:$GQ$20</definedName>
    <definedName name="A125185174W_Data">Data3!$GQ$11:$GQ$20</definedName>
    <definedName name="A125185174W_Latest">Data3!$GQ$20</definedName>
    <definedName name="A125185178F">Data3!$EO$1:$EO$10,Data3!$EO$11:$EO$20</definedName>
    <definedName name="A125185178F_Data">Data3!$EO$11:$EO$20</definedName>
    <definedName name="A125185178F_Latest">Data3!$EO$20</definedName>
    <definedName name="A125185182W">Data3!$EX$1:$EX$10,Data3!$EX$11:$EX$20</definedName>
    <definedName name="A125185182W_Data">Data3!$EX$11:$EX$20</definedName>
    <definedName name="A125185182W_Latest">Data3!$EX$20</definedName>
    <definedName name="A125185186F">Data3!$DW$1:$DW$10,Data3!$DW$11:$DW$20</definedName>
    <definedName name="A125185186F_Data">Data3!$DW$11:$DW$20</definedName>
    <definedName name="A125185186F_Latest">Data3!$DW$20</definedName>
    <definedName name="A125185190W">Data3!$EC$1:$EC$10,Data3!$EC$11:$EC$20</definedName>
    <definedName name="A125185190W_Data">Data3!$EC$11:$EC$20</definedName>
    <definedName name="A125185190W_Latest">Data3!$EC$20</definedName>
    <definedName name="A125185194F">Data3!$EF$1:$EF$10,Data3!$EF$11:$EF$20</definedName>
    <definedName name="A125185194F_Data">Data3!$EF$11:$EF$20</definedName>
    <definedName name="A125185194F_Latest">Data3!$EF$20</definedName>
    <definedName name="A125185198R">Data3!$EU$1:$EU$10,Data3!$EU$11:$EU$20</definedName>
    <definedName name="A125185198R_Data">Data3!$EU$11:$EU$20</definedName>
    <definedName name="A125185198R_Latest">Data3!$EU$20</definedName>
    <definedName name="A125185202V">Data3!$GE$1:$GE$10,Data3!$GE$11:$GE$20</definedName>
    <definedName name="A125185202V_Data">Data3!$GE$11:$GE$20</definedName>
    <definedName name="A125185202V_Latest">Data3!$GE$20</definedName>
    <definedName name="A125185206C">Data3!$GH$1:$GH$10,Data3!$GH$11:$GH$20</definedName>
    <definedName name="A125185206C_Data">Data3!$GH$11:$GH$20</definedName>
    <definedName name="A125185206C_Latest">Data3!$GH$20</definedName>
    <definedName name="A125185210V">Data3!$FA$1:$FA$10,Data3!$FA$11:$FA$20</definedName>
    <definedName name="A125185210V_Data">Data3!$FA$11:$FA$20</definedName>
    <definedName name="A125185210V_Latest">Data3!$FA$20</definedName>
    <definedName name="A125185214C">Data3!$FY$1:$FY$10,Data3!$FY$11:$FY$20</definedName>
    <definedName name="A125185214C_Data">Data3!$FY$11:$FY$20</definedName>
    <definedName name="A125185214C_Latest">Data3!$FY$20</definedName>
    <definedName name="A125185218L">Data3!$GT$1:$GT$10,Data3!$GT$11:$GT$20</definedName>
    <definedName name="A125185218L_Data">Data3!$GT$11:$GT$20</definedName>
    <definedName name="A125185218L_Latest">Data3!$GT$20</definedName>
    <definedName name="A125185222C">Data3!$IG$1:$IG$10,Data3!$IG$11:$IG$20</definedName>
    <definedName name="A125185222C_Data">Data3!$IG$11:$IG$20</definedName>
    <definedName name="A125185222C_Latest">Data3!$IG$20</definedName>
    <definedName name="A125185226L">Data4!$L$1:$L$10,Data4!$L$11:$L$20</definedName>
    <definedName name="A125185226L_Data">Data4!$L$11:$L$20</definedName>
    <definedName name="A125185226L_Latest">Data4!$L$20</definedName>
    <definedName name="A125185230C">Data4!$U$1:$U$10,Data4!$U$11:$U$20</definedName>
    <definedName name="A125185230C_Data">Data4!$U$11:$U$20</definedName>
    <definedName name="A125185230C_Latest">Data4!$U$20</definedName>
    <definedName name="A125185234L">Data3!$IJ$1:$IJ$10,Data3!$IJ$11:$IJ$20</definedName>
    <definedName name="A125185234L_Data">Data3!$IJ$11:$IJ$20</definedName>
    <definedName name="A125185234L_Latest">Data3!$IJ$20</definedName>
    <definedName name="A125185238W">Data3!$IP$1:$IP$10,Data3!$IP$11:$IP$20</definedName>
    <definedName name="A125185238W_Data">Data3!$IP$11:$IP$20</definedName>
    <definedName name="A125185238W_Latest">Data3!$IP$20</definedName>
    <definedName name="A125185242L">Data3!$HR$1:$HR$10,Data3!$HR$11:$HR$20</definedName>
    <definedName name="A125185242L_Data">Data3!$HR$11:$HR$20</definedName>
    <definedName name="A125185242L_Latest">Data3!$HR$20</definedName>
    <definedName name="A125185246W">Data3!$ID$1:$ID$10,Data3!$ID$11:$ID$20</definedName>
    <definedName name="A125185246W_Data">Data3!$ID$11:$ID$20</definedName>
    <definedName name="A125185246W_Latest">Data3!$ID$20</definedName>
    <definedName name="A125185250L">Data4!$X$1:$X$10,Data4!$X$11:$X$20</definedName>
    <definedName name="A125185250L_Data">Data4!$X$11:$X$20</definedName>
    <definedName name="A125185250L_Latest">Data4!$X$20</definedName>
    <definedName name="A125185254W">Data3!$GZ$1:$GZ$10,Data3!$GZ$11:$GZ$20</definedName>
    <definedName name="A125185254W_Data">Data3!$GZ$11:$GZ$20</definedName>
    <definedName name="A125185254W_Latest">Data3!$GZ$20</definedName>
    <definedName name="A125185258F">Data3!$HI$1:$HI$10,Data3!$HI$11:$HI$20</definedName>
    <definedName name="A125185258F_Data">Data3!$HI$11:$HI$20</definedName>
    <definedName name="A125185258F_Latest">Data3!$HI$20</definedName>
    <definedName name="A125185262W">Data3!$HL$1:$HL$10,Data3!$HL$11:$HL$20</definedName>
    <definedName name="A125185262W_Data">Data3!$HL$11:$HL$20</definedName>
    <definedName name="A125185262W_Latest">Data3!$HL$20</definedName>
    <definedName name="A125185266F">Data3!$IM$1:$IM$10,Data3!$IM$11:$IM$20</definedName>
    <definedName name="A125185266F_Data">Data3!$IM$11:$IM$20</definedName>
    <definedName name="A125185266F_Latest">Data3!$IM$20</definedName>
    <definedName name="A125185270W">Data4!$C$1:$C$10,Data4!$C$11:$C$20</definedName>
    <definedName name="A125185270W_Data">Data4!$C$11:$C$20</definedName>
    <definedName name="A125185270W_Latest">Data4!$C$20</definedName>
    <definedName name="A125185274F">Data4!$F$1:$F$10,Data4!$F$11:$F$20</definedName>
    <definedName name="A125185274F_Data">Data4!$F$11:$F$20</definedName>
    <definedName name="A125185274F_Latest">Data4!$F$20</definedName>
    <definedName name="A125185278R">Data4!$AA$1:$AA$10,Data4!$AA$11:$AA$20</definedName>
    <definedName name="A125185278R_Data">Data4!$AA$11:$AA$20</definedName>
    <definedName name="A125185278R_Latest">Data4!$AA$20</definedName>
    <definedName name="A125185282F">Data3!$HO$1:$HO$10,Data3!$HO$11:$HO$20</definedName>
    <definedName name="A125185282F_Data">Data3!$HO$11:$HO$20</definedName>
    <definedName name="A125185282F_Latest">Data3!$HO$20</definedName>
    <definedName name="A125185286R">Data3!$HX$1:$HX$10,Data3!$HX$11:$HX$20</definedName>
    <definedName name="A125185286R_Data">Data3!$HX$11:$HX$20</definedName>
    <definedName name="A125185286R_Latest">Data3!$HX$20</definedName>
    <definedName name="A125185290F">Data3!$GW$1:$GW$10,Data3!$GW$11:$GW$20</definedName>
    <definedName name="A125185290F_Data">Data3!$GW$11:$GW$20</definedName>
    <definedName name="A125185290F_Latest">Data3!$GW$20</definedName>
    <definedName name="A125185294R">Data3!$HC$1:$HC$10,Data3!$HC$11:$HC$20</definedName>
    <definedName name="A125185294R_Data">Data3!$HC$11:$HC$20</definedName>
    <definedName name="A125185294R_Latest">Data3!$HC$20</definedName>
    <definedName name="A125185298X">Data3!$HF$1:$HF$10,Data3!$HF$11:$HF$20</definedName>
    <definedName name="A125185298X_Data">Data3!$HF$11:$HF$20</definedName>
    <definedName name="A125185298X_Latest">Data3!$HF$20</definedName>
    <definedName name="A125185302C">Data3!$HU$1:$HU$10,Data3!$HU$11:$HU$20</definedName>
    <definedName name="A125185302C_Data">Data3!$HU$11:$HU$20</definedName>
    <definedName name="A125185302C_Latest">Data3!$HU$20</definedName>
    <definedName name="A125185306L">Data4!$O$1:$O$10,Data4!$O$11:$O$20</definedName>
    <definedName name="A125185306L_Data">Data4!$O$11:$O$20</definedName>
    <definedName name="A125185306L_Latest">Data4!$O$20</definedName>
    <definedName name="A125185310C">Data4!$R$1:$R$10,Data4!$R$11:$R$20</definedName>
    <definedName name="A125185310C_Data">Data4!$R$11:$R$20</definedName>
    <definedName name="A125185310C_Latest">Data4!$R$20</definedName>
    <definedName name="A125185314L">Data3!$IA$1:$IA$10,Data3!$IA$11:$IA$20</definedName>
    <definedName name="A125185314L_Data">Data3!$IA$11:$IA$20</definedName>
    <definedName name="A125185314L_Latest">Data3!$IA$20</definedName>
    <definedName name="A125185318W">Data4!$I$1:$I$10,Data4!$I$11:$I$20</definedName>
    <definedName name="A125185318W_Data">Data4!$I$11:$I$20</definedName>
    <definedName name="A125185318W_Latest">Data4!$I$20</definedName>
    <definedName name="A125185322L">Data4!$AD$1:$AD$10,Data4!$AD$11:$AD$20</definedName>
    <definedName name="A125185322L_Data">Data4!$AD$11:$AD$20</definedName>
    <definedName name="A125185322L_Latest">Data4!$AD$20</definedName>
    <definedName name="A125185326W">Data1!$GM$1:$GM$10,Data1!$GM$11:$GM$20</definedName>
    <definedName name="A125185326W_Data">Data1!$GM$11:$GM$20</definedName>
    <definedName name="A125185326W_Latest">Data1!$GM$20</definedName>
    <definedName name="A125185330L">Data1!$HH$1:$HH$10,Data1!$HH$11:$HH$20</definedName>
    <definedName name="A125185330L_Data">Data1!$HH$11:$HH$20</definedName>
    <definedName name="A125185330L_Latest">Data1!$HH$20</definedName>
    <definedName name="A125185334W">Data1!$HQ$1:$HQ$10,Data1!$HQ$11:$HQ$20</definedName>
    <definedName name="A125185334W_Data">Data1!$HQ$11:$HQ$20</definedName>
    <definedName name="A125185334W_Latest">Data1!$HQ$20</definedName>
    <definedName name="A125185338F">Data1!$GP$1:$GP$10,Data1!$GP$11:$GP$20</definedName>
    <definedName name="A125185338F_Data">Data1!$GP$11:$GP$20</definedName>
    <definedName name="A125185338F_Latest">Data1!$GP$20</definedName>
    <definedName name="A125185342W">Data1!$GV$1:$GV$10,Data1!$GV$11:$GV$20</definedName>
    <definedName name="A125185342W_Data">Data1!$GV$11:$GV$20</definedName>
    <definedName name="A125185342W_Latest">Data1!$GV$20</definedName>
    <definedName name="A125185346F">Data1!$FX$1:$FX$10,Data1!$FX$11:$FX$20</definedName>
    <definedName name="A125185346F_Data">Data1!$FX$11:$FX$20</definedName>
    <definedName name="A125185346F_Latest">Data1!$FX$20</definedName>
    <definedName name="A125185350W">Data1!$GJ$1:$GJ$10,Data1!$GJ$11:$GJ$20</definedName>
    <definedName name="A125185350W_Data">Data1!$GJ$11:$GJ$20</definedName>
    <definedName name="A125185350W_Latest">Data1!$GJ$20</definedName>
    <definedName name="A125185354F">Data1!$HT$1:$HT$10,Data1!$HT$11:$HT$20</definedName>
    <definedName name="A125185354F_Data">Data1!$HT$11:$HT$20</definedName>
    <definedName name="A125185354F_Latest">Data1!$HT$20</definedName>
    <definedName name="A125185358R">Data1!$FF$1:$FF$10,Data1!$FF$11:$FF$20</definedName>
    <definedName name="A125185358R_Data">Data1!$FF$11:$FF$20</definedName>
    <definedName name="A125185358R_Latest">Data1!$FF$20</definedName>
    <definedName name="A125185362F">Data1!$FO$1:$FO$10,Data1!$FO$11:$FO$20</definedName>
    <definedName name="A125185362F_Data">Data1!$FO$11:$FO$20</definedName>
    <definedName name="A125185362F_Latest">Data1!$FO$20</definedName>
    <definedName name="A125185366R">Data1!$FR$1:$FR$10,Data1!$FR$11:$FR$20</definedName>
    <definedName name="A125185366R_Data">Data1!$FR$11:$FR$20</definedName>
    <definedName name="A125185366R_Latest">Data1!$FR$20</definedName>
    <definedName name="A125185370F">Data1!$GS$1:$GS$10,Data1!$GS$11:$GS$20</definedName>
    <definedName name="A125185370F_Data">Data1!$GS$11:$GS$20</definedName>
    <definedName name="A125185370F_Latest">Data1!$GS$20</definedName>
    <definedName name="A125185374R">Data1!$GY$1:$GY$10,Data1!$GY$11:$GY$20</definedName>
    <definedName name="A125185374R_Data">Data1!$GY$11:$GY$20</definedName>
    <definedName name="A125185374R_Latest">Data1!$GY$20</definedName>
    <definedName name="A125185378X">Data1!$HB$1:$HB$10,Data1!$HB$11:$HB$20</definedName>
    <definedName name="A125185378X_Data">Data1!$HB$11:$HB$20</definedName>
    <definedName name="A125185378X_Latest">Data1!$HB$20</definedName>
    <definedName name="A125185382R">Data1!$HW$1:$HW$10,Data1!$HW$11:$HW$20</definedName>
    <definedName name="A125185382R_Data">Data1!$HW$11:$HW$20</definedName>
    <definedName name="A125185382R_Latest">Data1!$HW$20</definedName>
    <definedName name="A125185386X">Data1!$FU$1:$FU$10,Data1!$FU$11:$FU$20</definedName>
    <definedName name="A125185386X_Data">Data1!$FU$11:$FU$20</definedName>
    <definedName name="A125185386X_Latest">Data1!$FU$20</definedName>
    <definedName name="A125185390R">Data1!$GD$1:$GD$10,Data1!$GD$11:$GD$20</definedName>
    <definedName name="A125185390R_Data">Data1!$GD$11:$GD$20</definedName>
    <definedName name="A125185390R_Latest">Data1!$GD$20</definedName>
    <definedName name="A125185394X">Data1!$FC$1:$FC$10,Data1!$FC$11:$FC$20</definedName>
    <definedName name="A125185394X_Data">Data1!$FC$11:$FC$20</definedName>
    <definedName name="A125185394X_Latest">Data1!$FC$20</definedName>
    <definedName name="A125185398J">Data1!$FI$1:$FI$10,Data1!$FI$11:$FI$20</definedName>
    <definedName name="A125185398J_Data">Data1!$FI$11:$FI$20</definedName>
    <definedName name="A125185398J_Latest">Data1!$FI$20</definedName>
    <definedName name="A125185402L">Data1!$FL$1:$FL$10,Data1!$FL$11:$FL$20</definedName>
    <definedName name="A125185402L_Data">Data1!$FL$11:$FL$20</definedName>
    <definedName name="A125185402L_Latest">Data1!$FL$20</definedName>
    <definedName name="A125185406W">Data1!$GA$1:$GA$10,Data1!$GA$11:$GA$20</definedName>
    <definedName name="A125185406W_Data">Data1!$GA$11:$GA$20</definedName>
    <definedName name="A125185406W_Latest">Data1!$GA$20</definedName>
    <definedName name="A125185410L">Data1!$HK$1:$HK$10,Data1!$HK$11:$HK$20</definedName>
    <definedName name="A125185410L_Data">Data1!$HK$11:$HK$20</definedName>
    <definedName name="A125185410L_Latest">Data1!$HK$20</definedName>
    <definedName name="A125185414W">Data1!$HN$1:$HN$10,Data1!$HN$11:$HN$20</definedName>
    <definedName name="A125185414W_Data">Data1!$HN$11:$HN$20</definedName>
    <definedName name="A125185414W_Latest">Data1!$HN$20</definedName>
    <definedName name="A125185418F">Data1!$GG$1:$GG$10,Data1!$GG$11:$GG$20</definedName>
    <definedName name="A125185418F_Data">Data1!$GG$11:$GG$20</definedName>
    <definedName name="A125185418F_Latest">Data1!$GG$20</definedName>
    <definedName name="A125185422W">Data1!$HE$1:$HE$10,Data1!$HE$11:$HE$20</definedName>
    <definedName name="A125185422W_Data">Data1!$HE$11:$HE$20</definedName>
    <definedName name="A125185422W_Latest">Data1!$HE$20</definedName>
    <definedName name="A125185426F">Data1!$HZ$1:$HZ$10,Data1!$HZ$11:$HZ$20</definedName>
    <definedName name="A125185426F_Data">Data1!$HZ$11:$HZ$20</definedName>
    <definedName name="A125185426F_Latest">Data1!$HZ$20</definedName>
    <definedName name="A125186262R">Data2!$FW$1:$FW$10,Data2!$FW$11:$FW$20</definedName>
    <definedName name="A125186262R_Data">Data2!$FW$11:$FW$20</definedName>
    <definedName name="A125186262R_Latest">Data2!$FW$20</definedName>
    <definedName name="A125186266X">Data2!$GR$1:$GR$10,Data2!$GR$11:$GR$20</definedName>
    <definedName name="A125186266X_Data">Data2!$GR$11:$GR$20</definedName>
    <definedName name="A125186266X_Latest">Data2!$GR$20</definedName>
    <definedName name="A125186270R">Data2!$HA$1:$HA$10,Data2!$HA$11:$HA$20</definedName>
    <definedName name="A125186270R_Data">Data2!$HA$11:$HA$20</definedName>
    <definedName name="A125186270R_Latest">Data2!$HA$20</definedName>
    <definedName name="A125186274X">Data2!$FZ$1:$FZ$10,Data2!$FZ$11:$FZ$20</definedName>
    <definedName name="A125186274X_Data">Data2!$FZ$11:$FZ$20</definedName>
    <definedName name="A125186274X_Latest">Data2!$FZ$20</definedName>
    <definedName name="A125186278J">Data2!$GF$1:$GF$10,Data2!$GF$11:$GF$20</definedName>
    <definedName name="A125186278J_Data">Data2!$GF$11:$GF$20</definedName>
    <definedName name="A125186278J_Latest">Data2!$GF$20</definedName>
    <definedName name="A125186282X">Data2!$FH$1:$FH$10,Data2!$FH$11:$FH$20</definedName>
    <definedName name="A125186282X_Data">Data2!$FH$11:$FH$20</definedName>
    <definedName name="A125186282X_Latest">Data2!$FH$20</definedName>
    <definedName name="A125186286J">Data2!$FT$1:$FT$10,Data2!$FT$11:$FT$20</definedName>
    <definedName name="A125186286J_Data">Data2!$FT$11:$FT$20</definedName>
    <definedName name="A125186286J_Latest">Data2!$FT$20</definedName>
    <definedName name="A125186290X">Data2!$HD$1:$HD$10,Data2!$HD$11:$HD$20</definedName>
    <definedName name="A125186290X_Data">Data2!$HD$11:$HD$20</definedName>
    <definedName name="A125186290X_Latest">Data2!$HD$20</definedName>
    <definedName name="A125186294J">Data2!$EP$1:$EP$10,Data2!$EP$11:$EP$20</definedName>
    <definedName name="A125186294J_Data">Data2!$EP$11:$EP$20</definedName>
    <definedName name="A125186294J_Latest">Data2!$EP$20</definedName>
    <definedName name="A125186298T">Data2!$EY$1:$EY$10,Data2!$EY$11:$EY$20</definedName>
    <definedName name="A125186298T_Data">Data2!$EY$11:$EY$20</definedName>
    <definedName name="A125186298T_Latest">Data2!$EY$20</definedName>
    <definedName name="A125186302W">Data2!$FB$1:$FB$10,Data2!$FB$11:$FB$20</definedName>
    <definedName name="A125186302W_Data">Data2!$FB$11:$FB$20</definedName>
    <definedName name="A125186302W_Latest">Data2!$FB$20</definedName>
    <definedName name="A125186306F">Data2!$GC$1:$GC$10,Data2!$GC$11:$GC$20</definedName>
    <definedName name="A125186306F_Data">Data2!$GC$11:$GC$20</definedName>
    <definedName name="A125186306F_Latest">Data2!$GC$20</definedName>
    <definedName name="A125186310W">Data2!$GI$1:$GI$10,Data2!$GI$11:$GI$20</definedName>
    <definedName name="A125186310W_Data">Data2!$GI$11:$GI$20</definedName>
    <definedName name="A125186310W_Latest">Data2!$GI$20</definedName>
    <definedName name="A125186314F">Data2!$GL$1:$GL$10,Data2!$GL$11:$GL$20</definedName>
    <definedName name="A125186314F_Data">Data2!$GL$11:$GL$20</definedName>
    <definedName name="A125186314F_Latest">Data2!$GL$20</definedName>
    <definedName name="A125186318R">Data2!$HG$1:$HG$10,Data2!$HG$11:$HG$20</definedName>
    <definedName name="A125186318R_Data">Data2!$HG$11:$HG$20</definedName>
    <definedName name="A125186318R_Latest">Data2!$HG$20</definedName>
    <definedName name="A125186322F">Data2!$FE$1:$FE$10,Data2!$FE$11:$FE$20</definedName>
    <definedName name="A125186322F_Data">Data2!$FE$11:$FE$20</definedName>
    <definedName name="A125186322F_Latest">Data2!$FE$20</definedName>
    <definedName name="A125186326R">Data2!$FN$1:$FN$10,Data2!$FN$11:$FN$20</definedName>
    <definedName name="A125186326R_Data">Data2!$FN$11:$FN$20</definedName>
    <definedName name="A125186326R_Latest">Data2!$FN$20</definedName>
    <definedName name="A125186330F">Data2!$EM$1:$EM$10,Data2!$EM$11:$EM$20</definedName>
    <definedName name="A125186330F_Data">Data2!$EM$11:$EM$20</definedName>
    <definedName name="A125186330F_Latest">Data2!$EM$20</definedName>
    <definedName name="A125186334R">Data2!$ES$1:$ES$10,Data2!$ES$11:$ES$20</definedName>
    <definedName name="A125186334R_Data">Data2!$ES$11:$ES$20</definedName>
    <definedName name="A125186334R_Latest">Data2!$ES$20</definedName>
    <definedName name="A125186338X">Data2!$EV$1:$EV$10,Data2!$EV$11:$EV$20</definedName>
    <definedName name="A125186338X_Data">Data2!$EV$11:$EV$20</definedName>
    <definedName name="A125186338X_Latest">Data2!$EV$20</definedName>
    <definedName name="A125186342R">Data2!$FK$1:$FK$10,Data2!$FK$11:$FK$20</definedName>
    <definedName name="A125186342R_Data">Data2!$FK$11:$FK$20</definedName>
    <definedName name="A125186342R_Latest">Data2!$FK$20</definedName>
    <definedName name="A125186346X">Data2!$GU$1:$GU$10,Data2!$GU$11:$GU$20</definedName>
    <definedName name="A125186346X_Data">Data2!$GU$11:$GU$20</definedName>
    <definedName name="A125186346X_Latest">Data2!$GU$20</definedName>
    <definedName name="A125186350R">Data2!$GX$1:$GX$10,Data2!$GX$11:$GX$20</definedName>
    <definedName name="A125186350R_Data">Data2!$GX$11:$GX$20</definedName>
    <definedName name="A125186350R_Latest">Data2!$GX$20</definedName>
    <definedName name="A125186354X">Data2!$FQ$1:$FQ$10,Data2!$FQ$11:$FQ$20</definedName>
    <definedName name="A125186354X_Data">Data2!$FQ$11:$FQ$20</definedName>
    <definedName name="A125186354X_Latest">Data2!$FQ$20</definedName>
    <definedName name="A125186358J">Data2!$GO$1:$GO$10,Data2!$GO$11:$GO$20</definedName>
    <definedName name="A125186358J_Data">Data2!$GO$11:$GO$20</definedName>
    <definedName name="A125186358J_Latest">Data2!$GO$20</definedName>
    <definedName name="A125186362X">Data2!$HJ$1:$HJ$10,Data2!$HJ$11:$HJ$20</definedName>
    <definedName name="A125186362X_Data">Data2!$HJ$11:$HJ$20</definedName>
    <definedName name="A125186362X_Latest">Data2!$HJ$20</definedName>
    <definedName name="A125187198A">Data1!$DM$1:$DM$10,Data1!$DM$11:$DM$20</definedName>
    <definedName name="A125187198A_Data">Data1!$DM$11:$DM$20</definedName>
    <definedName name="A125187198A_Latest">Data1!$DM$20</definedName>
    <definedName name="A125187202F">Data1!$EH$1:$EH$10,Data1!$EH$11:$EH$20</definedName>
    <definedName name="A125187202F_Data">Data1!$EH$11:$EH$20</definedName>
    <definedName name="A125187202F_Latest">Data1!$EH$20</definedName>
    <definedName name="A125187206R">Data1!$EQ$1:$EQ$10,Data1!$EQ$11:$EQ$20</definedName>
    <definedName name="A125187206R_Data">Data1!$EQ$11:$EQ$20</definedName>
    <definedName name="A125187206R_Latest">Data1!$EQ$20</definedName>
    <definedName name="A125187210F">Data1!$DP$1:$DP$10,Data1!$DP$11:$DP$20</definedName>
    <definedName name="A125187210F_Data">Data1!$DP$11:$DP$20</definedName>
    <definedName name="A125187210F_Latest">Data1!$DP$20</definedName>
    <definedName name="A125187214R">Data1!$DV$1:$DV$10,Data1!$DV$11:$DV$20</definedName>
    <definedName name="A125187214R_Data">Data1!$DV$11:$DV$20</definedName>
    <definedName name="A125187214R_Latest">Data1!$DV$20</definedName>
    <definedName name="A125187218X">Data1!$CX$1:$CX$10,Data1!$CX$11:$CX$20</definedName>
    <definedName name="A125187218X_Data">Data1!$CX$11:$CX$20</definedName>
    <definedName name="A125187218X_Latest">Data1!$CX$20</definedName>
    <definedName name="A125187222R">Data1!$DJ$1:$DJ$10,Data1!$DJ$11:$DJ$20</definedName>
    <definedName name="A125187222R_Data">Data1!$DJ$11:$DJ$20</definedName>
    <definedName name="A125187222R_Latest">Data1!$DJ$20</definedName>
    <definedName name="A125187226X">Data1!$ET$1:$ET$10,Data1!$ET$11:$ET$20</definedName>
    <definedName name="A125187226X_Data">Data1!$ET$11:$ET$20</definedName>
    <definedName name="A125187226X_Latest">Data1!$ET$20</definedName>
    <definedName name="A125187230R">Data1!$CF$1:$CF$10,Data1!$CF$11:$CF$20</definedName>
    <definedName name="A125187230R_Data">Data1!$CF$11:$CF$20</definedName>
    <definedName name="A125187230R_Latest">Data1!$CF$20</definedName>
    <definedName name="A125187234X">Data1!$CO$1:$CO$10,Data1!$CO$11:$CO$20</definedName>
    <definedName name="A125187234X_Data">Data1!$CO$11:$CO$20</definedName>
    <definedName name="A125187234X_Latest">Data1!$CO$20</definedName>
    <definedName name="A125187238J">Data1!$CR$1:$CR$10,Data1!$CR$11:$CR$20</definedName>
    <definedName name="A125187238J_Data">Data1!$CR$11:$CR$20</definedName>
    <definedName name="A125187238J_Latest">Data1!$CR$20</definedName>
    <definedName name="A125187242X">Data1!$DS$1:$DS$10,Data1!$DS$11:$DS$20</definedName>
    <definedName name="A125187242X_Data">Data1!$DS$11:$DS$20</definedName>
    <definedName name="A125187242X_Latest">Data1!$DS$20</definedName>
    <definedName name="A125187246J">Data1!$DY$1:$DY$10,Data1!$DY$11:$DY$20</definedName>
    <definedName name="A125187246J_Data">Data1!$DY$11:$DY$20</definedName>
    <definedName name="A125187246J_Latest">Data1!$DY$20</definedName>
    <definedName name="A125187250X">Data1!$EB$1:$EB$10,Data1!$EB$11:$EB$20</definedName>
    <definedName name="A125187250X_Data">Data1!$EB$11:$EB$20</definedName>
    <definedName name="A125187250X_Latest">Data1!$EB$20</definedName>
    <definedName name="A125187254J">Data1!$EW$1:$EW$10,Data1!$EW$11:$EW$20</definedName>
    <definedName name="A125187254J_Data">Data1!$EW$11:$EW$20</definedName>
    <definedName name="A125187254J_Latest">Data1!$EW$20</definedName>
    <definedName name="A125187258T">Data1!$CU$1:$CU$10,Data1!$CU$11:$CU$20</definedName>
    <definedName name="A125187258T_Data">Data1!$CU$11:$CU$20</definedName>
    <definedName name="A125187258T_Latest">Data1!$CU$20</definedName>
    <definedName name="A125187262J">Data1!$DD$1:$DD$10,Data1!$DD$11:$DD$20</definedName>
    <definedName name="A125187262J_Data">Data1!$DD$11:$DD$20</definedName>
    <definedName name="A125187262J_Latest">Data1!$DD$20</definedName>
    <definedName name="A125187266T">Data1!$CC$1:$CC$10,Data1!$CC$11:$CC$20</definedName>
    <definedName name="A125187266T_Data">Data1!$CC$11:$CC$20</definedName>
    <definedName name="A125187266T_Latest">Data1!$CC$20</definedName>
    <definedName name="A125187270J">Data1!$CI$1:$CI$10,Data1!$CI$11:$CI$20</definedName>
    <definedName name="A125187270J_Data">Data1!$CI$11:$CI$20</definedName>
    <definedName name="A125187270J_Latest">Data1!$CI$20</definedName>
    <definedName name="A125187274T">Data1!$CL$1:$CL$10,Data1!$CL$11:$CL$20</definedName>
    <definedName name="A125187274T_Data">Data1!$CL$11:$CL$20</definedName>
    <definedName name="A125187274T_Latest">Data1!$CL$20</definedName>
    <definedName name="A125187278A">Data1!$DA$1:$DA$10,Data1!$DA$11:$DA$20</definedName>
    <definedName name="A125187278A_Data">Data1!$DA$11:$DA$20</definedName>
    <definedName name="A125187278A_Latest">Data1!$DA$20</definedName>
    <definedName name="A125187282T">Data1!$EK$1:$EK$10,Data1!$EK$11:$EK$20</definedName>
    <definedName name="A125187282T_Data">Data1!$EK$11:$EK$20</definedName>
    <definedName name="A125187282T_Latest">Data1!$EK$20</definedName>
    <definedName name="A125187286A">Data1!$EN$1:$EN$10,Data1!$EN$11:$EN$20</definedName>
    <definedName name="A125187286A_Data">Data1!$EN$11:$EN$20</definedName>
    <definedName name="A125187286A_Latest">Data1!$EN$20</definedName>
    <definedName name="A125187290T">Data1!$DG$1:$DG$10,Data1!$DG$11:$DG$20</definedName>
    <definedName name="A125187290T_Data">Data1!$DG$11:$DG$20</definedName>
    <definedName name="A125187290T_Latest">Data1!$DG$20</definedName>
    <definedName name="A125187294A">Data1!$EE$1:$EE$10,Data1!$EE$11:$EE$20</definedName>
    <definedName name="A125187294A_Data">Data1!$EE$11:$EE$20</definedName>
    <definedName name="A125187294A_Latest">Data1!$EE$20</definedName>
    <definedName name="A125187298K">Data1!$EZ$1:$EZ$10,Data1!$EZ$11:$EZ$20</definedName>
    <definedName name="A125187298K_Data">Data1!$EZ$11:$EZ$20</definedName>
    <definedName name="A125187298K_Latest">Data1!$EZ$20</definedName>
    <definedName name="A125188134J">Data2!$W$1:$W$10,Data2!$W$11:$W$20</definedName>
    <definedName name="A125188134J_Data">Data2!$W$11:$W$20</definedName>
    <definedName name="A125188134J_Latest">Data2!$W$20</definedName>
    <definedName name="A125188138T">Data2!$AR$1:$AR$10,Data2!$AR$11:$AR$20</definedName>
    <definedName name="A125188138T_Data">Data2!$AR$11:$AR$20</definedName>
    <definedName name="A125188138T_Latest">Data2!$AR$20</definedName>
    <definedName name="A125188142J">Data2!$BA$1:$BA$10,Data2!$BA$11:$BA$20</definedName>
    <definedName name="A125188142J_Data">Data2!$BA$11:$BA$20</definedName>
    <definedName name="A125188142J_Latest">Data2!$BA$20</definedName>
    <definedName name="A125188146T">Data2!$Z$1:$Z$10,Data2!$Z$11:$Z$20</definedName>
    <definedName name="A125188146T_Data">Data2!$Z$11:$Z$20</definedName>
    <definedName name="A125188146T_Latest">Data2!$Z$20</definedName>
    <definedName name="A125188150J">Data2!$AF$1:$AF$10,Data2!$AF$11:$AF$20</definedName>
    <definedName name="A125188150J_Data">Data2!$AF$11:$AF$20</definedName>
    <definedName name="A125188150J_Latest">Data2!$AF$20</definedName>
    <definedName name="A125188154T">Data2!$H$1:$H$10,Data2!$H$11:$H$20</definedName>
    <definedName name="A125188154T_Data">Data2!$H$11:$H$20</definedName>
    <definedName name="A125188154T_Latest">Data2!$H$20</definedName>
    <definedName name="A125188158A">Data2!$T$1:$T$10,Data2!$T$11:$T$20</definedName>
    <definedName name="A125188158A_Data">Data2!$T$11:$T$20</definedName>
    <definedName name="A125188158A_Latest">Data2!$T$20</definedName>
    <definedName name="A125188162T">Data2!$BD$1:$BD$10,Data2!$BD$11:$BD$20</definedName>
    <definedName name="A125188162T_Data">Data2!$BD$11:$BD$20</definedName>
    <definedName name="A125188162T_Latest">Data2!$BD$20</definedName>
    <definedName name="A125188166A">Data1!$IF$1:$IF$10,Data1!$IF$11:$IF$20</definedName>
    <definedName name="A125188166A_Data">Data1!$IF$11:$IF$20</definedName>
    <definedName name="A125188166A_Latest">Data1!$IF$20</definedName>
    <definedName name="A125188170T">Data1!$IO$1:$IO$10,Data1!$IO$11:$IO$20</definedName>
    <definedName name="A125188170T_Data">Data1!$IO$11:$IO$20</definedName>
    <definedName name="A125188170T_Latest">Data1!$IO$20</definedName>
    <definedName name="A125188174A">Data2!$B$1:$B$10,Data2!$B$11:$B$20</definedName>
    <definedName name="A125188174A_Data">Data2!$B$11:$B$20</definedName>
    <definedName name="A125188174A_Latest">Data2!$B$20</definedName>
    <definedName name="A125188178K">Data2!$AC$1:$AC$10,Data2!$AC$11:$AC$20</definedName>
    <definedName name="A125188178K_Data">Data2!$AC$11:$AC$20</definedName>
    <definedName name="A125188178K_Latest">Data2!$AC$20</definedName>
    <definedName name="A125188182A">Data2!$AI$1:$AI$10,Data2!$AI$11:$AI$20</definedName>
    <definedName name="A125188182A_Data">Data2!$AI$11:$AI$20</definedName>
    <definedName name="A125188182A_Latest">Data2!$AI$20</definedName>
    <definedName name="A125188186K">Data2!$AL$1:$AL$10,Data2!$AL$11:$AL$20</definedName>
    <definedName name="A125188186K_Data">Data2!$AL$11:$AL$20</definedName>
    <definedName name="A125188186K_Latest">Data2!$AL$20</definedName>
    <definedName name="A125188190A">Data2!$BG$1:$BG$10,Data2!$BG$11:$BG$20</definedName>
    <definedName name="A125188190A_Data">Data2!$BG$11:$BG$20</definedName>
    <definedName name="A125188190A_Latest">Data2!$BG$20</definedName>
    <definedName name="A125188194K">Data2!$E$1:$E$10,Data2!$E$11:$E$20</definedName>
    <definedName name="A125188194K_Data">Data2!$E$11:$E$20</definedName>
    <definedName name="A125188194K_Latest">Data2!$E$20</definedName>
    <definedName name="A125188198V">Data2!$N$1:$N$10,Data2!$N$11:$N$20</definedName>
    <definedName name="A125188198V_Data">Data2!$N$11:$N$20</definedName>
    <definedName name="A125188198V_Latest">Data2!$N$20</definedName>
    <definedName name="A125188202X">Data1!$IC$1:$IC$10,Data1!$IC$11:$IC$20</definedName>
    <definedName name="A125188202X_Data">Data1!$IC$11:$IC$20</definedName>
    <definedName name="A125188202X_Latest">Data1!$IC$20</definedName>
    <definedName name="A125188206J">Data1!$II$1:$II$10,Data1!$II$11:$II$20</definedName>
    <definedName name="A125188206J_Data">Data1!$II$11:$II$20</definedName>
    <definedName name="A125188206J_Latest">Data1!$II$20</definedName>
    <definedName name="A125188210X">Data1!$IL$1:$IL$10,Data1!$IL$11:$IL$20</definedName>
    <definedName name="A125188210X_Data">Data1!$IL$11:$IL$20</definedName>
    <definedName name="A125188210X_Latest">Data1!$IL$20</definedName>
    <definedName name="A125188214J">Data2!$K$1:$K$10,Data2!$K$11:$K$20</definedName>
    <definedName name="A125188214J_Data">Data2!$K$11:$K$20</definedName>
    <definedName name="A125188214J_Latest">Data2!$K$20</definedName>
    <definedName name="A125188218T">Data2!$AU$1:$AU$10,Data2!$AU$11:$AU$20</definedName>
    <definedName name="A125188218T_Data">Data2!$AU$11:$AU$20</definedName>
    <definedName name="A125188218T_Latest">Data2!$AU$20</definedName>
    <definedName name="A125188222J">Data2!$AX$1:$AX$10,Data2!$AX$11:$AX$20</definedName>
    <definedName name="A125188222J_Data">Data2!$AX$11:$AX$20</definedName>
    <definedName name="A125188222J_Latest">Data2!$AX$20</definedName>
    <definedName name="A125188226T">Data2!$Q$1:$Q$10,Data2!$Q$11:$Q$20</definedName>
    <definedName name="A125188226T_Data">Data2!$Q$11:$Q$20</definedName>
    <definedName name="A125188226T_Latest">Data2!$Q$20</definedName>
    <definedName name="A125188230J">Data2!$AO$1:$AO$10,Data2!$AO$11:$AO$20</definedName>
    <definedName name="A125188230J_Data">Data2!$AO$11:$AO$20</definedName>
    <definedName name="A125188230J_Latest">Data2!$AO$20</definedName>
    <definedName name="A125188234T">Data2!$BJ$1:$BJ$10,Data2!$BJ$11:$BJ$20</definedName>
    <definedName name="A125188234T_Data">Data2!$BJ$11:$BJ$20</definedName>
    <definedName name="A125188234T_Latest">Data2!$BJ$20</definedName>
    <definedName name="A125189070A">Data2!$CW$1:$CW$10,Data2!$CW$11:$CW$20</definedName>
    <definedName name="A125189070A_Data">Data2!$CW$11:$CW$20</definedName>
    <definedName name="A125189070A_Latest">Data2!$CW$20</definedName>
    <definedName name="A125189074K">Data2!$DR$1:$DR$10,Data2!$DR$11:$DR$20</definedName>
    <definedName name="A125189074K_Data">Data2!$DR$11:$DR$20</definedName>
    <definedName name="A125189074K_Latest">Data2!$DR$20</definedName>
    <definedName name="A125189078V">Data2!$EA$1:$EA$10,Data2!$EA$11:$EA$20</definedName>
    <definedName name="A125189078V_Data">Data2!$EA$11:$EA$20</definedName>
    <definedName name="A125189078V_Latest">Data2!$EA$20</definedName>
    <definedName name="A125189082K">Data2!$CZ$1:$CZ$10,Data2!$CZ$11:$CZ$20</definedName>
    <definedName name="A125189082K_Data">Data2!$CZ$11:$CZ$20</definedName>
    <definedName name="A125189082K_Latest">Data2!$CZ$20</definedName>
    <definedName name="A125189086V">Data2!$DF$1:$DF$10,Data2!$DF$11:$DF$20</definedName>
    <definedName name="A125189086V_Data">Data2!$DF$11:$DF$20</definedName>
    <definedName name="A125189086V_Latest">Data2!$DF$20</definedName>
    <definedName name="A125189090K">Data2!$CH$1:$CH$10,Data2!$CH$11:$CH$20</definedName>
    <definedName name="A125189090K_Data">Data2!$CH$11:$CH$20</definedName>
    <definedName name="A125189090K_Latest">Data2!$CH$20</definedName>
    <definedName name="A125189094V">Data2!$CT$1:$CT$10,Data2!$CT$11:$CT$20</definedName>
    <definedName name="A125189094V_Data">Data2!$CT$11:$CT$20</definedName>
    <definedName name="A125189094V_Latest">Data2!$CT$20</definedName>
    <definedName name="A125189098C">Data2!$ED$1:$ED$10,Data2!$ED$11:$ED$20</definedName>
    <definedName name="A125189098C_Data">Data2!$ED$11:$ED$20</definedName>
    <definedName name="A125189098C_Latest">Data2!$ED$20</definedName>
    <definedName name="A125189102J">Data2!$BP$1:$BP$10,Data2!$BP$11:$BP$20</definedName>
    <definedName name="A125189102J_Data">Data2!$BP$11:$BP$20</definedName>
    <definedName name="A125189102J_Latest">Data2!$BP$20</definedName>
    <definedName name="A125189106T">Data2!$BY$1:$BY$10,Data2!$BY$11:$BY$20</definedName>
    <definedName name="A125189106T_Data">Data2!$BY$11:$BY$20</definedName>
    <definedName name="A125189106T_Latest">Data2!$BY$20</definedName>
    <definedName name="A125189110J">Data2!$CB$1:$CB$10,Data2!$CB$11:$CB$20</definedName>
    <definedName name="A125189110J_Data">Data2!$CB$11:$CB$20</definedName>
    <definedName name="A125189110J_Latest">Data2!$CB$20</definedName>
    <definedName name="A125189114T">Data2!$DC$1:$DC$10,Data2!$DC$11:$DC$20</definedName>
    <definedName name="A125189114T_Data">Data2!$DC$11:$DC$20</definedName>
    <definedName name="A125189114T_Latest">Data2!$DC$20</definedName>
    <definedName name="A125189118A">Data2!$DI$1:$DI$10,Data2!$DI$11:$DI$20</definedName>
    <definedName name="A125189118A_Data">Data2!$DI$11:$DI$20</definedName>
    <definedName name="A125189118A_Latest">Data2!$DI$20</definedName>
    <definedName name="A125189122T">Data2!$DL$1:$DL$10,Data2!$DL$11:$DL$20</definedName>
    <definedName name="A125189122T_Data">Data2!$DL$11:$DL$20</definedName>
    <definedName name="A125189122T_Latest">Data2!$DL$20</definedName>
    <definedName name="A125189126A">Data2!$EG$1:$EG$10,Data2!$EG$11:$EG$20</definedName>
    <definedName name="A125189126A_Data">Data2!$EG$11:$EG$20</definedName>
    <definedName name="A125189126A_Latest">Data2!$EG$20</definedName>
    <definedName name="A125189130T">Data2!$CE$1:$CE$10,Data2!$CE$11:$CE$20</definedName>
    <definedName name="A125189130T_Data">Data2!$CE$11:$CE$20</definedName>
    <definedName name="A125189130T_Latest">Data2!$CE$20</definedName>
    <definedName name="A125189134A">Data2!$CN$1:$CN$10,Data2!$CN$11:$CN$20</definedName>
    <definedName name="A125189134A_Data">Data2!$CN$11:$CN$20</definedName>
    <definedName name="A125189134A_Latest">Data2!$CN$20</definedName>
    <definedName name="A125189138K">Data2!$BM$1:$BM$10,Data2!$BM$11:$BM$20</definedName>
    <definedName name="A125189138K_Data">Data2!$BM$11:$BM$20</definedName>
    <definedName name="A125189138K_Latest">Data2!$BM$20</definedName>
    <definedName name="A125189142A">Data2!$BS$1:$BS$10,Data2!$BS$11:$BS$20</definedName>
    <definedName name="A125189142A_Data">Data2!$BS$11:$BS$20</definedName>
    <definedName name="A125189142A_Latest">Data2!$BS$20</definedName>
    <definedName name="A125189146K">Data2!$BV$1:$BV$10,Data2!$BV$11:$BV$20</definedName>
    <definedName name="A125189146K_Data">Data2!$BV$11:$BV$20</definedName>
    <definedName name="A125189146K_Latest">Data2!$BV$20</definedName>
    <definedName name="A125189150A">Data2!$CK$1:$CK$10,Data2!$CK$11:$CK$20</definedName>
    <definedName name="A125189150A_Data">Data2!$CK$11:$CK$20</definedName>
    <definedName name="A125189150A_Latest">Data2!$CK$20</definedName>
    <definedName name="A125189154K">Data2!$DU$1:$DU$10,Data2!$DU$11:$DU$20</definedName>
    <definedName name="A125189154K_Data">Data2!$DU$11:$DU$20</definedName>
    <definedName name="A125189154K_Latest">Data2!$DU$20</definedName>
    <definedName name="A125189158V">Data2!$DX$1:$DX$10,Data2!$DX$11:$DX$20</definedName>
    <definedName name="A125189158V_Data">Data2!$DX$11:$DX$20</definedName>
    <definedName name="A125189158V_Latest">Data2!$DX$20</definedName>
    <definedName name="A125189162K">Data2!$CQ$1:$CQ$10,Data2!$CQ$11:$CQ$20</definedName>
    <definedName name="A125189162K_Data">Data2!$CQ$11:$CQ$20</definedName>
    <definedName name="A125189162K_Latest">Data2!$CQ$20</definedName>
    <definedName name="A125189166V">Data2!$DO$1:$DO$10,Data2!$DO$11:$DO$20</definedName>
    <definedName name="A125189166V_Data">Data2!$DO$11:$DO$20</definedName>
    <definedName name="A125189166V_Latest">Data2!$DO$20</definedName>
    <definedName name="A125189170K">Data2!$EJ$1:$EJ$10,Data2!$EJ$11:$EJ$20</definedName>
    <definedName name="A125189170K_Data">Data2!$EJ$11:$EJ$20</definedName>
    <definedName name="A125189170K_Latest">Data2!$EJ$20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00" i="10" l="1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59" i="10"/>
  <c r="C44" i="10" s="1" a="1"/>
  <c r="C44" i="10" s="1"/>
  <c r="C34" i="10" a="1"/>
  <c r="C34" i="10" s="1"/>
  <c r="C33" i="10" a="1"/>
  <c r="C33" i="10" s="1"/>
  <c r="C32" i="10" a="1"/>
  <c r="C32" i="10" s="1"/>
  <c r="G31" i="10" a="1"/>
  <c r="G31" i="10" s="1"/>
  <c r="C31" i="10" a="1"/>
  <c r="C31" i="10" s="1"/>
  <c r="G30" i="10" a="1"/>
  <c r="G30" i="10" s="1"/>
  <c r="C30" i="10" a="1"/>
  <c r="C30" i="10" s="1"/>
  <c r="G29" i="10" a="1"/>
  <c r="G29" i="10" s="1"/>
  <c r="C29" i="10" a="1"/>
  <c r="C29" i="10" s="1"/>
  <c r="G28" i="10" a="1"/>
  <c r="G28" i="10" s="1"/>
  <c r="C28" i="10" a="1"/>
  <c r="C28" i="10" s="1"/>
  <c r="G27" i="10" a="1"/>
  <c r="G27" i="10" s="1"/>
  <c r="C27" i="10" a="1"/>
  <c r="C27" i="10" s="1"/>
  <c r="G26" i="10" a="1"/>
  <c r="G26" i="10" s="1"/>
  <c r="C26" i="10" a="1"/>
  <c r="C26" i="10" s="1"/>
  <c r="G25" i="10" a="1"/>
  <c r="G25" i="10" s="1"/>
  <c r="C25" i="10" a="1"/>
  <c r="C25" i="10" s="1"/>
  <c r="G24" i="10" a="1"/>
  <c r="G24" i="10" s="1"/>
  <c r="C24" i="10" a="1"/>
  <c r="C24" i="10" s="1"/>
  <c r="G23" i="10" a="1"/>
  <c r="G23" i="10" s="1"/>
  <c r="C23" i="10" a="1"/>
  <c r="C23" i="10" s="1"/>
  <c r="G22" i="10" a="1"/>
  <c r="G22" i="10" s="1"/>
  <c r="C22" i="10" a="1"/>
  <c r="C22" i="10" s="1"/>
  <c r="G21" i="10" a="1"/>
  <c r="G21" i="10" s="1"/>
  <c r="C21" i="10" a="1"/>
  <c r="C21" i="10" s="1"/>
  <c r="G20" i="10" a="1"/>
  <c r="G20" i="10" s="1"/>
  <c r="C20" i="10" a="1"/>
  <c r="C20" i="10" s="1"/>
  <c r="G19" i="10" a="1"/>
  <c r="G19" i="10" s="1"/>
  <c r="C19" i="10" a="1"/>
  <c r="C19" i="10" s="1"/>
  <c r="G18" i="10" a="1"/>
  <c r="G18" i="10" s="1"/>
  <c r="C18" i="10" a="1"/>
  <c r="C18" i="10" s="1"/>
  <c r="G17" i="10" a="1"/>
  <c r="G17" i="10" s="1"/>
  <c r="C17" i="10" a="1"/>
  <c r="C17" i="10" s="1"/>
  <c r="G16" i="10" a="1"/>
  <c r="G16" i="10" s="1"/>
  <c r="C16" i="10" a="1"/>
  <c r="C16" i="10" s="1"/>
  <c r="G15" i="10" a="1"/>
  <c r="G15" i="10" s="1"/>
  <c r="C15" i="10" a="1"/>
  <c r="C15" i="10" s="1"/>
  <c r="G14" i="10" a="1"/>
  <c r="G14" i="10" s="1"/>
  <c r="C14" i="10" a="1"/>
  <c r="C14" i="10" s="1"/>
  <c r="A8" i="10"/>
  <c r="B7" i="10"/>
  <c r="B6" i="10"/>
  <c r="B5" i="10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C99" i="9"/>
  <c r="T98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T95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T93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T85" i="9"/>
  <c r="S85" i="9"/>
  <c r="R85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C30" i="9" s="1" a="1"/>
  <c r="C30" i="9" s="1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C29" i="9" s="1" a="1"/>
  <c r="C29" i="9" s="1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C28" i="9" s="1" a="1"/>
  <c r="C28" i="9" s="1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C27" i="9" s="1" a="1"/>
  <c r="C27" i="9" s="1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C26" i="9" s="1" a="1"/>
  <c r="C26" i="9" s="1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C25" i="9" s="1" a="1"/>
  <c r="C25" i="9" s="1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C23" i="9" s="1" a="1"/>
  <c r="C23" i="9" s="1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C77" i="9"/>
  <c r="C22" i="9" s="1" a="1"/>
  <c r="C22" i="9" s="1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C76" i="9"/>
  <c r="C21" i="9" s="1" a="1"/>
  <c r="C21" i="9" s="1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C75" i="9"/>
  <c r="C20" i="9" s="1" a="1"/>
  <c r="C20" i="9" s="1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C74" i="9"/>
  <c r="C19" i="9" s="1" a="1"/>
  <c r="C19" i="9" s="1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C18" i="9" s="1" a="1"/>
  <c r="C18" i="9" s="1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C72" i="9"/>
  <c r="C17" i="9" s="1" a="1"/>
  <c r="C17" i="9" s="1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C71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C15" i="9" s="1" a="1"/>
  <c r="C15" i="9" s="1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C14" i="9" s="1" a="1"/>
  <c r="C14" i="9" s="1"/>
  <c r="D55" i="9"/>
  <c r="H44" i="9" s="1" a="1"/>
  <c r="H44" i="9" s="1"/>
  <c r="C55" i="9"/>
  <c r="G44" i="9" a="1"/>
  <c r="G44" i="9" s="1"/>
  <c r="D44" i="9" a="1"/>
  <c r="D44" i="9" s="1"/>
  <c r="G43" i="9" a="1"/>
  <c r="G43" i="9" s="1"/>
  <c r="D43" i="9" a="1"/>
  <c r="D43" i="9" s="1"/>
  <c r="G40" i="9" a="1"/>
  <c r="G40" i="9" s="1"/>
  <c r="D40" i="9" a="1"/>
  <c r="D40" i="9" s="1"/>
  <c r="G39" i="9" a="1"/>
  <c r="G39" i="9" s="1"/>
  <c r="D39" i="9" a="1"/>
  <c r="D39" i="9" s="1"/>
  <c r="G38" i="9" a="1"/>
  <c r="G38" i="9" s="1"/>
  <c r="D38" i="9" a="1"/>
  <c r="D38" i="9" s="1"/>
  <c r="G35" i="9" a="1"/>
  <c r="G35" i="9" s="1"/>
  <c r="D35" i="9" a="1"/>
  <c r="D35" i="9" s="1"/>
  <c r="G34" i="9" a="1"/>
  <c r="G34" i="9" s="1"/>
  <c r="D34" i="9" a="1"/>
  <c r="D34" i="9" s="1"/>
  <c r="G33" i="9" a="1"/>
  <c r="G33" i="9" s="1"/>
  <c r="D33" i="9" a="1"/>
  <c r="D33" i="9" s="1"/>
  <c r="G32" i="9" a="1"/>
  <c r="G32" i="9" s="1"/>
  <c r="D32" i="9" a="1"/>
  <c r="D32" i="9" s="1"/>
  <c r="G31" i="9" a="1"/>
  <c r="G31" i="9" s="1"/>
  <c r="D31" i="9" a="1"/>
  <c r="D31" i="9" s="1"/>
  <c r="G30" i="9" a="1"/>
  <c r="G30" i="9" s="1"/>
  <c r="D30" i="9" a="1"/>
  <c r="D30" i="9" s="1"/>
  <c r="G29" i="9" a="1"/>
  <c r="G29" i="9" s="1"/>
  <c r="D29" i="9" a="1"/>
  <c r="D29" i="9" s="1"/>
  <c r="G28" i="9" a="1"/>
  <c r="G28" i="9" s="1"/>
  <c r="D28" i="9" a="1"/>
  <c r="D28" i="9" s="1"/>
  <c r="G27" i="9" a="1"/>
  <c r="G27" i="9" s="1"/>
  <c r="D27" i="9" a="1"/>
  <c r="D27" i="9" s="1"/>
  <c r="G26" i="9" a="1"/>
  <c r="G26" i="9" s="1"/>
  <c r="D26" i="9" a="1"/>
  <c r="D26" i="9" s="1"/>
  <c r="G25" i="9" a="1"/>
  <c r="G25" i="9" s="1"/>
  <c r="D25" i="9" a="1"/>
  <c r="D25" i="9" s="1"/>
  <c r="G24" i="9" a="1"/>
  <c r="G24" i="9" s="1"/>
  <c r="D24" i="9" a="1"/>
  <c r="D24" i="9" s="1"/>
  <c r="C24" i="9" a="1"/>
  <c r="C24" i="9" s="1"/>
  <c r="G23" i="9" a="1"/>
  <c r="G23" i="9" s="1"/>
  <c r="D23" i="9" a="1"/>
  <c r="D23" i="9" s="1"/>
  <c r="G22" i="9" a="1"/>
  <c r="G22" i="9" s="1"/>
  <c r="D22" i="9" a="1"/>
  <c r="D22" i="9" s="1"/>
  <c r="G21" i="9" a="1"/>
  <c r="G21" i="9" s="1"/>
  <c r="D21" i="9" a="1"/>
  <c r="D21" i="9" s="1"/>
  <c r="G20" i="9" a="1"/>
  <c r="G20" i="9" s="1"/>
  <c r="D20" i="9" a="1"/>
  <c r="D20" i="9" s="1"/>
  <c r="G19" i="9" a="1"/>
  <c r="G19" i="9" s="1"/>
  <c r="D19" i="9" a="1"/>
  <c r="D19" i="9" s="1"/>
  <c r="G18" i="9" a="1"/>
  <c r="G18" i="9" s="1"/>
  <c r="D18" i="9" a="1"/>
  <c r="D18" i="9" s="1"/>
  <c r="G17" i="9" a="1"/>
  <c r="G17" i="9" s="1"/>
  <c r="D17" i="9" a="1"/>
  <c r="D17" i="9" s="1"/>
  <c r="G16" i="9" a="1"/>
  <c r="G16" i="9" s="1"/>
  <c r="D16" i="9" a="1"/>
  <c r="D16" i="9" s="1"/>
  <c r="C16" i="9" a="1"/>
  <c r="C16" i="9" s="1"/>
  <c r="G15" i="9" a="1"/>
  <c r="G15" i="9" s="1"/>
  <c r="D15" i="9" a="1"/>
  <c r="D15" i="9" s="1"/>
  <c r="G14" i="9" a="1"/>
  <c r="G14" i="9" s="1"/>
  <c r="D14" i="9" a="1"/>
  <c r="D14" i="9" s="1"/>
  <c r="A8" i="9"/>
  <c r="B7" i="9"/>
  <c r="B6" i="9"/>
  <c r="B5" i="9"/>
  <c r="B27" i="8"/>
  <c r="A47" i="10" s="1"/>
  <c r="A47" i="9" l="1"/>
  <c r="G32" i="10" a="1"/>
  <c r="G32" i="10" s="1"/>
  <c r="G33" i="10" a="1"/>
  <c r="G33" i="10" s="1"/>
  <c r="G34" i="10" a="1"/>
  <c r="G34" i="10" s="1"/>
  <c r="G35" i="10" a="1"/>
  <c r="G35" i="10" s="1"/>
  <c r="G38" i="10" a="1"/>
  <c r="G38" i="10" s="1"/>
  <c r="G39" i="10" a="1"/>
  <c r="G39" i="10" s="1"/>
  <c r="G40" i="10" a="1"/>
  <c r="G40" i="10" s="1"/>
  <c r="G43" i="10" a="1"/>
  <c r="G43" i="10" s="1"/>
  <c r="G44" i="10" a="1"/>
  <c r="G44" i="10" s="1"/>
  <c r="D59" i="10"/>
  <c r="C44" i="9" a="1"/>
  <c r="C44" i="9" s="1"/>
  <c r="C35" i="10" a="1"/>
  <c r="C35" i="10" s="1"/>
  <c r="C38" i="10" a="1"/>
  <c r="C38" i="10" s="1"/>
  <c r="C39" i="10" a="1"/>
  <c r="C39" i="10" s="1"/>
  <c r="C40" i="10" a="1"/>
  <c r="C40" i="10" s="1"/>
  <c r="C43" i="10" a="1"/>
  <c r="C43" i="10" s="1"/>
  <c r="E55" i="9"/>
  <c r="H14" i="9" a="1"/>
  <c r="H14" i="9" s="1"/>
  <c r="H15" i="9" a="1"/>
  <c r="H15" i="9" s="1"/>
  <c r="H16" i="9" a="1"/>
  <c r="H16" i="9" s="1"/>
  <c r="H17" i="9" a="1"/>
  <c r="H17" i="9" s="1"/>
  <c r="H18" i="9" a="1"/>
  <c r="H18" i="9" s="1"/>
  <c r="H19" i="9" a="1"/>
  <c r="H19" i="9" s="1"/>
  <c r="H20" i="9" a="1"/>
  <c r="H20" i="9" s="1"/>
  <c r="H21" i="9" a="1"/>
  <c r="H21" i="9" s="1"/>
  <c r="H22" i="9" a="1"/>
  <c r="H22" i="9" s="1"/>
  <c r="H23" i="9" a="1"/>
  <c r="H23" i="9" s="1"/>
  <c r="H24" i="9" a="1"/>
  <c r="H24" i="9" s="1"/>
  <c r="H25" i="9" a="1"/>
  <c r="H25" i="9" s="1"/>
  <c r="H26" i="9" a="1"/>
  <c r="H26" i="9" s="1"/>
  <c r="H27" i="9" a="1"/>
  <c r="H27" i="9" s="1"/>
  <c r="H28" i="9" a="1"/>
  <c r="H28" i="9" s="1"/>
  <c r="H29" i="9" a="1"/>
  <c r="H29" i="9" s="1"/>
  <c r="H30" i="9" a="1"/>
  <c r="H30" i="9" s="1"/>
  <c r="C31" i="9" a="1"/>
  <c r="C31" i="9" s="1"/>
  <c r="H31" i="9" a="1"/>
  <c r="H31" i="9" s="1"/>
  <c r="C32" i="9" a="1"/>
  <c r="C32" i="9" s="1"/>
  <c r="H32" i="9" a="1"/>
  <c r="H32" i="9" s="1"/>
  <c r="C33" i="9" a="1"/>
  <c r="C33" i="9" s="1"/>
  <c r="H33" i="9" a="1"/>
  <c r="H33" i="9" s="1"/>
  <c r="C34" i="9" a="1"/>
  <c r="C34" i="9" s="1"/>
  <c r="H34" i="9" a="1"/>
  <c r="H34" i="9" s="1"/>
  <c r="C35" i="9" a="1"/>
  <c r="C35" i="9" s="1"/>
  <c r="H35" i="9" a="1"/>
  <c r="H35" i="9" s="1"/>
  <c r="C38" i="9" a="1"/>
  <c r="C38" i="9" s="1"/>
  <c r="H38" i="9" a="1"/>
  <c r="H38" i="9" s="1"/>
  <c r="C39" i="9" a="1"/>
  <c r="C39" i="9" s="1"/>
  <c r="H39" i="9" a="1"/>
  <c r="H39" i="9" s="1"/>
  <c r="C40" i="9" a="1"/>
  <c r="C40" i="9" s="1"/>
  <c r="H40" i="9" a="1"/>
  <c r="H40" i="9" s="1"/>
  <c r="C43" i="9" a="1"/>
  <c r="C43" i="9" s="1"/>
  <c r="H43" i="9" a="1"/>
  <c r="H43" i="9" s="1"/>
  <c r="H44" i="10" l="1" a="1"/>
  <c r="H44" i="10" s="1"/>
  <c r="H43" i="10" a="1"/>
  <c r="H43" i="10" s="1"/>
  <c r="H40" i="10" a="1"/>
  <c r="H40" i="10" s="1"/>
  <c r="H39" i="10" a="1"/>
  <c r="H39" i="10" s="1"/>
  <c r="H38" i="10" a="1"/>
  <c r="H38" i="10" s="1"/>
  <c r="H35" i="10" a="1"/>
  <c r="H35" i="10" s="1"/>
  <c r="H34" i="10" a="1"/>
  <c r="H34" i="10" s="1"/>
  <c r="H33" i="10" a="1"/>
  <c r="H33" i="10" s="1"/>
  <c r="H32" i="10" a="1"/>
  <c r="H32" i="10" s="1"/>
  <c r="H31" i="10" a="1"/>
  <c r="H31" i="10" s="1"/>
  <c r="H30" i="10" a="1"/>
  <c r="H30" i="10" s="1"/>
  <c r="H29" i="10" a="1"/>
  <c r="H29" i="10" s="1"/>
  <c r="H28" i="10" a="1"/>
  <c r="H28" i="10" s="1"/>
  <c r="H27" i="10" a="1"/>
  <c r="H27" i="10" s="1"/>
  <c r="H26" i="10" a="1"/>
  <c r="H26" i="10" s="1"/>
  <c r="H25" i="10" a="1"/>
  <c r="H25" i="10" s="1"/>
  <c r="H24" i="10" a="1"/>
  <c r="H24" i="10" s="1"/>
  <c r="H23" i="10" a="1"/>
  <c r="H23" i="10" s="1"/>
  <c r="H22" i="10" a="1"/>
  <c r="H22" i="10" s="1"/>
  <c r="H21" i="10" a="1"/>
  <c r="H21" i="10" s="1"/>
  <c r="H20" i="10" a="1"/>
  <c r="H20" i="10" s="1"/>
  <c r="H19" i="10" a="1"/>
  <c r="H19" i="10" s="1"/>
  <c r="H18" i="10" a="1"/>
  <c r="H18" i="10" s="1"/>
  <c r="H17" i="10" a="1"/>
  <c r="H17" i="10" s="1"/>
  <c r="H16" i="10" a="1"/>
  <c r="H16" i="10" s="1"/>
  <c r="H15" i="10" a="1"/>
  <c r="H15" i="10" s="1"/>
  <c r="H14" i="10" a="1"/>
  <c r="H14" i="10" s="1"/>
  <c r="E59" i="10"/>
  <c r="D44" i="10" a="1"/>
  <c r="D44" i="10" s="1"/>
  <c r="D43" i="10" a="1"/>
  <c r="D43" i="10" s="1"/>
  <c r="D40" i="10" a="1"/>
  <c r="D40" i="10" s="1"/>
  <c r="D39" i="10" a="1"/>
  <c r="D39" i="10" s="1"/>
  <c r="D38" i="10" a="1"/>
  <c r="D38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I44" i="9" a="1"/>
  <c r="I44" i="9" s="1"/>
  <c r="I43" i="9" a="1"/>
  <c r="I43" i="9" s="1"/>
  <c r="E44" i="9" a="1"/>
  <c r="E44" i="9" s="1"/>
  <c r="E43" i="9" a="1"/>
  <c r="E43" i="9" s="1"/>
  <c r="E40" i="9" a="1"/>
  <c r="E40" i="9" s="1"/>
  <c r="E39" i="9" a="1"/>
  <c r="E39" i="9" s="1"/>
  <c r="E38" i="9" a="1"/>
  <c r="E38" i="9" s="1"/>
  <c r="E35" i="9" a="1"/>
  <c r="E35" i="9" s="1"/>
  <c r="E34" i="9" a="1"/>
  <c r="E34" i="9" s="1"/>
  <c r="E33" i="9" a="1"/>
  <c r="E33" i="9" s="1"/>
  <c r="E32" i="9" a="1"/>
  <c r="E32" i="9" s="1"/>
  <c r="E31" i="9" a="1"/>
  <c r="E31" i="9" s="1"/>
  <c r="E30" i="9" a="1"/>
  <c r="E30" i="9" s="1"/>
  <c r="E29" i="9" a="1"/>
  <c r="E29" i="9" s="1"/>
  <c r="E28" i="9" a="1"/>
  <c r="E28" i="9" s="1"/>
  <c r="E27" i="9" a="1"/>
  <c r="E27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E21" i="9" a="1"/>
  <c r="E21" i="9" s="1"/>
  <c r="E20" i="9" a="1"/>
  <c r="E20" i="9" s="1"/>
  <c r="E19" i="9" a="1"/>
  <c r="E19" i="9" s="1"/>
  <c r="E18" i="9" a="1"/>
  <c r="E18" i="9" s="1"/>
  <c r="E17" i="9" a="1"/>
  <c r="E17" i="9" s="1"/>
  <c r="E16" i="9" a="1"/>
  <c r="E16" i="9" s="1"/>
  <c r="E15" i="9" a="1"/>
  <c r="E15" i="9" s="1"/>
  <c r="E14" i="9" a="1"/>
  <c r="E14" i="9" s="1"/>
  <c r="I38" i="9" a="1"/>
  <c r="I38" i="9" s="1"/>
  <c r="I40" i="9" a="1"/>
  <c r="I40" i="9" s="1"/>
  <c r="I39" i="9" a="1"/>
  <c r="I39" i="9" s="1"/>
  <c r="I35" i="9" a="1"/>
  <c r="I35" i="9" s="1"/>
  <c r="I34" i="9" a="1"/>
  <c r="I34" i="9" s="1"/>
  <c r="I30" i="9" a="1"/>
  <c r="I30" i="9" s="1"/>
  <c r="I29" i="9" a="1"/>
  <c r="I29" i="9" s="1"/>
  <c r="I22" i="9" a="1"/>
  <c r="I22" i="9" s="1"/>
  <c r="I21" i="9" a="1"/>
  <c r="I21" i="9" s="1"/>
  <c r="I14" i="9" a="1"/>
  <c r="I14" i="9" s="1"/>
  <c r="I19" i="9" a="1"/>
  <c r="I19" i="9" s="1"/>
  <c r="I31" i="9" a="1"/>
  <c r="I31" i="9" s="1"/>
  <c r="I24" i="9" a="1"/>
  <c r="I24" i="9" s="1"/>
  <c r="I23" i="9" a="1"/>
  <c r="I23" i="9" s="1"/>
  <c r="I16" i="9" a="1"/>
  <c r="I16" i="9" s="1"/>
  <c r="I15" i="9" a="1"/>
  <c r="I15" i="9" s="1"/>
  <c r="I20" i="9" a="1"/>
  <c r="I20" i="9" s="1"/>
  <c r="I32" i="9" a="1"/>
  <c r="I32" i="9" s="1"/>
  <c r="I26" i="9" a="1"/>
  <c r="I26" i="9" s="1"/>
  <c r="I25" i="9" a="1"/>
  <c r="I25" i="9" s="1"/>
  <c r="I18" i="9" a="1"/>
  <c r="I18" i="9" s="1"/>
  <c r="I17" i="9" a="1"/>
  <c r="I17" i="9" s="1"/>
  <c r="I28" i="9" a="1"/>
  <c r="I28" i="9" s="1"/>
  <c r="I27" i="9" a="1"/>
  <c r="I27" i="9" s="1"/>
  <c r="I33" i="9" a="1"/>
  <c r="I33" i="9" s="1"/>
  <c r="E44" i="10" l="1" a="1"/>
  <c r="E44" i="10" s="1"/>
  <c r="E43" i="10" a="1"/>
  <c r="E43" i="10" s="1"/>
  <c r="E40" i="10" a="1"/>
  <c r="E40" i="10" s="1"/>
  <c r="E39" i="10" a="1"/>
  <c r="E39" i="10" s="1"/>
  <c r="E38" i="10" a="1"/>
  <c r="E38" i="10" s="1"/>
  <c r="E35" i="10" a="1"/>
  <c r="E35" i="10" s="1"/>
  <c r="E34" i="10" a="1"/>
  <c r="E34" i="10" s="1"/>
  <c r="E33" i="10" a="1"/>
  <c r="E33" i="10" s="1"/>
  <c r="E32" i="10" a="1"/>
  <c r="E32" i="10" s="1"/>
  <c r="E31" i="10" a="1"/>
  <c r="E31" i="10" s="1"/>
  <c r="E30" i="10" a="1"/>
  <c r="E30" i="10" s="1"/>
  <c r="E29" i="10" a="1"/>
  <c r="E29" i="10" s="1"/>
  <c r="E28" i="10" a="1"/>
  <c r="E28" i="10" s="1"/>
  <c r="E27" i="10" a="1"/>
  <c r="E27" i="10" s="1"/>
  <c r="E26" i="10" a="1"/>
  <c r="E26" i="10" s="1"/>
  <c r="E25" i="10" a="1"/>
  <c r="E25" i="10" s="1"/>
  <c r="E24" i="10" a="1"/>
  <c r="E24" i="10" s="1"/>
  <c r="E23" i="10" a="1"/>
  <c r="E23" i="10" s="1"/>
  <c r="E22" i="10" a="1"/>
  <c r="E22" i="10" s="1"/>
  <c r="E21" i="10" a="1"/>
  <c r="E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E14" i="10" a="1"/>
  <c r="E14" i="10" s="1"/>
  <c r="I44" i="10" a="1"/>
  <c r="I44" i="10" s="1"/>
  <c r="I43" i="10" a="1"/>
  <c r="I43" i="10" s="1"/>
  <c r="I40" i="10" a="1"/>
  <c r="I40" i="10" s="1"/>
  <c r="I39" i="10" a="1"/>
  <c r="I39" i="10" s="1"/>
  <c r="I38" i="10" a="1"/>
  <c r="I38" i="10" s="1"/>
  <c r="I35" i="10" a="1"/>
  <c r="I35" i="10" s="1"/>
  <c r="I34" i="10" a="1"/>
  <c r="I34" i="10" s="1"/>
  <c r="I33" i="10" a="1"/>
  <c r="I33" i="10" s="1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I26" i="10" a="1"/>
  <c r="I26" i="10" s="1"/>
  <c r="I25" i="10" a="1"/>
  <c r="I25" i="10" s="1"/>
  <c r="I24" i="10" a="1"/>
  <c r="I24" i="10" s="1"/>
  <c r="I23" i="10" a="1"/>
  <c r="I23" i="10" s="1"/>
  <c r="I22" i="10" a="1"/>
  <c r="I22" i="10" s="1"/>
  <c r="I21" i="10" a="1"/>
  <c r="I21" i="10" s="1"/>
  <c r="I20" i="10" a="1"/>
  <c r="I20" i="10" s="1"/>
  <c r="I19" i="10" a="1"/>
  <c r="I19" i="10" s="1"/>
  <c r="I18" i="10" a="1"/>
  <c r="I18" i="10" s="1"/>
  <c r="I17" i="10" a="1"/>
  <c r="I17" i="10" s="1"/>
  <c r="I16" i="10" a="1"/>
  <c r="I16" i="10" s="1"/>
  <c r="I15" i="10" a="1"/>
  <c r="I15" i="10" s="1"/>
  <c r="I14" i="10" a="1"/>
  <c r="I1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D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4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9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9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9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9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9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9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9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20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0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20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20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0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20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4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4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5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5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8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9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9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9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9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9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9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9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9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9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9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9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9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9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9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9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0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20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0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20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20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20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20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20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20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0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20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9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9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9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9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9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9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9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9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9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9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9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9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9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9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20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0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20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0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20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20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0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0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0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20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20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20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0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0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20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20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20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2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6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9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9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9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9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9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9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9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9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9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9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9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9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9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9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9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9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9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9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9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9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9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9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9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9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0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20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20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20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20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20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20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20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0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20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20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0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0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20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20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0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0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20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0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0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20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20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20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20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20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0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0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20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20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20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0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9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9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9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9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9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9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9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9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9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9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9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9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9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0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5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5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5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5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5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5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20" authorId="0" shapeId="0" xr:uid="{00000000-0006-0000-05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20" authorId="0" shapeId="0" xr:uid="{00000000-0006-0000-05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5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5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20" authorId="0" shapeId="0" xr:uid="{00000000-0006-0000-05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5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5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20" authorId="0" shapeId="0" xr:uid="{00000000-0006-0000-05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20" authorId="0" shapeId="0" xr:uid="{00000000-0006-0000-05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20" authorId="0" shapeId="0" xr:uid="{00000000-0006-0000-05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5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20" authorId="0" shapeId="0" xr:uid="{00000000-0006-0000-05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<sst xmlns="http://schemas.openxmlformats.org/spreadsheetml/2006/main" count="14833" uniqueCount="2271">
  <si>
    <t>Civilian population ;  Persons ;</t>
  </si>
  <si>
    <t>Civilian population ;  &gt; Males ;</t>
  </si>
  <si>
    <t>Civilian population ;  &gt; Females ;</t>
  </si>
  <si>
    <t>Employed ;  Persons ;</t>
  </si>
  <si>
    <t>Employed ;  &gt; Males ;</t>
  </si>
  <si>
    <t>Employed ;  &gt; Females ;</t>
  </si>
  <si>
    <t>&gt; Underemployed (expanded definition) ;  Persons ;</t>
  </si>
  <si>
    <t>&gt; Underemployed (expanded definition) ;  &gt; Males ;</t>
  </si>
  <si>
    <t>&gt; Underemployed (expanded definition) ;  &gt; Females ;</t>
  </si>
  <si>
    <t>&gt;&gt; Underemployed (headline definition) ;  Persons ;</t>
  </si>
  <si>
    <t>&gt;&gt; Underemployed (headline definition) ;  &gt; Males ;</t>
  </si>
  <si>
    <t>&gt;&gt; Underemployed (headline definition) ;  &gt; Females ;</t>
  </si>
  <si>
    <t>Potential workers ;  Persons ;</t>
  </si>
  <si>
    <t>Potential workers ;  &gt; Males ;</t>
  </si>
  <si>
    <t>Potential workers ;  &gt; Females ;</t>
  </si>
  <si>
    <t>&gt; Potential workers with job attachment ;  Persons ;</t>
  </si>
  <si>
    <t>&gt; Potential workers with job attachment ;  &gt; Males ;</t>
  </si>
  <si>
    <t>&gt; Potential workers with job attachment ;  &gt; Females ;</t>
  </si>
  <si>
    <t>&gt;&gt; Had a job to go to and available within 4 weeks ;  Persons ;</t>
  </si>
  <si>
    <t>&gt;&gt; Had a job to go to and available within 4 weeks ;  &gt; Males ;</t>
  </si>
  <si>
    <t>&gt;&gt; Had a job to go to and available within 4 weeks ;  &gt; Females ;</t>
  </si>
  <si>
    <t>&gt;&gt;&gt; Had a job to go to and available last week (unemployed) ;  Persons ;</t>
  </si>
  <si>
    <t>&gt;&gt;&gt; Had a job to go to and available last week (unemployed) ;  &gt; Males ;</t>
  </si>
  <si>
    <t>&gt;&gt;&gt; Had a job to go to and available last week (unemployed) ;  &gt; Females ;</t>
  </si>
  <si>
    <t>&gt;&gt;&gt; Had a job to go to and available within 4 weeks (but not last week) ;  Persons ;</t>
  </si>
  <si>
    <t>&gt;&gt;&gt; Had a job to go to and available within 4 weeks (but not last week) ;  &gt; Males ;</t>
  </si>
  <si>
    <t>&gt;&gt;&gt; Had a job to go to and available within 4 weeks (but not last week) ;  &gt; Females ;</t>
  </si>
  <si>
    <t>&gt;&gt; Had a job to go to and not available within 4 weeks ;  Persons ;</t>
  </si>
  <si>
    <t>&gt;&gt; Had a job to go to and not available within 4 weeks ;  &gt; Males ;</t>
  </si>
  <si>
    <t>&gt;&gt; Had a job to go to and not available within 4 weeks ;  &gt; Females ;</t>
  </si>
  <si>
    <t>&gt; Potential workers without job attachment ;  Persons ;</t>
  </si>
  <si>
    <t>&gt; Potential workers without job attachment ;  &gt; Males ;</t>
  </si>
  <si>
    <t>&gt; Potential workers without job attachment ;  &gt; Females ;</t>
  </si>
  <si>
    <t>&gt;&gt; Wanted to work, actively looking and available within 4 weeks ;  Persons ;</t>
  </si>
  <si>
    <t>&gt;&gt; Wanted to work, actively looking and available within 4 weeks ;  &gt; Males ;</t>
  </si>
  <si>
    <t>&gt;&gt; Wanted to work, actively looking and available within 4 weeks ;  &gt; Females ;</t>
  </si>
  <si>
    <t>&gt;&gt;&gt; Wanted to work, actively looking and available last week (unemployed) ;  Persons ;</t>
  </si>
  <si>
    <t>&gt;&gt;&gt; Wanted to work, actively looking and available last week (unemployed) ;  &gt; Males ;</t>
  </si>
  <si>
    <t>&gt;&gt;&gt; Wanted to work, actively looking and available last week (unemployed) ;  &gt; Females ;</t>
  </si>
  <si>
    <t>&gt;&gt;&gt; Wanted to work, actively looking and available within 4 weeks (but not last week) ;  Persons ;</t>
  </si>
  <si>
    <t>&gt;&gt;&gt; Wanted to work, actively looking and available within 4 weeks (but not last week) ;  &gt; Males ;</t>
  </si>
  <si>
    <t>&gt;&gt;&gt; Wanted to work, actively looking and available within 4 weeks (but not last week) ;  &gt; Females ;</t>
  </si>
  <si>
    <t>&gt;&gt; Wanted to work, actively looking and not available within 4 weeks ;  Persons ;</t>
  </si>
  <si>
    <t>&gt;&gt; Wanted to work, actively looking and not available within 4 weeks ;  &gt; Males ;</t>
  </si>
  <si>
    <t>&gt;&gt; Wanted to work, actively looking and not available within 4 weeks ;  &gt; Females ;</t>
  </si>
  <si>
    <t>&gt;&gt; Wanted to work, available within 4 weeks but not actively looking ;  Persons ;</t>
  </si>
  <si>
    <t>&gt;&gt; Wanted to work, available within 4 weeks but not actively looking ;  &gt; Males ;</t>
  </si>
  <si>
    <t>&gt;&gt; Wanted to work, available within 4 weeks but not actively looking ;  &gt; Females ;</t>
  </si>
  <si>
    <t>&gt;&gt;&gt; Discouraged job seekers - available but discouraged from actively looking ;  Persons ;</t>
  </si>
  <si>
    <t>&gt;&gt;&gt; Discouraged job seekers - available but discouraged from actively looking ;  &gt; Males ;</t>
  </si>
  <si>
    <t>&gt;&gt;&gt; Discouraged job seekers - available but discouraged from actively looking ;  &gt; Females ;</t>
  </si>
  <si>
    <t>&gt;&gt;&gt; Other job seekers - available but not actively looking for other reasons ;  Persons ;</t>
  </si>
  <si>
    <t>&gt;&gt;&gt; Other job seekers - available but not actively looking for other reasons ;  &gt; Males ;</t>
  </si>
  <si>
    <t>&gt;&gt;&gt; Other job seekers - available but not actively looking for other reasons ;  &gt; Females ;</t>
  </si>
  <si>
    <t>&gt;&gt; Wanted to work, not available within 4 weeks and not actively looking ;  Persons ;</t>
  </si>
  <si>
    <t>&gt;&gt; Wanted to work, not available within 4 weeks and not actively looking ;  &gt; Males ;</t>
  </si>
  <si>
    <t>&gt;&gt; Wanted to work, not available within 4 weeks and not actively looking ;  &gt; Females ;</t>
  </si>
  <si>
    <t>Not potential workers ;  Persons ;</t>
  </si>
  <si>
    <t>Not potential workers ;  &gt; Males ;</t>
  </si>
  <si>
    <t>Not potential workers ;  &gt; Females ;</t>
  </si>
  <si>
    <t>&gt; Did not want to work ;  Persons ;</t>
  </si>
  <si>
    <t>&gt; Did not want to work ;  &gt; Males ;</t>
  </si>
  <si>
    <t>&gt; Did not want to work ;  &gt; Females ;</t>
  </si>
  <si>
    <t>&gt; Permanently unable to work ;  Persons ;</t>
  </si>
  <si>
    <t>&gt; Permanently unable to work ;  &gt; Males ;</t>
  </si>
  <si>
    <t>&gt; Permanently unable to work ;  &gt; Females ;</t>
  </si>
  <si>
    <t>Unemployed ;  Persons ;</t>
  </si>
  <si>
    <t>Unemployed ;  &gt; Males ;</t>
  </si>
  <si>
    <t>Unemployed ;  &gt; Females ;</t>
  </si>
  <si>
    <t>Not in the labour force ;  Persons ;</t>
  </si>
  <si>
    <t>Not in the labour force ;  &gt; Males ;</t>
  </si>
  <si>
    <t>Not in the labour force ;  &gt; Females ;</t>
  </si>
  <si>
    <t>With job attachment ;  Persons ;</t>
  </si>
  <si>
    <t>With job attachment ;  &gt; Males ;</t>
  </si>
  <si>
    <t>With job attachment ;  &gt; Females ;</t>
  </si>
  <si>
    <t>Without job attachment ;  Persons ;</t>
  </si>
  <si>
    <t>Without job attachment ;  &gt; Males ;</t>
  </si>
  <si>
    <t>Without job attachment ;  &gt; Females ;</t>
  </si>
  <si>
    <t>15-64 years ;  Civilian population ;  Persons ;</t>
  </si>
  <si>
    <t>15-64 years ;  Civilian population ;  &gt; Males ;</t>
  </si>
  <si>
    <t>15-64 years ;  Civilian population ;  &gt; Females ;</t>
  </si>
  <si>
    <t>15-64 years ;  Employed ;  Persons ;</t>
  </si>
  <si>
    <t>15-64 years ;  Employed ;  &gt; Males ;</t>
  </si>
  <si>
    <t>15-64 years ;  Employed ;  &gt; Females ;</t>
  </si>
  <si>
    <t>15-64 years ;  &gt; Underemployed (expanded definition) ;  Persons ;</t>
  </si>
  <si>
    <t>15-64 years ;  &gt; Underemployed (expanded definition) ;  &gt; Males ;</t>
  </si>
  <si>
    <t>15-64 years ;  &gt; Underemployed (expanded definition) ;  &gt; Females ;</t>
  </si>
  <si>
    <t>15-64 years ;  &gt;&gt; Underemployed (headline definition) ;  Persons ;</t>
  </si>
  <si>
    <t>15-64 years ;  &gt;&gt; Underemployed (headline definition) ;  &gt; Males ;</t>
  </si>
  <si>
    <t>15-64 years ;  &gt;&gt; Underemployed (headline definition) ;  &gt; Females ;</t>
  </si>
  <si>
    <t>15-64 years ;  Potential workers ;  Persons ;</t>
  </si>
  <si>
    <t>15-64 years ;  Potential workers ;  &gt; Males ;</t>
  </si>
  <si>
    <t>15-64 years ;  Potential workers ;  &gt; Females ;</t>
  </si>
  <si>
    <t>15-64 years ;  &gt; Potential workers with job attachment ;  Persons ;</t>
  </si>
  <si>
    <t>15-64 years ;  &gt; Potential workers with job attachment ;  &gt; Males ;</t>
  </si>
  <si>
    <t>15-64 years ;  &gt; Potential workers with job attachment ;  &gt; Females ;</t>
  </si>
  <si>
    <t>15-64 years ;  &gt;&gt; Had a job to go to and available within 4 weeks ;  Persons ;</t>
  </si>
  <si>
    <t>15-64 years ;  &gt;&gt; Had a job to go to and available within 4 weeks ;  &gt; Males ;</t>
  </si>
  <si>
    <t>15-64 years ;  &gt;&gt; Had a job to go to and available within 4 weeks ;  &gt; Females ;</t>
  </si>
  <si>
    <t>15-64 years ;  &gt;&gt;&gt; Had a job to go to and available last week (unemployed) ;  Persons ;</t>
  </si>
  <si>
    <t>15-64 years ;  &gt;&gt;&gt; Had a job to go to and available last week (unemployed) ;  &gt; Males ;</t>
  </si>
  <si>
    <t>15-64 years ;  &gt;&gt;&gt; Had a job to go to and available last week (unemployed) ;  &gt; Females ;</t>
  </si>
  <si>
    <t>15-64 years ;  &gt;&gt;&gt; Had a job to go to and available within 4 weeks (but not last week) ;  Persons ;</t>
  </si>
  <si>
    <t>15-64 years ;  &gt;&gt;&gt; Had a job to go to and available within 4 weeks (but not last week) ;  &gt; Males ;</t>
  </si>
  <si>
    <t>15-64 years ;  &gt;&gt;&gt; Had a job to go to and available within 4 weeks (but not last week) ;  &gt; Females ;</t>
  </si>
  <si>
    <t>15-64 years ;  &gt;&gt; Had a job to go to and not available within 4 weeks ;  Persons ;</t>
  </si>
  <si>
    <t>15-64 years ;  &gt;&gt; Had a job to go to and not available within 4 weeks ;  &gt; Males ;</t>
  </si>
  <si>
    <t>15-64 years ;  &gt;&gt; Had a job to go to and not available within 4 weeks ;  &gt; Females ;</t>
  </si>
  <si>
    <t>15-64 years ;  &gt; Potential workers without job attachment ;  Persons ;</t>
  </si>
  <si>
    <t>15-64 years ;  &gt; Potential workers without job attachment ;  &gt; Males ;</t>
  </si>
  <si>
    <t>15-64 years ;  &gt; Potential workers without job attachment ;  &gt; Females ;</t>
  </si>
  <si>
    <t>15-64 years ;  &gt;&gt; Wanted to work, actively looking and available within 4 weeks ;  Persons ;</t>
  </si>
  <si>
    <t>15-64 years ;  &gt;&gt; Wanted to work, actively looking and available within 4 weeks ;  &gt; Males ;</t>
  </si>
  <si>
    <t>15-64 years ;  &gt;&gt; Wanted to work, actively looking and available within 4 weeks ;  &gt; Females ;</t>
  </si>
  <si>
    <t>15-64 years ;  &gt;&gt;&gt; Wanted to work, actively looking and available last week (unemployed) ;  Persons ;</t>
  </si>
  <si>
    <t>15-64 years ;  &gt;&gt;&gt; Wanted to work, actively looking and available last week (unemployed) ;  &gt; Males ;</t>
  </si>
  <si>
    <t>15-64 years ;  &gt;&gt;&gt; Wanted to work, actively looking and available last week (unemployed) ;  &gt; Females ;</t>
  </si>
  <si>
    <t>15-64 years ;  &gt;&gt;&gt; Wanted to work, actively looking and available within 4 weeks (but not last week) ;  Persons ;</t>
  </si>
  <si>
    <t>15-64 years ;  &gt;&gt;&gt; Wanted to work, actively looking and available within 4 weeks (but not last week) ;  &gt; Males ;</t>
  </si>
  <si>
    <t>15-64 years ;  &gt;&gt;&gt; Wanted to work, actively looking and available within 4 weeks (but not last week) ;  &gt; Females ;</t>
  </si>
  <si>
    <t>15-64 years ;  &gt;&gt; Wanted to work, actively looking and not available within 4 weeks ;  Persons ;</t>
  </si>
  <si>
    <t>15-64 years ;  &gt;&gt; Wanted to work, actively looking and not available within 4 weeks ;  &gt; Males ;</t>
  </si>
  <si>
    <t>15-64 years ;  &gt;&gt; Wanted to work, actively looking and not available within 4 weeks ;  &gt; Females ;</t>
  </si>
  <si>
    <t>15-64 years ;  &gt;&gt; Wanted to work, available within 4 weeks but not actively looking ;  Persons ;</t>
  </si>
  <si>
    <t>15-64 years ;  &gt;&gt; Wanted to work, available within 4 weeks but not actively looking ;  &gt; Males ;</t>
  </si>
  <si>
    <t>15-64 years ;  &gt;&gt; Wanted to work, available within 4 weeks but not actively looking ;  &gt; Females ;</t>
  </si>
  <si>
    <t>15-64 years ;  &gt;&gt;&gt; Discouraged job seekers - available but discouraged from actively looking ;  Persons ;</t>
  </si>
  <si>
    <t>15-64 years ;  &gt;&gt;&gt; Discouraged job seekers - available but discouraged from actively looking ;  &gt; Males ;</t>
  </si>
  <si>
    <t>15-64 years ;  &gt;&gt;&gt; Discouraged job seekers - available but discouraged from actively looking ;  &gt; Females ;</t>
  </si>
  <si>
    <t>15-64 years ;  &gt;&gt;&gt; Other job seekers - available but not actively looking for other reasons ;  Persons ;</t>
  </si>
  <si>
    <t>15-64 years ;  &gt;&gt;&gt; Other job seekers - available but not actively looking for other reasons ;  &gt; Males ;</t>
  </si>
  <si>
    <t>15-64 years ;  &gt;&gt;&gt; Other job seekers - available but not actively looking for other reasons ;  &gt; Females ;</t>
  </si>
  <si>
    <t>15-64 years ;  &gt;&gt; Wanted to work, not available within 4 weeks and not actively looking ;  Persons ;</t>
  </si>
  <si>
    <t>15-64 years ;  &gt;&gt; Wanted to work, not available within 4 weeks and not actively looking ;  &gt; Males ;</t>
  </si>
  <si>
    <t>15-64 years ;  &gt;&gt; Wanted to work, not available within 4 weeks and not actively looking ;  &gt; Females ;</t>
  </si>
  <si>
    <t>15-64 years ;  Not potential workers ;  Persons ;</t>
  </si>
  <si>
    <t>15-64 years ;  Not potential workers ;  &gt; Males ;</t>
  </si>
  <si>
    <t>15-64 years ;  Not potential workers ;  &gt; Females ;</t>
  </si>
  <si>
    <t>15-64 years ;  &gt; Did not want to work ;  Persons ;</t>
  </si>
  <si>
    <t>15-64 years ;  &gt; Did not want to work ;  &gt; Males ;</t>
  </si>
  <si>
    <t>15-64 years ;  &gt; Did not want to work ;  &gt; Females ;</t>
  </si>
  <si>
    <t>15-64 years ;  &gt; Permanently unable to work ;  Persons ;</t>
  </si>
  <si>
    <t>15-64 years ;  &gt; Permanently unable to work ;  &gt; Males ;</t>
  </si>
  <si>
    <t>15-64 years ;  &gt; Permanently unable to work ;  &gt; Females ;</t>
  </si>
  <si>
    <t>15-64 years ;  Unemployed ;  Persons ;</t>
  </si>
  <si>
    <t>15-64 years ;  Unemployed ;  &gt; Males ;</t>
  </si>
  <si>
    <t>15-64 years ;  Unemployed ;  &gt; Females ;</t>
  </si>
  <si>
    <t>15-64 years ;  Not in the labour force ;  Persons ;</t>
  </si>
  <si>
    <t>15-64 years ;  Not in the labour force ;  &gt; Males ;</t>
  </si>
  <si>
    <t>15-64 years ;  Not in the labour force ;  &gt; Females ;</t>
  </si>
  <si>
    <t>15-64 years ;  With job attachment ;  Persons ;</t>
  </si>
  <si>
    <t>15-64 years ;  With job attachment ;  &gt; Males ;</t>
  </si>
  <si>
    <t>15-64 years ;  With job attachment ;  &gt; Females ;</t>
  </si>
  <si>
    <t>15-64 years ;  Without job attachment ;  Persons ;</t>
  </si>
  <si>
    <t>15-64 years ;  Without job attachment ;  &gt; Males ;</t>
  </si>
  <si>
    <t>15-64 years ;  Without job attachment ;  &gt; Females ;</t>
  </si>
  <si>
    <t>&gt; 15-24 years ;  Civilian population ;  Persons ;</t>
  </si>
  <si>
    <t>&gt; 15-24 years ;  Civilian population ;  &gt; Males ;</t>
  </si>
  <si>
    <t>&gt; 15-24 years ;  Civilian population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</si>
  <si>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</si>
  <si>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</si>
  <si>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</si>
  <si>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Underemployed (expanded definition) ;  Persons ;</t>
  </si>
  <si>
    <t>&gt; 15-24 years ;  &gt; Underemployed (expanded definition) ;  &gt; Males ;</t>
  </si>
  <si>
    <t>&gt; 15-24 years ;  &gt; Underemployed (expanded definition) ;  &gt; Females ;</t>
  </si>
  <si>
    <t>&gt; 15-24 years ;  &gt;&gt; Underemployed (headline definition) ;  Persons ;</t>
  </si>
  <si>
    <t>&gt; 15-24 years ;  &gt;&gt; Underemployed (headline definition) ;  &gt; Males ;</t>
  </si>
  <si>
    <t>&gt; 15-24 years ;  &gt;&gt; Underemployed (headline definition) ;  &gt; Females ;</t>
  </si>
  <si>
    <t>&gt; 15-24 years ;  Potential workers ;  Persons ;</t>
  </si>
  <si>
    <t>&gt; 15-24 years ;  Potential workers ;  &gt; Males ;</t>
  </si>
  <si>
    <t>&gt; 15-24 years ;  Potential workers ;  &gt; Females ;</t>
  </si>
  <si>
    <t>&gt; 15-24 years ;  &gt; Potential workers with job attachment ;  Persons ;</t>
  </si>
  <si>
    <t>&gt; 15-24 years ;  &gt; Potential workers with job attachment ;  &gt; Males ;</t>
  </si>
  <si>
    <t>&gt; 15-24 years ;  &gt; Potential workers with job attachment ;  &gt; Females ;</t>
  </si>
  <si>
    <t>&gt; 15-24 years ;  &gt;&gt; Had a job to go to and available within 4 weeks ;  Persons ;</t>
  </si>
  <si>
    <t>&gt; 15-24 years ;  &gt;&gt; Had a job to go to and available within 4 weeks ;  &gt; Males ;</t>
  </si>
  <si>
    <t>&gt; 15-24 years ;  &gt;&gt; Had a job to go to and available within 4 weeks ;  &gt; Females ;</t>
  </si>
  <si>
    <t>&gt; 15-24 years ;  &gt;&gt;&gt; Had a job to go to and available last week (unemployed) ;  Persons ;</t>
  </si>
  <si>
    <t>&gt; 15-24 years ;  &gt;&gt;&gt; Had a job to go to and available last week (unemployed) ;  &gt; Males ;</t>
  </si>
  <si>
    <t>&gt; 15-24 years ;  &gt;&gt;&gt; Had a job to go to and available last week (unemployed) ;  &gt; Females ;</t>
  </si>
  <si>
    <t>&gt; 15-24 years ;  &gt;&gt;&gt; Had a job to go to and available within 4 weeks (but not last week) ;  Persons ;</t>
  </si>
  <si>
    <t>&gt; 15-24 years ;  &gt;&gt;&gt; Had a job to go to and available within 4 weeks (but not last week) ;  &gt; Males ;</t>
  </si>
  <si>
    <t>&gt; 15-24 years ;  &gt;&gt;&gt; Had a job to go to and available within 4 weeks (but not last week) ;  &gt; Females ;</t>
  </si>
  <si>
    <t>&gt; 15-24 years ;  &gt;&gt; Had a job to go to and not available within 4 weeks ;  Persons ;</t>
  </si>
  <si>
    <t>&gt; 15-24 years ;  &gt;&gt; Had a job to go to and not available within 4 weeks ;  &gt; Males ;</t>
  </si>
  <si>
    <t>&gt; 15-24 years ;  &gt;&gt; Had a job to go to and not available within 4 weeks ;  &gt; Females ;</t>
  </si>
  <si>
    <t>&gt; 15-24 years ;  &gt; Potential workers without job attachment ;  Persons ;</t>
  </si>
  <si>
    <t>&gt; 15-24 years ;  &gt; Potential workers without job attachment ;  &gt; Males ;</t>
  </si>
  <si>
    <t>&gt; 15-24 years ;  &gt; Potential workers without job attachment ;  &gt; Females ;</t>
  </si>
  <si>
    <t>&gt; 15-24 years ;  &gt;&gt; Wanted to work, actively looking and available within 4 weeks ;  Persons ;</t>
  </si>
  <si>
    <t>&gt; 15-24 years ;  &gt;&gt; Wanted to work, actively looking and available within 4 weeks ;  &gt; Males ;</t>
  </si>
  <si>
    <t>&gt; 15-24 years ;  &gt;&gt; Wanted to work, actively looking and available within 4 weeks ;  &gt; Females ;</t>
  </si>
  <si>
    <t>&gt; 15-24 years ;  &gt;&gt;&gt; Wanted to work, actively looking and available last week (unemployed) ;  Persons ;</t>
  </si>
  <si>
    <t>&gt; 15-24 years ;  &gt;&gt;&gt; Wanted to work, actively looking and available last week (unemployed) ;  &gt; Males ;</t>
  </si>
  <si>
    <t>&gt; 15-24 years ;  &gt;&gt;&gt; Wanted to work, actively looking and available last week (unemployed) ;  &gt; Females ;</t>
  </si>
  <si>
    <t>&gt; 15-24 years ;  &gt;&gt;&gt; Wanted to work, actively looking and available within 4 weeks (but not last week) ;  Persons ;</t>
  </si>
  <si>
    <t>&gt; 15-24 years ;  &gt;&gt;&gt; Wanted to work, actively looking and available within 4 weeks (but not last week) ;  &gt; Males ;</t>
  </si>
  <si>
    <t>&gt; 15-24 years ;  &gt;&gt;&gt; Wanted to work, actively looking and available within 4 weeks (but not last week) ;  &gt; Females ;</t>
  </si>
  <si>
    <t>&gt; 15-24 years ;  &gt;&gt; Wanted to work, actively looking and not available within 4 weeks ;  Persons ;</t>
  </si>
  <si>
    <t>&gt; 15-24 years ;  &gt;&gt; Wanted to work, actively looking and not available within 4 weeks ;  &gt; Males ;</t>
  </si>
  <si>
    <t>&gt; 15-24 years ;  &gt;&gt; Wanted to work, actively looking and not available within 4 weeks ;  &gt; Females ;</t>
  </si>
  <si>
    <t>&gt; 15-24 years ;  &gt;&gt; Wanted to work, available within 4 weeks but not actively looking ;  Persons ;</t>
  </si>
  <si>
    <t>&gt; 15-24 years ;  &gt;&gt; Wanted to work, available within 4 weeks but not actively looking ;  &gt; Males ;</t>
  </si>
  <si>
    <t>&gt; 15-24 years ;  &gt;&gt; Wanted to work, available within 4 weeks but not actively looking ;  &gt; Females ;</t>
  </si>
  <si>
    <t>&gt; 15-24 years ;  &gt;&gt;&gt; Discouraged job seekers - available but discouraged from actively looking ;  Persons ;</t>
  </si>
  <si>
    <t>&gt; 15-24 years ;  &gt;&gt;&gt; Discouraged job seekers - available but discouraged from actively looking ;  &gt; Males ;</t>
  </si>
  <si>
    <t>&gt; 15-24 years ;  &gt;&gt;&gt; Discouraged job seekers - available but discouraged from actively looking ;  &gt; Females ;</t>
  </si>
  <si>
    <t>&gt; 15-24 years ;  &gt;&gt;&gt; Other job seekers - available but not actively looking for other reasons ;  Persons ;</t>
  </si>
  <si>
    <t>&gt; 15-24 years ;  &gt;&gt;&gt; Other job seekers - available but not actively looking for other reasons ;  &gt; Males ;</t>
  </si>
  <si>
    <t>&gt; 15-24 years ;  &gt;&gt;&gt; Other job seekers - available but not actively looking for other reasons ;  &gt; Females ;</t>
  </si>
  <si>
    <t>&gt; 15-24 years ;  &gt;&gt; Wanted to work, not available within 4 weeks and not actively looking ;  Persons ;</t>
  </si>
  <si>
    <t>&gt; 15-24 years ;  &gt;&gt; Wanted to work, not available within 4 weeks and not actively looking ;  &gt; Males ;</t>
  </si>
  <si>
    <t>&gt; 15-24 years ;  &gt;&gt; Wanted to work, not available within 4 weeks and not actively looking ;  &gt; Females ;</t>
  </si>
  <si>
    <t>&gt; 15-24 years ;  Not potential workers ;  Persons ;</t>
  </si>
  <si>
    <t>&gt; 15-24 years ;  Not potential workers ;  &gt; Males ;</t>
  </si>
  <si>
    <t>&gt; 15-24 years ;  Not potential workers ;  &gt; Females ;</t>
  </si>
  <si>
    <t>&gt; 15-24 years ;  &gt; Did not want to work ;  Persons ;</t>
  </si>
  <si>
    <t>&gt; 15-24 years ;  &gt; Did not want to work ;  &gt; Males ;</t>
  </si>
  <si>
    <t>&gt; 15-24 years ;  &gt; Did not want to work ;  &gt; Females ;</t>
  </si>
  <si>
    <t>&gt; 15-24 years ;  &gt; Permanently unable to work ;  Persons ;</t>
  </si>
  <si>
    <t>&gt; 15-24 years ;  &gt; Permanently unable to work ;  &gt; Males ;</t>
  </si>
  <si>
    <t>&gt; 15-24 years ;  &gt; Permanently unable to work ;  &gt; Females ;</t>
  </si>
  <si>
    <t>&gt; 15-24 years ;  Unemployed ;  Persons ;</t>
  </si>
  <si>
    <t>&gt; 15-24 years ;  Unemployed ;  &gt; Males ;</t>
  </si>
  <si>
    <t>&gt; 15-24 years ;  Unemployed ;  &gt; Females ;</t>
  </si>
  <si>
    <t>&gt; 15-24 years ;  Not in the labour force ;  Persons ;</t>
  </si>
  <si>
    <t>&gt; 15-24 years ;  Not in the labour force ;  &gt; Males ;</t>
  </si>
  <si>
    <t>&gt; 15-24 years ;  Not in the labour force ;  &gt; Females ;</t>
  </si>
  <si>
    <t>&gt; 15-24 years ;  With job attachment ;  Persons ;</t>
  </si>
  <si>
    <t>&gt; 15-24 years ;  With job attachment ;  &gt; Males ;</t>
  </si>
  <si>
    <t>&gt; 15-24 years ;  With job attachment ;  &gt; Females ;</t>
  </si>
  <si>
    <t>&gt; 15-24 years ;  Without job attachment ;  Persons ;</t>
  </si>
  <si>
    <t>&gt; 15-24 years ;  Without job attachment ;  &gt; Males ;</t>
  </si>
  <si>
    <t>&gt; 15-24 years ;  Without job attachment ;  &gt; Females ;</t>
  </si>
  <si>
    <t>&gt; 25-44 years ;  Civilian population ;  Persons ;</t>
  </si>
  <si>
    <t>&gt; 25-44 years ;  Civilian population ;  &gt; Males ;</t>
  </si>
  <si>
    <t>&gt; 25-44 years ;  Civilian population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</si>
  <si>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</si>
  <si>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</si>
  <si>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</si>
  <si>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Underemployed (expanded definition) ;  Persons ;</t>
  </si>
  <si>
    <t>&gt; 25-44 years ;  &gt; Underemployed (expanded definition) ;  &gt; Males ;</t>
  </si>
  <si>
    <t>&gt; 25-44 years ;  &gt; Underemployed (expanded definition) ;  &gt; Females ;</t>
  </si>
  <si>
    <t>&gt; 25-44 years ;  &gt;&gt; Underemployed (headline definition) ;  Persons ;</t>
  </si>
  <si>
    <t>&gt; 25-44 years ;  &gt;&gt; Underemployed (headline definition) ;  &gt; Males ;</t>
  </si>
  <si>
    <t>&gt; 25-44 years ;  &gt;&gt; Underemployed (headline definition) ;  &gt; Females ;</t>
  </si>
  <si>
    <t>&gt; 25-44 years ;  Potential workers ;  Persons ;</t>
  </si>
  <si>
    <t>&gt; 25-44 years ;  Potential workers ;  &gt; Males ;</t>
  </si>
  <si>
    <t>&gt; 25-44 years ;  Potential workers ;  &gt; Females ;</t>
  </si>
  <si>
    <t>&gt; 25-44 years ;  &gt; Potential workers with job attachment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</si>
  <si>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</si>
  <si>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</si>
  <si>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</si>
  <si>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</si>
  <si>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</si>
  <si>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</si>
  <si>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</si>
  <si>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</si>
  <si>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</si>
  <si>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</si>
  <si>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</si>
  <si>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</si>
  <si>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A125173226R</t>
  </si>
  <si>
    <t>A125184458F</t>
  </si>
  <si>
    <t>A125178842K</t>
  </si>
  <si>
    <t>A125173190X</t>
  </si>
  <si>
    <t>A125184422C</t>
  </si>
  <si>
    <t>A125178806A</t>
  </si>
  <si>
    <t>A125173230F</t>
  </si>
  <si>
    <t>A125184462W</t>
  </si>
  <si>
    <t>A125178846V</t>
  </si>
  <si>
    <t>A125173234R</t>
  </si>
  <si>
    <t>A125184466F</t>
  </si>
  <si>
    <t>A125178850K</t>
  </si>
  <si>
    <t>A125173194J</t>
  </si>
  <si>
    <t>A125184426L</t>
  </si>
  <si>
    <t>A125178810T</t>
  </si>
  <si>
    <t>A125173198T</t>
  </si>
  <si>
    <t>A125184430C</t>
  </si>
  <si>
    <t>A125178814A</t>
  </si>
  <si>
    <t>A125173218R</t>
  </si>
  <si>
    <t>A125184450L</t>
  </si>
  <si>
    <t>A125178834K</t>
  </si>
  <si>
    <t>A125173178J</t>
  </si>
  <si>
    <t>A125184410V</t>
  </si>
  <si>
    <t>A125178794C</t>
  </si>
  <si>
    <t>A125173238X</t>
  </si>
  <si>
    <t>A125184470W</t>
  </si>
  <si>
    <t>A125178854V</t>
  </si>
  <si>
    <t>A125173222F</t>
  </si>
  <si>
    <t>A125184454W</t>
  </si>
  <si>
    <t>A125178838V</t>
  </si>
  <si>
    <t>A125173250R</t>
  </si>
  <si>
    <t>A125184482F</t>
  </si>
  <si>
    <t>A125178866C</t>
  </si>
  <si>
    <t>A125173182X</t>
  </si>
  <si>
    <t>A125184414C</t>
  </si>
  <si>
    <t>A125178798L</t>
  </si>
  <si>
    <t>A125173158X</t>
  </si>
  <si>
    <t>A125184390W</t>
  </si>
  <si>
    <t>A125178774V</t>
  </si>
  <si>
    <t>A125173170R</t>
  </si>
  <si>
    <t>A125184402V</t>
  </si>
  <si>
    <t>A125178786C</t>
  </si>
  <si>
    <t>A125173202W</t>
  </si>
  <si>
    <t>A125184434L</t>
  </si>
  <si>
    <t>A125178818K</t>
  </si>
  <si>
    <t>A125173174X</t>
  </si>
  <si>
    <t>A125184406C</t>
  </si>
  <si>
    <t>A125178790V</t>
  </si>
  <si>
    <t>A125173206F</t>
  </si>
  <si>
    <t>A125184438W</t>
  </si>
  <si>
    <t>A125178822A</t>
  </si>
  <si>
    <t>A125173210W</t>
  </si>
  <si>
    <t>A125184442L</t>
  </si>
  <si>
    <t>A125178826K</t>
  </si>
  <si>
    <t>A125173254X</t>
  </si>
  <si>
    <t>A125184486R</t>
  </si>
  <si>
    <t>A125178870V</t>
  </si>
  <si>
    <t>A125173162R</t>
  </si>
  <si>
    <t>A125184394F</t>
  </si>
  <si>
    <t>A125178778C</t>
  </si>
  <si>
    <t>A125173242R</t>
  </si>
  <si>
    <t>A125184474F</t>
  </si>
  <si>
    <t>A125178858C</t>
  </si>
  <si>
    <t>A125173246X</t>
  </si>
  <si>
    <t>A125184478R</t>
  </si>
  <si>
    <t>A125178862V</t>
  </si>
  <si>
    <t>A125173166X</t>
  </si>
  <si>
    <t>A125184398R</t>
  </si>
  <si>
    <t>A125178782V</t>
  </si>
  <si>
    <t>A125173186J</t>
  </si>
  <si>
    <t>A125184418L</t>
  </si>
  <si>
    <t>A125178802T</t>
  </si>
  <si>
    <t>A125173214F</t>
  </si>
  <si>
    <t>A125184446W</t>
  </si>
  <si>
    <t>A125178830A</t>
  </si>
  <si>
    <t>A125173258J</t>
  </si>
  <si>
    <t>A125184490F</t>
  </si>
  <si>
    <t>A125178874C</t>
  </si>
  <si>
    <t>A125176034A</t>
  </si>
  <si>
    <t>A125187266T</t>
  </si>
  <si>
    <t>A125181650A</t>
  </si>
  <si>
    <t>A125175998A</t>
  </si>
  <si>
    <t>A125187230R</t>
  </si>
  <si>
    <t>A125181614T</t>
  </si>
  <si>
    <t>A125176038K</t>
  </si>
  <si>
    <t>A125187270J</t>
  </si>
  <si>
    <t>A125181654K</t>
  </si>
  <si>
    <t>A125176042A</t>
  </si>
  <si>
    <t>A125187274T</t>
  </si>
  <si>
    <t>A125181658V</t>
  </si>
  <si>
    <t>A125176002J</t>
  </si>
  <si>
    <t>A125187234X</t>
  </si>
  <si>
    <t>A125181618A</t>
  </si>
  <si>
    <t>A125176006T</t>
  </si>
  <si>
    <t>A125187238J</t>
  </si>
  <si>
    <t>A125181622T</t>
  </si>
  <si>
    <t>A125176026A</t>
  </si>
  <si>
    <t>A125187258T</t>
  </si>
  <si>
    <t>A125181642A</t>
  </si>
  <si>
    <t>A125175986T</t>
  </si>
  <si>
    <t>A125187218X</t>
  </si>
  <si>
    <t>A125181602J</t>
  </si>
  <si>
    <t>A125176046K</t>
  </si>
  <si>
    <t>A125187278A</t>
  </si>
  <si>
    <t>A125181662K</t>
  </si>
  <si>
    <t>A125176030T</t>
  </si>
  <si>
    <t>A125187262J</t>
  </si>
  <si>
    <t>A125181646K</t>
  </si>
  <si>
    <t>A125176058V</t>
  </si>
  <si>
    <t>A125187290T</t>
  </si>
  <si>
    <t>A125181674V</t>
  </si>
  <si>
    <t>A125175990J</t>
  </si>
  <si>
    <t>A125187222R</t>
  </si>
  <si>
    <t>A125181606T</t>
  </si>
  <si>
    <t>A125175966J</t>
  </si>
  <si>
    <t>A125187198A</t>
  </si>
  <si>
    <t>A125181582K</t>
  </si>
  <si>
    <t>A125175978T</t>
  </si>
  <si>
    <t>A125187210F</t>
  </si>
  <si>
    <t>A125181594V</t>
  </si>
  <si>
    <t>A125176010J</t>
  </si>
  <si>
    <t>A125187242X</t>
  </si>
  <si>
    <t>A125181626A</t>
  </si>
  <si>
    <t>A125175982J</t>
  </si>
  <si>
    <t>A125187214R</t>
  </si>
  <si>
    <t>A125181598C</t>
  </si>
  <si>
    <t>A125176014T</t>
  </si>
  <si>
    <t>A125187246J</t>
  </si>
  <si>
    <t>A125181630T</t>
  </si>
  <si>
    <t>A125176018A</t>
  </si>
  <si>
    <t>A125187250X</t>
  </si>
  <si>
    <t>A125181634A</t>
  </si>
  <si>
    <t>A125176062K</t>
  </si>
  <si>
    <t>A125187294A</t>
  </si>
  <si>
    <t>A125181678C</t>
  </si>
  <si>
    <t>A125175970X</t>
  </si>
  <si>
    <t>A125187202F</t>
  </si>
  <si>
    <t>A125181586V</t>
  </si>
  <si>
    <t>A125176050A</t>
  </si>
  <si>
    <t>A125187282T</t>
  </si>
  <si>
    <t>A125181666V</t>
  </si>
  <si>
    <t>A125176054K</t>
  </si>
  <si>
    <t>A125187286A</t>
  </si>
  <si>
    <t>A125181670K</t>
  </si>
  <si>
    <t>A125175974J</t>
  </si>
  <si>
    <t>A125187206R</t>
  </si>
  <si>
    <t>A125181590K</t>
  </si>
  <si>
    <t>A125175994T</t>
  </si>
  <si>
    <t>A125187226X</t>
  </si>
  <si>
    <t>A125181610J</t>
  </si>
  <si>
    <t>A125176022T</t>
  </si>
  <si>
    <t>A125187254J</t>
  </si>
  <si>
    <t>A125181638K</t>
  </si>
  <si>
    <t>A125176066V</t>
  </si>
  <si>
    <t>A125187298K</t>
  </si>
  <si>
    <t>A125181682V</t>
  </si>
  <si>
    <t>A125174162J</t>
  </si>
  <si>
    <t>A125185394X</t>
  </si>
  <si>
    <t>A125179778W</t>
  </si>
  <si>
    <t>A125174126X</t>
  </si>
  <si>
    <t>A125185358R</t>
  </si>
  <si>
    <t>A125179742V</t>
  </si>
  <si>
    <t>A125174166T</t>
  </si>
  <si>
    <t>A125185398J</t>
  </si>
  <si>
    <t>A125179782L</t>
  </si>
  <si>
    <t>A125174170J</t>
  </si>
  <si>
    <t>A125185402L</t>
  </si>
  <si>
    <t>A125179786W</t>
  </si>
  <si>
    <t>A125174130R</t>
  </si>
  <si>
    <t>A125185362F</t>
  </si>
  <si>
    <t>A125179746C</t>
  </si>
  <si>
    <t>A125174134X</t>
  </si>
  <si>
    <t>A125185366R</t>
  </si>
  <si>
    <t>A125179750V</t>
  </si>
  <si>
    <t>A125174154J</t>
  </si>
  <si>
    <t>A125185386X</t>
  </si>
  <si>
    <t>A125179770C</t>
  </si>
  <si>
    <t>A125174114R</t>
  </si>
  <si>
    <t>A125185346F</t>
  </si>
  <si>
    <t>A125179730K</t>
  </si>
  <si>
    <t>A125174174T</t>
  </si>
  <si>
    <t>A125185406W</t>
  </si>
  <si>
    <t>A125179790L</t>
  </si>
  <si>
    <t>A125174158T</t>
  </si>
  <si>
    <t>A125185390R</t>
  </si>
  <si>
    <t>A125179774L</t>
  </si>
  <si>
    <t>A125174186A</t>
  </si>
  <si>
    <t>A125185418F</t>
  </si>
  <si>
    <t>A125179802K</t>
  </si>
  <si>
    <t>A125174118X</t>
  </si>
  <si>
    <t>A125185350W</t>
  </si>
  <si>
    <t>A125179734V</t>
  </si>
  <si>
    <t>A125174094T</t>
  </si>
  <si>
    <t>A125185326W</t>
  </si>
  <si>
    <t>A125179710A</t>
  </si>
  <si>
    <t>A125174106R</t>
  </si>
  <si>
    <t>A125185338F</t>
  </si>
  <si>
    <t>A125179722K</t>
  </si>
  <si>
    <t>A125174138J</t>
  </si>
  <si>
    <t>A125185370F</t>
  </si>
  <si>
    <t>A125179754C</t>
  </si>
  <si>
    <t>A125174110F</t>
  </si>
  <si>
    <t>A125185342W</t>
  </si>
  <si>
    <t>A125179726V</t>
  </si>
  <si>
    <t>A125174142X</t>
  </si>
  <si>
    <t>A125185374R</t>
  </si>
  <si>
    <t>A125179758L</t>
  </si>
  <si>
    <t>A125174146J</t>
  </si>
  <si>
    <t>A125185378X</t>
  </si>
  <si>
    <t>A125179762C</t>
  </si>
  <si>
    <t>A125174190T</t>
  </si>
  <si>
    <t>A125185422W</t>
  </si>
  <si>
    <t>A125179806V</t>
  </si>
  <si>
    <t>A125174098A</t>
  </si>
  <si>
    <t>A125185330L</t>
  </si>
  <si>
    <t>A125179714K</t>
  </si>
  <si>
    <t>A125174178A</t>
  </si>
  <si>
    <t>A125185410L</t>
  </si>
  <si>
    <t>A125179794W</t>
  </si>
  <si>
    <t>A125174182T</t>
  </si>
  <si>
    <t>A125185414W</t>
  </si>
  <si>
    <t>A125179798F</t>
  </si>
  <si>
    <t>A125174102F</t>
  </si>
  <si>
    <t>A125185334W</t>
  </si>
  <si>
    <t>A125179718V</t>
  </si>
  <si>
    <t>A125174122R</t>
  </si>
  <si>
    <t>A125185354F</t>
  </si>
  <si>
    <t>A125179738C</t>
  </si>
  <si>
    <t>A125174150X</t>
  </si>
  <si>
    <t>A125185382R</t>
  </si>
  <si>
    <t>A125179766L</t>
  </si>
  <si>
    <t>A125174194A</t>
  </si>
  <si>
    <t>A125185426F</t>
  </si>
  <si>
    <t>A125179810K</t>
  </si>
  <si>
    <t>A125176970T</t>
  </si>
  <si>
    <t>A125188202X</t>
  </si>
  <si>
    <t>A125182586L</t>
  </si>
  <si>
    <t>A125176934J</t>
  </si>
  <si>
    <t>A125188166A</t>
  </si>
  <si>
    <t>A125182550K</t>
  </si>
  <si>
    <t>A125176974A</t>
  </si>
  <si>
    <t>A125188206J</t>
  </si>
  <si>
    <t>A125182590C</t>
  </si>
  <si>
    <t>A125176978K</t>
  </si>
  <si>
    <t>A125188210X</t>
  </si>
  <si>
    <t>A125182594L</t>
  </si>
  <si>
    <t>A125176938T</t>
  </si>
  <si>
    <t>A125188170T</t>
  </si>
  <si>
    <t>A125182554V</t>
  </si>
  <si>
    <t>A125176942J</t>
  </si>
  <si>
    <t>&gt; 25-44 years ;  &gt; Potential workers with job attachment ;  &gt; Males ;</t>
  </si>
  <si>
    <t>&gt; 25-44 years ;  &gt; Potential workers with job attachment ;  &gt; Females ;</t>
  </si>
  <si>
    <t>&gt; 25-44 years ;  &gt;&gt; Had a job to go to and available within 4 weeks ;  Persons ;</t>
  </si>
  <si>
    <t>&gt; 25-44 years ;  &gt;&gt; Had a job to go to and available within 4 weeks ;  &gt; Males ;</t>
  </si>
  <si>
    <t>&gt; 25-44 years ;  &gt;&gt; Had a job to go to and available within 4 weeks ;  &gt; Females ;</t>
  </si>
  <si>
    <t>&gt; 25-44 years ;  &gt;&gt;&gt; Had a job to go to and available last week (unemployed) ;  Persons ;</t>
  </si>
  <si>
    <t>&gt; 25-44 years ;  &gt;&gt;&gt; Had a job to go to and available last week (unemployed) ;  &gt; Males ;</t>
  </si>
  <si>
    <t>&gt; 25-44 years ;  &gt;&gt;&gt; Had a job to go to and available last week (unemployed) ;  &gt; Females ;</t>
  </si>
  <si>
    <t>&gt; 25-44 years ;  &gt;&gt;&gt; Had a job to go to and available within 4 weeks (but not last week) ;  Persons ;</t>
  </si>
  <si>
    <t>&gt; 25-44 years ;  &gt;&gt;&gt; Had a job to go to and available within 4 weeks (but not last week) ;  &gt; Males ;</t>
  </si>
  <si>
    <t>&gt; 25-44 years ;  &gt;&gt;&gt; Had a job to go to and available within 4 weeks (but not last week) ;  &gt; Females ;</t>
  </si>
  <si>
    <t>&gt; 25-44 years ;  &gt;&gt; Had a job to go to and not available within 4 weeks ;  Persons ;</t>
  </si>
  <si>
    <t>&gt; 25-44 years ;  &gt;&gt; Had a job to go to and not available within 4 weeks ;  &gt; Males ;</t>
  </si>
  <si>
    <t>&gt; 25-44 years ;  &gt;&gt; Had a job to go to and not available within 4 weeks ;  &gt; Females ;</t>
  </si>
  <si>
    <t>&gt; 25-44 years ;  &gt; Potential workers without job attachment ;  Persons ;</t>
  </si>
  <si>
    <t>&gt; 25-44 years ;  &gt; Potential workers without job attachment ;  &gt; Males ;</t>
  </si>
  <si>
    <t>&gt; 25-44 years ;  &gt; Potential workers without job attachment ;  &gt; Females ;</t>
  </si>
  <si>
    <t>&gt; 25-44 years ;  &gt;&gt; Wanted to work, actively looking and available within 4 weeks ;  Persons ;</t>
  </si>
  <si>
    <t>&gt; 25-44 years ;  &gt;&gt; Wanted to work, actively looking and available within 4 weeks ;  &gt; Males ;</t>
  </si>
  <si>
    <t>&gt; 25-44 years ;  &gt;&gt; Wanted to work, actively looking and available within 4 weeks ;  &gt; Females ;</t>
  </si>
  <si>
    <t>&gt; 25-44 years ;  &gt;&gt;&gt; Wanted to work, actively looking and available last week (unemployed) ;  Persons ;</t>
  </si>
  <si>
    <t>&gt; 25-44 years ;  &gt;&gt;&gt; Wanted to work, actively looking and available last week (unemployed) ;  &gt; Males ;</t>
  </si>
  <si>
    <t>&gt; 25-44 years ;  &gt;&gt;&gt; Wanted to work, actively looking and available last week (unemployed) ;  &gt; Females ;</t>
  </si>
  <si>
    <t>&gt; 25-44 years ;  &gt;&gt;&gt; Wanted to work, actively looking and available within 4 weeks (but not last week) ;  Persons ;</t>
  </si>
  <si>
    <t>&gt; 25-44 years ;  &gt;&gt;&gt; Wanted to work, actively looking and available within 4 weeks (but not last week) ;  &gt; Males ;</t>
  </si>
  <si>
    <t>&gt; 25-44 years ;  &gt;&gt;&gt; Wanted to work, actively looking and available within 4 weeks (but not last week) ;  &gt; Females ;</t>
  </si>
  <si>
    <t>&gt; 25-44 years ;  &gt;&gt; Wanted to work, actively looking and not available within 4 weeks ;  Persons ;</t>
  </si>
  <si>
    <t>&gt; 25-44 years ;  &gt;&gt; Wanted to work, actively looking and not available within 4 weeks ;  &gt; Males ;</t>
  </si>
  <si>
    <t>&gt; 25-44 years ;  &gt;&gt; Wanted to work, actively looking and not available within 4 weeks ;  &gt; Females ;</t>
  </si>
  <si>
    <t>&gt; 25-44 years ;  &gt;&gt; Wanted to work, available within 4 weeks but not actively looking ;  Persons ;</t>
  </si>
  <si>
    <t>&gt; 25-44 years ;  &gt;&gt; Wanted to work, available within 4 weeks but not actively looking ;  &gt; Males ;</t>
  </si>
  <si>
    <t>&gt; 25-44 years ;  &gt;&gt; Wanted to work, available within 4 weeks but not actively looking ;  &gt; Females ;</t>
  </si>
  <si>
    <t>&gt; 25-44 years ;  &gt;&gt;&gt; Discouraged job seekers - available but discouraged from actively looking ;  Persons ;</t>
  </si>
  <si>
    <t>&gt; 25-44 years ;  &gt;&gt;&gt; Discouraged job seekers - available but discouraged from actively looking ;  &gt; Males ;</t>
  </si>
  <si>
    <t>&gt; 25-44 years ;  &gt;&gt;&gt; Discouraged job seekers - available but discouraged from actively looking ;  &gt; Females ;</t>
  </si>
  <si>
    <t>&gt; 25-44 years ;  &gt;&gt;&gt; Other job seekers - available but not actively looking for other reasons ;  Persons ;</t>
  </si>
  <si>
    <t>&gt; 25-44 years ;  &gt;&gt;&gt; Other job seekers - available but not actively looking for other reasons ;  &gt; Males ;</t>
  </si>
  <si>
    <t>&gt; 25-44 years ;  &gt;&gt;&gt; Other job seekers - available but not actively looking for other reasons ;  &gt; Females ;</t>
  </si>
  <si>
    <t>&gt; 25-44 years ;  &gt;&gt; Wanted to work, not available within 4 weeks and not actively looking ;  Persons ;</t>
  </si>
  <si>
    <t>&gt; 25-44 years ;  &gt;&gt; Wanted to work, not available within 4 weeks and not actively looking ;  &gt; Males ;</t>
  </si>
  <si>
    <t>&gt; 25-44 years ;  &gt;&gt; Wanted to work, not available within 4 weeks and not actively looking ;  &gt; Females ;</t>
  </si>
  <si>
    <t>&gt; 25-44 years ;  Not potential workers ;  Persons ;</t>
  </si>
  <si>
    <t>&gt; 25-44 years ;  Not potential workers ;  &gt; Males ;</t>
  </si>
  <si>
    <t>&gt; 25-44 years ;  Not potential workers ;  &gt; Females ;</t>
  </si>
  <si>
    <t>&gt; 25-44 years ;  &gt; Did not want to work ;  Persons ;</t>
  </si>
  <si>
    <t>&gt; 25-44 years ;  &gt; Did not want to work ;  &gt; Males ;</t>
  </si>
  <si>
    <t>&gt; 25-44 years ;  &gt; Did not want to work ;  &gt; Females ;</t>
  </si>
  <si>
    <t>&gt; 25-44 years ;  &gt; Permanently unable to work ;  Persons ;</t>
  </si>
  <si>
    <t>&gt; 25-44 years ;  &gt; Permanently unable to work ;  &gt; Males ;</t>
  </si>
  <si>
    <t>&gt; 25-44 years ;  &gt; Permanently unable to work ;  &gt; Females ;</t>
  </si>
  <si>
    <t>&gt; 25-44 years ;  Unemployed ;  Persons ;</t>
  </si>
  <si>
    <t>&gt; 25-44 years ;  Unemployed ;  &gt; Males ;</t>
  </si>
  <si>
    <t>&gt; 25-44 years ;  Unemployed ;  &gt; Females ;</t>
  </si>
  <si>
    <t>&gt; 25-44 years ;  Not in the labour force ;  Persons ;</t>
  </si>
  <si>
    <t>&gt; 25-44 years ;  Not in the labour force ;  &gt; Males ;</t>
  </si>
  <si>
    <t>&gt; 25-44 years ;  Not in the labour force ;  &gt; Females ;</t>
  </si>
  <si>
    <t>&gt; 25-44 years ;  With job attachment ;  Persons ;</t>
  </si>
  <si>
    <t>&gt; 25-44 years ;  With job attachment ;  &gt; Males ;</t>
  </si>
  <si>
    <t>&gt; 25-44 years ;  With job attachment ;  &gt; Females ;</t>
  </si>
  <si>
    <t>&gt; 25-44 years ;  Without job attachment ;  Persons ;</t>
  </si>
  <si>
    <t>&gt; 25-44 years ;  Without job attachment ;  &gt; Males ;</t>
  </si>
  <si>
    <t>&gt; 25-44 years ;  Without job attachment ;  &gt; Females ;</t>
  </si>
  <si>
    <t>&gt; 45-64 years ;  Civilian population ;  Persons ;</t>
  </si>
  <si>
    <t>&gt; 45-64 years ;  Civilian population ;  &gt; Males ;</t>
  </si>
  <si>
    <t>&gt; 45-64 years ;  Civilian population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</si>
  <si>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</si>
  <si>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</si>
  <si>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</si>
  <si>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Underemployed (expanded definition) ;  Persons ;</t>
  </si>
  <si>
    <t>&gt; 45-64 years ;  &gt; Underemployed (expanded definition) ;  &gt; Males ;</t>
  </si>
  <si>
    <t>&gt; 45-64 years ;  &gt; Underemployed (expanded definition) ;  &gt; Females ;</t>
  </si>
  <si>
    <t>&gt; 45-64 years ;  &gt;&gt; Underemployed (headline definition) ;  Persons ;</t>
  </si>
  <si>
    <t>&gt; 45-64 years ;  &gt;&gt; Underemployed (headline definition) ;  &gt; Males ;</t>
  </si>
  <si>
    <t>&gt; 45-64 years ;  &gt;&gt; Underemployed (headline definition) ;  &gt; Females ;</t>
  </si>
  <si>
    <t>&gt; 45-64 years ;  Potential workers ;  Persons ;</t>
  </si>
  <si>
    <t>&gt; 45-64 years ;  Potential workers ;  &gt; Males ;</t>
  </si>
  <si>
    <t>&gt; 45-64 years ;  Potential workers ;  &gt; Females ;</t>
  </si>
  <si>
    <t>&gt; 45-64 years ;  &gt; Potential workers with job attachment ;  Persons ;</t>
  </si>
  <si>
    <t>&gt; 45-64 years ;  &gt; Potential workers with job attachment ;  &gt; Males ;</t>
  </si>
  <si>
    <t>&gt; 45-64 years ;  &gt; Potential workers with job attachment ;  &gt; Females ;</t>
  </si>
  <si>
    <t>&gt; 45-64 years ;  &gt;&gt; Had a job to go to and available within 4 weeks ;  Persons ;</t>
  </si>
  <si>
    <t>&gt; 45-64 years ;  &gt;&gt; Had a job to go to and available within 4 weeks ;  &gt; Males ;</t>
  </si>
  <si>
    <t>&gt; 45-64 years ;  &gt;&gt; Had a job to go to and available within 4 weeks ;  &gt; Females ;</t>
  </si>
  <si>
    <t>&gt; 45-64 years ;  &gt;&gt;&gt; Had a job to go to and available last week (unemployed) ;  Persons ;</t>
  </si>
  <si>
    <t>&gt; 45-64 years ;  &gt;&gt;&gt; Had a job to go to and available last week (unemployed) ;  &gt; Males ;</t>
  </si>
  <si>
    <t>&gt; 45-64 years ;  &gt;&gt;&gt; Had a job to go to and available last week (unemployed) ;  &gt; Females ;</t>
  </si>
  <si>
    <t>&gt; 45-64 years ;  &gt;&gt;&gt; Had a job to go to and available within 4 weeks (but not last week) ;  Persons ;</t>
  </si>
  <si>
    <t>&gt; 45-64 years ;  &gt;&gt;&gt; Had a job to go to and available within 4 weeks (but not last week) ;  &gt; Males ;</t>
  </si>
  <si>
    <t>&gt; 45-64 years ;  &gt;&gt;&gt; Had a job to go to and available within 4 weeks (but not last week) ;  &gt; Females ;</t>
  </si>
  <si>
    <t>&gt; 45-64 years ;  &gt;&gt; Had a job to go to and not available within 4 weeks ;  Persons ;</t>
  </si>
  <si>
    <t>&gt; 45-64 years ;  &gt;&gt; Had a job to go to and not available within 4 weeks ;  &gt; Males ;</t>
  </si>
  <si>
    <t>&gt; 45-64 years ;  &gt;&gt; Had a job to go to and not available within 4 weeks ;  &gt; Females ;</t>
  </si>
  <si>
    <t>&gt; 45-64 years ;  &gt; Potential workers without job attachment ;  Persons ;</t>
  </si>
  <si>
    <t>&gt; 45-64 years ;  &gt; Potential workers without job attachment ;  &gt; Males ;</t>
  </si>
  <si>
    <t>&gt; 45-64 years ;  &gt; Potential workers without job attachment ;  &gt; Females ;</t>
  </si>
  <si>
    <t>&gt; 45-64 years ;  &gt;&gt; Wanted to work, actively looking and available within 4 weeks ;  Persons ;</t>
  </si>
  <si>
    <t>&gt; 45-64 years ;  &gt;&gt; Wanted to work, actively looking and available within 4 weeks ;  &gt; Males ;</t>
  </si>
  <si>
    <t>&gt; 45-64 years ;  &gt;&gt; Wanted to work, actively looking and available within 4 weeks ;  &gt; Females ;</t>
  </si>
  <si>
    <t>&gt; 45-64 years ;  &gt;&gt;&gt; Wanted to work, actively looking and available last week (unemployed) ;  Persons ;</t>
  </si>
  <si>
    <t>&gt; 45-64 years ;  &gt;&gt;&gt; Wanted to work, actively looking and available last week (unemployed) ;  &gt; Males ;</t>
  </si>
  <si>
    <t>&gt; 45-64 years ;  &gt;&gt;&gt; Wanted to work, actively looking and available last week (unemployed) ;  &gt; Females ;</t>
  </si>
  <si>
    <t>&gt; 45-64 years ;  &gt;&gt;&gt; Wanted to work, actively looking and available within 4 weeks (but not last week) ;  Persons ;</t>
  </si>
  <si>
    <t>&gt; 45-64 years ;  &gt;&gt;&gt; Wanted to work, actively looking and available within 4 weeks (but not last week) ;  &gt; Males ;</t>
  </si>
  <si>
    <t>&gt; 45-64 years ;  &gt;&gt;&gt; Wanted to work, actively looking and available within 4 weeks (but not last week) ;  &gt; Females ;</t>
  </si>
  <si>
    <t>&gt; 45-64 years ;  &gt;&gt; Wanted to work, actively looking and not available within 4 weeks ;  Persons ;</t>
  </si>
  <si>
    <t>&gt; 45-64 years ;  &gt;&gt; Wanted to work, actively looking and not available within 4 weeks ;  &gt; Males ;</t>
  </si>
  <si>
    <t>&gt; 45-64 years ;  &gt;&gt; Wanted to work, actively looking and not available within 4 weeks ;  &gt; Females ;</t>
  </si>
  <si>
    <t>&gt; 45-64 years ;  &gt;&gt; Wanted to work, available within 4 weeks but not actively looking ;  Persons ;</t>
  </si>
  <si>
    <t>&gt; 45-64 years ;  &gt;&gt; Wanted to work, available within 4 weeks but not actively looking ;  &gt; Males ;</t>
  </si>
  <si>
    <t>&gt; 45-64 years ;  &gt;&gt; Wanted to work, available within 4 weeks but not actively looking ;  &gt; Females ;</t>
  </si>
  <si>
    <t>&gt; 45-64 years ;  &gt;&gt;&gt; Discouraged job seekers - available but discouraged from actively looking ;  Persons ;</t>
  </si>
  <si>
    <t>&gt; 45-64 years ;  &gt;&gt;&gt; Discouraged job seekers - available but discouraged from actively looking ;  &gt; Males ;</t>
  </si>
  <si>
    <t>&gt; 45-64 years ;  &gt;&gt;&gt; Discouraged job seekers - available but discouraged from actively looking ;  &gt; Females ;</t>
  </si>
  <si>
    <t>&gt; 45-64 years ;  &gt;&gt;&gt; Other job seekers - available but not actively looking for other reasons ;  Persons ;</t>
  </si>
  <si>
    <t>&gt; 45-64 years ;  &gt;&gt;&gt; Other job seekers - available but not actively looking for other reasons ;  &gt; Males ;</t>
  </si>
  <si>
    <t>&gt; 45-64 years ;  &gt;&gt;&gt; Other job seekers - available but not actively looking for other reasons ;  &gt; Females ;</t>
  </si>
  <si>
    <t>&gt; 45-64 years ;  &gt;&gt; Wanted to work, not available within 4 weeks and not actively looking ;  Persons ;</t>
  </si>
  <si>
    <t>&gt; 45-64 years ;  &gt;&gt; Wanted to work, not available within 4 weeks and not actively looking ;  &gt; Males ;</t>
  </si>
  <si>
    <t>&gt; 45-64 years ;  &gt;&gt; Wanted to work, not available within 4 weeks and not actively looking ;  &gt; Females ;</t>
  </si>
  <si>
    <t>&gt; 45-64 years ;  Not potential workers ;  Persons ;</t>
  </si>
  <si>
    <t>&gt; 45-64 years ;  Not potential workers ;  &gt; Males ;</t>
  </si>
  <si>
    <t>&gt; 45-64 years ;  Not potential workers ;  &gt; Females ;</t>
  </si>
  <si>
    <t>&gt; 45-64 years ;  &gt; Did not want to work ;  Persons ;</t>
  </si>
  <si>
    <t>&gt; 45-64 years ;  &gt; Did not want to work ;  &gt; Males ;</t>
  </si>
  <si>
    <t>&gt; 45-64 years ;  &gt; Did not want to work ;  &gt; Females ;</t>
  </si>
  <si>
    <t>&gt; 45-64 years ;  &gt; Permanently unable to work ;  Persons ;</t>
  </si>
  <si>
    <t>&gt; 45-64 years ;  &gt; Permanently unable to work ;  &gt; Males ;</t>
  </si>
  <si>
    <t>&gt; 45-64 years ;  &gt; Permanently unable to work ;  &gt; Females ;</t>
  </si>
  <si>
    <t>&gt; 45-64 years ;  Unemployed ;  Persons ;</t>
  </si>
  <si>
    <t>&gt; 45-64 years ;  Unemployed ;  &gt; Males ;</t>
  </si>
  <si>
    <t>&gt; 45-64 years ;  Unemployed ;  &gt; Females ;</t>
  </si>
  <si>
    <t>&gt; 45-64 years ;  Not in the labour force ;  Persons ;</t>
  </si>
  <si>
    <t>&gt; 45-64 years ;  Not in the labour force ;  &gt; Males ;</t>
  </si>
  <si>
    <t>&gt; 45-64 years ;  Not in the labour force ;  &gt; Females ;</t>
  </si>
  <si>
    <t>&gt; 45-64 years ;  With job attachment ;  Persons ;</t>
  </si>
  <si>
    <t>&gt; 45-64 years ;  With job attachment ;  &gt; Males ;</t>
  </si>
  <si>
    <t>&gt; 45-64 years ;  With job attachment ;  &gt; Females ;</t>
  </si>
  <si>
    <t>&gt; 45-64 years ;  Without job attachment ;  Persons ;</t>
  </si>
  <si>
    <t>&gt; 45-64 years ;  Without job attachment ;  &gt; Males ;</t>
  </si>
  <si>
    <t>&gt; 45-64 years ;  Without job attachment ;  &gt; Females ;</t>
  </si>
  <si>
    <t>65 years and over ;  Civilian population ;  Persons ;</t>
  </si>
  <si>
    <t>65 years and over ;  Civilian population ;  &gt; Males ;</t>
  </si>
  <si>
    <t>65 years and over ;  Civilian population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</si>
  <si>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</si>
  <si>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</si>
  <si>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</si>
  <si>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Underemployed (expanded definition) ;  Persons ;</t>
  </si>
  <si>
    <t>65 years and over ;  &gt; Underemployed (expanded definition) ;  &gt; Males ;</t>
  </si>
  <si>
    <t>65 years and over ;  &gt; Underemployed (expanded definition) ;  &gt; Females ;</t>
  </si>
  <si>
    <t>65 years and over ;  &gt;&gt; Underemployed (headline definition) ;  Persons ;</t>
  </si>
  <si>
    <t>65 years and over ;  &gt;&gt; Underemployed (headline definition) ;  &gt; Males ;</t>
  </si>
  <si>
    <t>65 years and over ;  &gt;&gt; Underemployed (headline definition) ;  &gt; Females ;</t>
  </si>
  <si>
    <t>65 years and over ;  Potential workers ;  Persons ;</t>
  </si>
  <si>
    <t>65 years and over ;  Potential workers ;  &gt; Males ;</t>
  </si>
  <si>
    <t>65 years and over ;  Potential workers ;  &gt; Females ;</t>
  </si>
  <si>
    <t>65 years and over ;  &gt; Potential workers with job attachment ;  Persons ;</t>
  </si>
  <si>
    <t>65 years and over ;  &gt; Potential workers with job attachment ;  &gt; Males ;</t>
  </si>
  <si>
    <t>65 years and over ;  &gt; Potential workers with job attachment ;  &gt; Females ;</t>
  </si>
  <si>
    <t>65 years and over ;  &gt;&gt; Had a job to go to and available within 4 weeks ;  Persons ;</t>
  </si>
  <si>
    <t>65 years and over ;  &gt;&gt; Had a job to go to and available within 4 weeks ;  &gt; Males ;</t>
  </si>
  <si>
    <t>65 years and over ;  &gt;&gt; Had a job to go to and available within 4 weeks ;  &gt; Females ;</t>
  </si>
  <si>
    <t>65 years and over ;  &gt;&gt;&gt; Had a job to go to and available last week (unemployed) ;  Persons ;</t>
  </si>
  <si>
    <t>65 years and over ;  &gt;&gt;&gt; Had a job to go to and available last week (unemployed) ;  &gt; Males ;</t>
  </si>
  <si>
    <t>65 years and over ;  &gt;&gt;&gt; Had a job to go to and available last week (unemployed) ;  &gt; Females ;</t>
  </si>
  <si>
    <t>65 years and over ;  &gt;&gt;&gt; Had a job to go to and available within 4 weeks (but not last week) ;  Persons ;</t>
  </si>
  <si>
    <t>65 years and over ;  &gt;&gt;&gt; Had a job to go to and available within 4 weeks (but not last week) ;  &gt; Males ;</t>
  </si>
  <si>
    <t>65 years and over ;  &gt;&gt;&gt; Had a job to go to and available within 4 weeks (but not last week) ;  &gt; Females ;</t>
  </si>
  <si>
    <t>65 years and over ;  &gt;&gt; Had a job to go to and not available within 4 weeks ;  Persons ;</t>
  </si>
  <si>
    <t>65 years and over ;  &gt;&gt; Had a job to go to and not available within 4 weeks ;  &gt; Males ;</t>
  </si>
  <si>
    <t>65 years and over ;  &gt;&gt; Had a job to go to and not available within 4 weeks ;  &gt; Females ;</t>
  </si>
  <si>
    <t>65 years and over ;  &gt; Potential workers without job attachment ;  Persons ;</t>
  </si>
  <si>
    <t>65 years and over ;  &gt; Potential workers without job attachment ;  &gt; Males ;</t>
  </si>
  <si>
    <t>65 years and over ;  &gt; Potential workers without job attachment ;  &gt; Females ;</t>
  </si>
  <si>
    <t>65 years and over ;  &gt;&gt; Wanted to work, actively looking and available within 4 weeks ;  Persons ;</t>
  </si>
  <si>
    <t>65 years and over ;  &gt;&gt; Wanted to work, actively looking and available within 4 weeks ;  &gt; Males ;</t>
  </si>
  <si>
    <t>65 years and over ;  &gt;&gt; Wanted to work, actively looking and available within 4 weeks ;  &gt; Females ;</t>
  </si>
  <si>
    <t>65 years and over ;  &gt;&gt;&gt; Wanted to work, actively looking and available last week (unemployed) ;  Persons ;</t>
  </si>
  <si>
    <t>65 years and over ;  &gt;&gt;&gt; Wanted to work, actively looking and available last week (unemployed) ;  &gt; Males ;</t>
  </si>
  <si>
    <t>65 years and over ;  &gt;&gt;&gt; Wanted to work, actively looking and available last week (unemployed) ;  &gt; Females ;</t>
  </si>
  <si>
    <t>65 years and over ;  &gt;&gt;&gt; Wanted to work, actively looking and available within 4 weeks (but not last week) ;  Persons ;</t>
  </si>
  <si>
    <t>65 years and over ;  &gt;&gt;&gt; Wanted to work, actively looking and available within 4 weeks (but not last week) ;  &gt; Males ;</t>
  </si>
  <si>
    <t>65 years and over ;  &gt;&gt;&gt; Wanted to work, actively looking and available within 4 weeks (but not last week) ;  &gt; Females ;</t>
  </si>
  <si>
    <t>65 years and over ;  &gt;&gt; Wanted to work, actively looking and not available within 4 weeks ;  Persons ;</t>
  </si>
  <si>
    <t>65 years and over ;  &gt;&gt; Wanted to work, actively looking and not available within 4 weeks ;  &gt; Males ;</t>
  </si>
  <si>
    <t>65 years and over ;  &gt;&gt; Wanted to work, actively looking and not available within 4 weeks ;  &gt; Females ;</t>
  </si>
  <si>
    <t>65 years and over ;  &gt;&gt; Wanted to work, available within 4 weeks but not actively looking ;  Persons ;</t>
  </si>
  <si>
    <t>65 years and over ;  &gt;&gt; Wanted to work, available within 4 weeks but not actively looking ;  &gt; Males ;</t>
  </si>
  <si>
    <t>65 years and over ;  &gt;&gt; Wanted to work, available within 4 weeks but not actively looking ;  &gt; Females ;</t>
  </si>
  <si>
    <t>65 years and over ;  &gt;&gt;&gt; Discouraged job seekers - available but discouraged from actively looking ;  Persons ;</t>
  </si>
  <si>
    <t>65 years and over ;  &gt;&gt;&gt; Discouraged job seekers - available but discouraged from actively looking ;  &gt; Males ;</t>
  </si>
  <si>
    <t>65 years and over ;  &gt;&gt;&gt; Discouraged job seekers - available but discouraged from actively looking ;  &gt; Females ;</t>
  </si>
  <si>
    <t>65 years and over ;  &gt;&gt;&gt; Other job seekers - available but not actively looking for other reasons ;  Persons ;</t>
  </si>
  <si>
    <t>65 years and over ;  &gt;&gt;&gt; Other job seekers - available but not actively looking for other reasons ;  &gt; Males ;</t>
  </si>
  <si>
    <t>65 years and over ;  &gt;&gt;&gt; Other job seekers - available but not actively looking for other reasons ;  &gt; Females ;</t>
  </si>
  <si>
    <t>65 years and over ;  &gt;&gt; Wanted to work, not available within 4 weeks and not actively looking ;  Persons ;</t>
  </si>
  <si>
    <t>65 years and over ;  &gt;&gt; Wanted to work, not available within 4 weeks and not actively looking ;  &gt; Males ;</t>
  </si>
  <si>
    <t>65 years and over ;  &gt;&gt; Wanted to work, not available within 4 weeks and not actively looking ;  &gt; Females ;</t>
  </si>
  <si>
    <t>65 years and over ;  Not potential workers ;  Persons ;</t>
  </si>
  <si>
    <t>65 years and over ;  Not potential workers ;  &gt; Males ;</t>
  </si>
  <si>
    <t>65 years and over ;  Not potential workers ;  &gt; Females ;</t>
  </si>
  <si>
    <t>65 years and over ;  &gt; Did not want to work ;  Persons ;</t>
  </si>
  <si>
    <t>65 years and over ;  &gt; Did not want to work ;  &gt; Males ;</t>
  </si>
  <si>
    <t>65 years and over ;  &gt; Did not want to work ;  &gt; Females ;</t>
  </si>
  <si>
    <t>65 years and over ;  &gt; Permanently unable to work ;  Persons ;</t>
  </si>
  <si>
    <t>65 years and over ;  &gt; Permanently unable to work ;  &gt; Males ;</t>
  </si>
  <si>
    <t>65 years and over ;  &gt; Permanently unable to work ;  &gt; Females ;</t>
  </si>
  <si>
    <t>65 years and over ;  Unemployed ;  Persons ;</t>
  </si>
  <si>
    <t>65 years and over ;  Unemployed ;  &gt; Males ;</t>
  </si>
  <si>
    <t>65 years and over ;  Unemployed ;  &gt; Females ;</t>
  </si>
  <si>
    <t>65 years and over ;  Not in the labour force ;  Persons ;</t>
  </si>
  <si>
    <t>65 years and over ;  Not in the labour force ;  &gt; Males ;</t>
  </si>
  <si>
    <t>65 years and over ;  Not in the labour force ;  &gt; Females ;</t>
  </si>
  <si>
    <t>65 years and over ;  With job attachment ;  Persons ;</t>
  </si>
  <si>
    <t>65 years and over ;  With job attachment ;  &gt; Males ;</t>
  </si>
  <si>
    <t>65 years and over ;  With job attachment ;  &gt; Females ;</t>
  </si>
  <si>
    <t>65 years and over ;  Without job attachment ;  Persons ;</t>
  </si>
  <si>
    <t>65 years and over ;  Without job attachment ;  &gt; Males ;</t>
  </si>
  <si>
    <t>65 years and over ;  Without job attachment ;  &gt; Females ;</t>
  </si>
  <si>
    <t>New South Wales ;  Civilian population ;  Persons ;</t>
  </si>
  <si>
    <t>New South Wales ;  Civilian population ;  &gt; Males ;</t>
  </si>
  <si>
    <t>New South Wales ;  Civilian population ;  &gt; Females ;</t>
  </si>
  <si>
    <t>New South Wales ;  Employed ;  Persons ;</t>
  </si>
  <si>
    <t>New South Wales ;  Employed ;  &gt; Males ;</t>
  </si>
  <si>
    <t>New South Wales ;  Employed ;  &gt; Females ;</t>
  </si>
  <si>
    <t>New South Wales ;  &gt; Underemployed (expanded definition) ;  Persons ;</t>
  </si>
  <si>
    <t>New South Wales ;  &gt; Underemployed (expanded definition) ;  &gt; Males ;</t>
  </si>
  <si>
    <t>New South Wales ;  &gt; Underemployed (expanded definition) ;  &gt; Females ;</t>
  </si>
  <si>
    <t>New South Wales ;  &gt;&gt; Underemployed (headline definition) ;  Persons ;</t>
  </si>
  <si>
    <t>New South Wales ;  &gt;&gt; Underemployed (headline definition) ;  &gt; Males ;</t>
  </si>
  <si>
    <t>New South Wales ;  &gt;&gt; Underemployed (headline definition) ;  &gt; Females ;</t>
  </si>
  <si>
    <t>New South Wales ;  Potential workers ;  Persons ;</t>
  </si>
  <si>
    <t>New South Wales ;  Potential workers ;  &gt; Males ;</t>
  </si>
  <si>
    <t>New South Wales ;  Potential workers ;  &gt; Females ;</t>
  </si>
  <si>
    <t>New South Wales ;  &gt; Potential workers with job attachment ;  Persons ;</t>
  </si>
  <si>
    <t>New South Wales ;  &gt; Potential workers with job attachment ;  &gt; Males ;</t>
  </si>
  <si>
    <t>New South Wales ;  &gt; Potential workers with job attachment ;  &gt; Females ;</t>
  </si>
  <si>
    <t>New South Wales ;  &gt;&gt; Had a job to go to and available within 4 weeks ;  Persons ;</t>
  </si>
  <si>
    <t>New South Wales ;  &gt;&gt; Had a job to go to and available within 4 weeks ;  &gt; Males ;</t>
  </si>
  <si>
    <t>New South Wales ;  &gt;&gt; Had a job to go to and available within 4 weeks ;  &gt; Females ;</t>
  </si>
  <si>
    <t>New South Wales ;  &gt;&gt;&gt; Had a job to go to and available last week (unemployed) ;  Persons ;</t>
  </si>
  <si>
    <t>New South Wales ;  &gt;&gt;&gt; Had a job to go to and available last week (unemployed) ;  &gt; Males ;</t>
  </si>
  <si>
    <t>New South Wales ;  &gt;&gt;&gt; Had a job to go to and available last week (unemployed) ;  &gt; Females ;</t>
  </si>
  <si>
    <t>New South Wales ;  &gt;&gt;&gt; Had a job to go to and available within 4 weeks (but not last week) ;  Persons ;</t>
  </si>
  <si>
    <t>New South Wales ;  &gt;&gt;&gt; Had a job to go to and available within 4 weeks (but not last week) ;  &gt; Males ;</t>
  </si>
  <si>
    <t>New South Wales ;  &gt;&gt;&gt; Had a job to go to and available within 4 weeks (but not last week) ;  &gt; Females ;</t>
  </si>
  <si>
    <t>New South Wales ;  &gt;&gt; Had a job to go to and not available within 4 weeks ;  Persons ;</t>
  </si>
  <si>
    <t>New South Wales ;  &gt;&gt; Had a job to go to and not available within 4 weeks ;  &gt; Males ;</t>
  </si>
  <si>
    <t>New South Wales ;  &gt;&gt; Had a job to go to and not available within 4 weeks ;  &gt; Females ;</t>
  </si>
  <si>
    <t>New South Wales ;  &gt; Potential workers without job attachment ;  Persons ;</t>
  </si>
  <si>
    <t>New South Wales ;  &gt; Potential workers without job attachment ;  &gt; Males ;</t>
  </si>
  <si>
    <t>A125188174A</t>
  </si>
  <si>
    <t>A125182558C</t>
  </si>
  <si>
    <t>A125176962T</t>
  </si>
  <si>
    <t>A125188194K</t>
  </si>
  <si>
    <t>A125182578L</t>
  </si>
  <si>
    <t>A125176922X</t>
  </si>
  <si>
    <t>A125188154T</t>
  </si>
  <si>
    <t>A125182538V</t>
  </si>
  <si>
    <t>A125176982A</t>
  </si>
  <si>
    <t>A125188214J</t>
  </si>
  <si>
    <t>A125182598W</t>
  </si>
  <si>
    <t>A125176966A</t>
  </si>
  <si>
    <t>A125188198V</t>
  </si>
  <si>
    <t>A125182582C</t>
  </si>
  <si>
    <t>A125176994K</t>
  </si>
  <si>
    <t>A125188226T</t>
  </si>
  <si>
    <t>A125182610A</t>
  </si>
  <si>
    <t>A125176926J</t>
  </si>
  <si>
    <t>A125188158A</t>
  </si>
  <si>
    <t>A125182542K</t>
  </si>
  <si>
    <t>A125176902R</t>
  </si>
  <si>
    <t>A125188134J</t>
  </si>
  <si>
    <t>A125182518K</t>
  </si>
  <si>
    <t>A125176914X</t>
  </si>
  <si>
    <t>A125188146T</t>
  </si>
  <si>
    <t>A125182530A</t>
  </si>
  <si>
    <t>A125176946T</t>
  </si>
  <si>
    <t>A125188178K</t>
  </si>
  <si>
    <t>A125182562V</t>
  </si>
  <si>
    <t>A125176918J</t>
  </si>
  <si>
    <t>A125188150J</t>
  </si>
  <si>
    <t>A125182534K</t>
  </si>
  <si>
    <t>A125176950J</t>
  </si>
  <si>
    <t>A125188182A</t>
  </si>
  <si>
    <t>A125182566C</t>
  </si>
  <si>
    <t>A125176954T</t>
  </si>
  <si>
    <t>A125188186K</t>
  </si>
  <si>
    <t>A125182570V</t>
  </si>
  <si>
    <t>A125176998V</t>
  </si>
  <si>
    <t>A125188230J</t>
  </si>
  <si>
    <t>A125182614K</t>
  </si>
  <si>
    <t>A125176906X</t>
  </si>
  <si>
    <t>A125188138T</t>
  </si>
  <si>
    <t>A125182522A</t>
  </si>
  <si>
    <t>A125176986K</t>
  </si>
  <si>
    <t>A125188218T</t>
  </si>
  <si>
    <t>A125182602A</t>
  </si>
  <si>
    <t>A125176990A</t>
  </si>
  <si>
    <t>A125188222J</t>
  </si>
  <si>
    <t>A125182606K</t>
  </si>
  <si>
    <t>A125176910R</t>
  </si>
  <si>
    <t>A125188142J</t>
  </si>
  <si>
    <t>A125182526K</t>
  </si>
  <si>
    <t>A125176930X</t>
  </si>
  <si>
    <t>A125188162T</t>
  </si>
  <si>
    <t>A125182546V</t>
  </si>
  <si>
    <t>A125176958A</t>
  </si>
  <si>
    <t>A125188190A</t>
  </si>
  <si>
    <t>A125182574C</t>
  </si>
  <si>
    <t>A125177002A</t>
  </si>
  <si>
    <t>A125188234T</t>
  </si>
  <si>
    <t>A125182618V</t>
  </si>
  <si>
    <t>A125177906T</t>
  </si>
  <si>
    <t>A125189138K</t>
  </si>
  <si>
    <t>A125183522V</t>
  </si>
  <si>
    <t>A125177870A</t>
  </si>
  <si>
    <t>A125189102J</t>
  </si>
  <si>
    <t>A125183486W</t>
  </si>
  <si>
    <t>A125177910J</t>
  </si>
  <si>
    <t>A125189142A</t>
  </si>
  <si>
    <t>A125183526C</t>
  </si>
  <si>
    <t>A125177914T</t>
  </si>
  <si>
    <t>A125189146K</t>
  </si>
  <si>
    <t>A125183530V</t>
  </si>
  <si>
    <t>A125177874K</t>
  </si>
  <si>
    <t>A125189106T</t>
  </si>
  <si>
    <t>A125183490L</t>
  </si>
  <si>
    <t>A125177878V</t>
  </si>
  <si>
    <t>A125189110J</t>
  </si>
  <si>
    <t>A125183494W</t>
  </si>
  <si>
    <t>A125177898C</t>
  </si>
  <si>
    <t>A125189130T</t>
  </si>
  <si>
    <t>A125183514V</t>
  </si>
  <si>
    <t>A125177858K</t>
  </si>
  <si>
    <t>A125189090K</t>
  </si>
  <si>
    <t>A125183474L</t>
  </si>
  <si>
    <t>A125177918A</t>
  </si>
  <si>
    <t>A125189150A</t>
  </si>
  <si>
    <t>A125183534C</t>
  </si>
  <si>
    <t>A125177902J</t>
  </si>
  <si>
    <t>A125189134A</t>
  </si>
  <si>
    <t>A125183518C</t>
  </si>
  <si>
    <t>A125177930T</t>
  </si>
  <si>
    <t>A125189162K</t>
  </si>
  <si>
    <t>A125183546L</t>
  </si>
  <si>
    <t>A125177862A</t>
  </si>
  <si>
    <t>A125189094V</t>
  </si>
  <si>
    <t>A125183478W</t>
  </si>
  <si>
    <t>A125177838A</t>
  </si>
  <si>
    <t>A125189070A</t>
  </si>
  <si>
    <t>A125183454C</t>
  </si>
  <si>
    <t>A125177850T</t>
  </si>
  <si>
    <t>A125189082K</t>
  </si>
  <si>
    <t>A125183466L</t>
  </si>
  <si>
    <t>A125177882K</t>
  </si>
  <si>
    <t>A125189114T</t>
  </si>
  <si>
    <t>A125183498F</t>
  </si>
  <si>
    <t>A125177854A</t>
  </si>
  <si>
    <t>A125189086V</t>
  </si>
  <si>
    <t>A125183470C</t>
  </si>
  <si>
    <t>A125177886V</t>
  </si>
  <si>
    <t>A125189118A</t>
  </si>
  <si>
    <t>A125183502K</t>
  </si>
  <si>
    <t>A125177890K</t>
  </si>
  <si>
    <t>A125189122T</t>
  </si>
  <si>
    <t>A125183506V</t>
  </si>
  <si>
    <t>A125177934A</t>
  </si>
  <si>
    <t>A125189166V</t>
  </si>
  <si>
    <t>A125183550C</t>
  </si>
  <si>
    <t>A125177842T</t>
  </si>
  <si>
    <t>A125189074K</t>
  </si>
  <si>
    <t>A125183458L</t>
  </si>
  <si>
    <t>A125177922T</t>
  </si>
  <si>
    <t>A125189154K</t>
  </si>
  <si>
    <t>A125183538L</t>
  </si>
  <si>
    <t>A125177926A</t>
  </si>
  <si>
    <t>A125189158V</t>
  </si>
  <si>
    <t>A125183542C</t>
  </si>
  <si>
    <t>A125177846A</t>
  </si>
  <si>
    <t>A125189078V</t>
  </si>
  <si>
    <t>A125183462C</t>
  </si>
  <si>
    <t>A125177866K</t>
  </si>
  <si>
    <t>A125189098C</t>
  </si>
  <si>
    <t>A125183482L</t>
  </si>
  <si>
    <t>A125177894V</t>
  </si>
  <si>
    <t>A125189126A</t>
  </si>
  <si>
    <t>A125183510K</t>
  </si>
  <si>
    <t>A125177938K</t>
  </si>
  <si>
    <t>A125189170K</t>
  </si>
  <si>
    <t>A125183554L</t>
  </si>
  <si>
    <t>A125175098V</t>
  </si>
  <si>
    <t>A125186330F</t>
  </si>
  <si>
    <t>A125180714J</t>
  </si>
  <si>
    <t>A125175062T</t>
  </si>
  <si>
    <t>A125186294J</t>
  </si>
  <si>
    <t>A125180678K</t>
  </si>
  <si>
    <t>A125175102X</t>
  </si>
  <si>
    <t>A125186334R</t>
  </si>
  <si>
    <t>A125180718T</t>
  </si>
  <si>
    <t>A125175106J</t>
  </si>
  <si>
    <t>A125186338X</t>
  </si>
  <si>
    <t>A125180722J</t>
  </si>
  <si>
    <t>A125175066A</t>
  </si>
  <si>
    <t>A125186298T</t>
  </si>
  <si>
    <t>A125180682A</t>
  </si>
  <si>
    <t>A125175070T</t>
  </si>
  <si>
    <t>A125186302W</t>
  </si>
  <si>
    <t>A125180686K</t>
  </si>
  <si>
    <t>A125175090A</t>
  </si>
  <si>
    <t>A125186322F</t>
  </si>
  <si>
    <t>A125180706J</t>
  </si>
  <si>
    <t>A125175050J</t>
  </si>
  <si>
    <t>A125186282X</t>
  </si>
  <si>
    <t>A125180666A</t>
  </si>
  <si>
    <t>A125175110X</t>
  </si>
  <si>
    <t>A125186342R</t>
  </si>
  <si>
    <t>A125180726T</t>
  </si>
  <si>
    <t>A125175094K</t>
  </si>
  <si>
    <t>A125186326R</t>
  </si>
  <si>
    <t>A125180710X</t>
  </si>
  <si>
    <t>A125175122J</t>
  </si>
  <si>
    <t>A125186354X</t>
  </si>
  <si>
    <t>A125180738A</t>
  </si>
  <si>
    <t>A125175054T</t>
  </si>
  <si>
    <t>A125186286J</t>
  </si>
  <si>
    <t>A125180670T</t>
  </si>
  <si>
    <t>A125175030X</t>
  </si>
  <si>
    <t>A125186262R</t>
  </si>
  <si>
    <t>A125180646T</t>
  </si>
  <si>
    <t>A125175042J</t>
  </si>
  <si>
    <t>A125186274X</t>
  </si>
  <si>
    <t>A125180658A</t>
  </si>
  <si>
    <t>A125175074A</t>
  </si>
  <si>
    <t>A125186306F</t>
  </si>
  <si>
    <t>A125180690A</t>
  </si>
  <si>
    <t>A125175046T</t>
  </si>
  <si>
    <t>A125186278J</t>
  </si>
  <si>
    <t>A125180662T</t>
  </si>
  <si>
    <t>A125175078K</t>
  </si>
  <si>
    <t>A125186310W</t>
  </si>
  <si>
    <t>A125180694K</t>
  </si>
  <si>
    <t>A125175082A</t>
  </si>
  <si>
    <t>A125186314F</t>
  </si>
  <si>
    <t>A125180698V</t>
  </si>
  <si>
    <t>A125175126T</t>
  </si>
  <si>
    <t>A125186358J</t>
  </si>
  <si>
    <t>A125180742T</t>
  </si>
  <si>
    <t>A125175034J</t>
  </si>
  <si>
    <t>A125186266X</t>
  </si>
  <si>
    <t>A125180650J</t>
  </si>
  <si>
    <t>A125175114J</t>
  </si>
  <si>
    <t>A125186346X</t>
  </si>
  <si>
    <t>A125180730J</t>
  </si>
  <si>
    <t>A125175118T</t>
  </si>
  <si>
    <t>A125186350R</t>
  </si>
  <si>
    <t>A125180734T</t>
  </si>
  <si>
    <t>A125175038T</t>
  </si>
  <si>
    <t>A125186270R</t>
  </si>
  <si>
    <t>A125180654T</t>
  </si>
  <si>
    <t>A125175058A</t>
  </si>
  <si>
    <t>A125186290X</t>
  </si>
  <si>
    <t>A125180674A</t>
  </si>
  <si>
    <t>A125175086K</t>
  </si>
  <si>
    <t>A125186318R</t>
  </si>
  <si>
    <t>A125180702X</t>
  </si>
  <si>
    <t>A125175130J</t>
  </si>
  <si>
    <t>A125186362X</t>
  </si>
  <si>
    <t>A125180746A</t>
  </si>
  <si>
    <t>A125173850V</t>
  </si>
  <si>
    <t>A125185082L</t>
  </si>
  <si>
    <t>A125179466K</t>
  </si>
  <si>
    <t>A125173814K</t>
  </si>
  <si>
    <t>A125185046C</t>
  </si>
  <si>
    <t>A125179430J</t>
  </si>
  <si>
    <t>A125173854C</t>
  </si>
  <si>
    <t>A125185086W</t>
  </si>
  <si>
    <t>A125179470A</t>
  </si>
  <si>
    <t>A125173858L</t>
  </si>
  <si>
    <t>A125185090L</t>
  </si>
  <si>
    <t>A125179474K</t>
  </si>
  <si>
    <t>A125173818V</t>
  </si>
  <si>
    <t>A125185050V</t>
  </si>
  <si>
    <t>A125179434T</t>
  </si>
  <si>
    <t>A125173822K</t>
  </si>
  <si>
    <t>A125185054C</t>
  </si>
  <si>
    <t>A125179438A</t>
  </si>
  <si>
    <t>A125173842V</t>
  </si>
  <si>
    <t>A125185074L</t>
  </si>
  <si>
    <t>A125179458K</t>
  </si>
  <si>
    <t>A125173802A</t>
  </si>
  <si>
    <t>A125185034V</t>
  </si>
  <si>
    <t>A125179418T</t>
  </si>
  <si>
    <t>A125173862C</t>
  </si>
  <si>
    <t>A125185094W</t>
  </si>
  <si>
    <t>A125179478V</t>
  </si>
  <si>
    <t>A125173846C</t>
  </si>
  <si>
    <t>A125185078W</t>
  </si>
  <si>
    <t>A125179462A</t>
  </si>
  <si>
    <t>A125173874L</t>
  </si>
  <si>
    <t>A125185106V</t>
  </si>
  <si>
    <t>New South Wales ;  &gt; Potential workers without job attachment ;  &gt; Females ;</t>
  </si>
  <si>
    <t>New South Wales ;  &gt;&gt; Wanted to work, actively looking and available within 4 weeks ;  Persons ;</t>
  </si>
  <si>
    <t>New South Wales ;  &gt;&gt; Wanted to work, actively looking and available within 4 weeks ;  &gt; Males ;</t>
  </si>
  <si>
    <t>New South Wales ;  &gt;&gt; Wanted to work, actively looking and available within 4 weeks ;  &gt; Females ;</t>
  </si>
  <si>
    <t>New South Wales ;  &gt;&gt;&gt; Wanted to work, actively looking and available last week (unemployed) ;  Persons ;</t>
  </si>
  <si>
    <t>New South Wales ;  &gt;&gt;&gt; Wanted to work, actively looking and available last week (unemployed) ;  &gt; Males ;</t>
  </si>
  <si>
    <t>New South Wales ;  &gt;&gt;&gt; Wanted to work, actively looking and available last week (unemployed) ;  &gt; Females ;</t>
  </si>
  <si>
    <t>New South Wales ;  &gt;&gt;&gt; Wanted to work, actively looking and available within 4 weeks (but not last week) ;  Persons ;</t>
  </si>
  <si>
    <t>New South Wales ;  &gt;&gt;&gt; Wanted to work, actively looking and available within 4 weeks (but not last week) ;  &gt; Males ;</t>
  </si>
  <si>
    <t>New South Wales ;  &gt;&gt;&gt; Wanted to work, actively looking and available within 4 weeks (but not last week) ;  &gt; Females ;</t>
  </si>
  <si>
    <t>New South Wales ;  &gt;&gt; Wanted to work, actively looking and not available within 4 weeks ;  Persons ;</t>
  </si>
  <si>
    <t>New South Wales ;  &gt;&gt; Wanted to work, actively looking and not available within 4 weeks ;  &gt; Males ;</t>
  </si>
  <si>
    <t>New South Wales ;  &gt;&gt; Wanted to work, actively looking and not available within 4 weeks ;  &gt; Females ;</t>
  </si>
  <si>
    <t>New South Wales ;  &gt;&gt; Wanted to work, available within 4 weeks but not actively looking ;  Persons ;</t>
  </si>
  <si>
    <t>New South Wales ;  &gt;&gt; Wanted to work, available within 4 weeks but not actively looking ;  &gt; Males ;</t>
  </si>
  <si>
    <t>New South Wales ;  &gt;&gt; Wanted to work, available within 4 weeks but not actively looking ;  &gt; Females ;</t>
  </si>
  <si>
    <t>New South Wales ;  &gt;&gt;&gt; Discouraged job seekers - available but discouraged from actively looking ;  Persons ;</t>
  </si>
  <si>
    <t>New South Wales ;  &gt;&gt;&gt; Discouraged job seekers - available but discouraged from actively looking ;  &gt; Males ;</t>
  </si>
  <si>
    <t>New South Wales ;  &gt;&gt;&gt; Discouraged job seekers - available but discouraged from actively looking ;  &gt; Females ;</t>
  </si>
  <si>
    <t>New South Wales ;  &gt;&gt;&gt; Other job seekers - available but not actively looking for other reasons ;  Persons ;</t>
  </si>
  <si>
    <t>New South Wales ;  &gt;&gt;&gt; Other job seekers - available but not actively looking for other reasons ;  &gt; Males ;</t>
  </si>
  <si>
    <t>New South Wales ;  &gt;&gt;&gt; Other job seekers - available but not actively looking for other reasons ;  &gt; Females ;</t>
  </si>
  <si>
    <t>New South Wales ;  &gt;&gt; Wanted to work, not available within 4 weeks and not actively looking ;  Persons ;</t>
  </si>
  <si>
    <t>New South Wales ;  &gt;&gt; Wanted to work, not available within 4 weeks and not actively looking ;  &gt; Males ;</t>
  </si>
  <si>
    <t>New South Wales ;  &gt;&gt; Wanted to work, not available within 4 weeks and not actively looking ;  &gt; Females ;</t>
  </si>
  <si>
    <t>New South Wales ;  Not potential workers ;  Persons ;</t>
  </si>
  <si>
    <t>New South Wales ;  Not potential workers ;  &gt; Males ;</t>
  </si>
  <si>
    <t>New South Wales ;  Not potential workers ;  &gt; Females ;</t>
  </si>
  <si>
    <t>New South Wales ;  &gt; Did not want to work ;  Persons ;</t>
  </si>
  <si>
    <t>New South Wales ;  &gt; Did not want to work ;  &gt; Males ;</t>
  </si>
  <si>
    <t>New South Wales ;  &gt; Did not want to work ;  &gt; Females ;</t>
  </si>
  <si>
    <t>New South Wales ;  &gt; Permanently unable to work ;  Persons ;</t>
  </si>
  <si>
    <t>New South Wales ;  &gt; Permanently unable to work ;  &gt; Males ;</t>
  </si>
  <si>
    <t>New South Wales ;  &gt; Permanently unable to work ;  &gt; Females ;</t>
  </si>
  <si>
    <t>New South Wales ;  Unemployed ;  Persons ;</t>
  </si>
  <si>
    <t>New South Wales ;  Unemployed ;  &gt; Males ;</t>
  </si>
  <si>
    <t>New South Wales ;  Unemployed ;  &gt; Females ;</t>
  </si>
  <si>
    <t>New South Wales ;  Not in the labour force ;  Persons ;</t>
  </si>
  <si>
    <t>New South Wales ;  Not in the labour force ;  &gt; Males ;</t>
  </si>
  <si>
    <t>New South Wales ;  Not in the labour force ;  &gt; Females ;</t>
  </si>
  <si>
    <t>New South Wales ;  With job attachment ;  Persons ;</t>
  </si>
  <si>
    <t>New South Wales ;  With job attachment ;  &gt; Males ;</t>
  </si>
  <si>
    <t>New South Wales ;  With job attachment ;  &gt; Females ;</t>
  </si>
  <si>
    <t>New South Wales ;  Without job attachment ;  Persons ;</t>
  </si>
  <si>
    <t>New South Wales ;  Without job attachment ;  &gt; Males ;</t>
  </si>
  <si>
    <t>New South Wales ;  Without job attachment ;  &gt; Females ;</t>
  </si>
  <si>
    <t>Victoria ;  Civilian population ;  Persons ;</t>
  </si>
  <si>
    <t>Victoria ;  Civilian population ;  &gt; Males ;</t>
  </si>
  <si>
    <t>Victoria ;  Civilian population ;  &gt; Females ;</t>
  </si>
  <si>
    <t>Victoria ;  Employed ;  Persons ;</t>
  </si>
  <si>
    <t>Victoria ;  Employed ;  &gt; Males ;</t>
  </si>
  <si>
    <t>Victoria ;  Employed ;  &gt; Females ;</t>
  </si>
  <si>
    <t>Victoria ;  &gt; Underemployed (expanded definition) ;  Persons ;</t>
  </si>
  <si>
    <t>Victoria ;  &gt; Underemployed (expanded definition) ;  &gt; Males ;</t>
  </si>
  <si>
    <t>Victoria ;  &gt; Underemployed (expanded definition) ;  &gt; Females ;</t>
  </si>
  <si>
    <t>Victoria ;  &gt;&gt; Underemployed (headline definition) ;  Persons ;</t>
  </si>
  <si>
    <t>Victoria ;  &gt;&gt; Underemployed (headline definition) ;  &gt; Males ;</t>
  </si>
  <si>
    <t>Victoria ;  &gt;&gt; Underemployed (headline definition) ;  &gt; Females ;</t>
  </si>
  <si>
    <t>Victoria ;  Potential workers ;  Persons ;</t>
  </si>
  <si>
    <t>Victoria ;  Potential workers ;  &gt; Males ;</t>
  </si>
  <si>
    <t>Victoria ;  Potential workers ;  &gt; Females ;</t>
  </si>
  <si>
    <t>Victoria ;  &gt; Potential workers with job attachment ;  Persons ;</t>
  </si>
  <si>
    <t>Victoria ;  &gt; Potential workers with job attachment ;  &gt; Males ;</t>
  </si>
  <si>
    <t>Victoria ;  &gt; Potential workers with job attachment ;  &gt; Females ;</t>
  </si>
  <si>
    <t>Victoria ;  &gt;&gt; Had a job to go to and available within 4 weeks ;  Persons ;</t>
  </si>
  <si>
    <t>Victoria ;  &gt;&gt; Had a job to go to and available within 4 weeks ;  &gt; Males ;</t>
  </si>
  <si>
    <t>Victoria ;  &gt;&gt; Had a job to go to and available within 4 weeks ;  &gt; Females ;</t>
  </si>
  <si>
    <t>Victoria ;  &gt;&gt;&gt; Had a job to go to and available last week (unemployed) ;  Persons ;</t>
  </si>
  <si>
    <t>Victoria ;  &gt;&gt;&gt; Had a job to go to and available last week (unemployed) ;  &gt; Males ;</t>
  </si>
  <si>
    <t>Victoria ;  &gt;&gt;&gt; Had a job to go to and available last week (unemployed) ;  &gt; Females ;</t>
  </si>
  <si>
    <t>Victoria ;  &gt;&gt;&gt; Had a job to go to and available within 4 weeks (but not last week) ;  Persons ;</t>
  </si>
  <si>
    <t>Victoria ;  &gt;&gt;&gt; Had a job to go to and available within 4 weeks (but not last week) ;  &gt; Males ;</t>
  </si>
  <si>
    <t>Victoria ;  &gt;&gt;&gt; Had a job to go to and available within 4 weeks (but not last week) ;  &gt; Females ;</t>
  </si>
  <si>
    <t>Victoria ;  &gt;&gt; Had a job to go to and not available within 4 weeks ;  Persons ;</t>
  </si>
  <si>
    <t>Victoria ;  &gt;&gt; Had a job to go to and not available within 4 weeks ;  &gt; Males ;</t>
  </si>
  <si>
    <t>Victoria ;  &gt;&gt; Had a job to go to and not available within 4 weeks ;  &gt; Females ;</t>
  </si>
  <si>
    <t>Victoria ;  &gt; Potential workers without job attachment ;  Persons ;</t>
  </si>
  <si>
    <t>Victoria ;  &gt; Potential workers without job attachment ;  &gt; Males ;</t>
  </si>
  <si>
    <t>Victoria ;  &gt; Potential workers without job attachment ;  &gt; Females ;</t>
  </si>
  <si>
    <t>Victoria ;  &gt;&gt; Wanted to work, actively looking and available within 4 weeks ;  Persons ;</t>
  </si>
  <si>
    <t>Victoria ;  &gt;&gt; Wanted to work, actively looking and available within 4 weeks ;  &gt; Males ;</t>
  </si>
  <si>
    <t>Victoria ;  &gt;&gt; Wanted to work, actively looking and available within 4 weeks ;  &gt; Females ;</t>
  </si>
  <si>
    <t>Victoria ;  &gt;&gt;&gt; Wanted to work, actively looking and available last week (unemployed) ;  Persons ;</t>
  </si>
  <si>
    <t>Victoria ;  &gt;&gt;&gt; Wanted to work, actively looking and available last week (unemployed) ;  &gt; Males ;</t>
  </si>
  <si>
    <t>Victoria ;  &gt;&gt;&gt; Wanted to work, actively looking and available last week (unemployed) ;  &gt; Females ;</t>
  </si>
  <si>
    <t>Victoria ;  &gt;&gt;&gt; Wanted to work, actively looking and available within 4 weeks (but not last week) ;  Persons ;</t>
  </si>
  <si>
    <t>Victoria ;  &gt;&gt;&gt; Wanted to work, actively looking and available within 4 weeks (but not last week) ;  &gt; Males ;</t>
  </si>
  <si>
    <t>Victoria ;  &gt;&gt;&gt; Wanted to work, actively looking and available within 4 weeks (but not last week) ;  &gt; Females ;</t>
  </si>
  <si>
    <t>Victoria ;  &gt;&gt; Wanted to work, actively looking and not available within 4 weeks ;  Persons ;</t>
  </si>
  <si>
    <t>Victoria ;  &gt;&gt; Wanted to work, actively looking and not available within 4 weeks ;  &gt; Males ;</t>
  </si>
  <si>
    <t>Victoria ;  &gt;&gt; Wanted to work, actively looking and not available within 4 weeks ;  &gt; Females ;</t>
  </si>
  <si>
    <t>Victoria ;  &gt;&gt; Wanted to work, available within 4 weeks but not actively looking ;  Persons ;</t>
  </si>
  <si>
    <t>Victoria ;  &gt;&gt; Wanted to work, available within 4 weeks but not actively looking ;  &gt; Males ;</t>
  </si>
  <si>
    <t>Victoria ;  &gt;&gt; Wanted to work, available within 4 weeks but not actively looking ;  &gt; Females ;</t>
  </si>
  <si>
    <t>Victoria ;  &gt;&gt;&gt; Discouraged job seekers - available but discouraged from actively looking ;  Persons ;</t>
  </si>
  <si>
    <t>Victoria ;  &gt;&gt;&gt; Discouraged job seekers - available but discouraged from actively looking ;  &gt; Males ;</t>
  </si>
  <si>
    <t>Victoria ;  &gt;&gt;&gt; Discouraged job seekers - available but discouraged from actively looking ;  &gt; Females ;</t>
  </si>
  <si>
    <t>Victoria ;  &gt;&gt;&gt; Other job seekers - available but not actively looking for other reasons ;  Persons ;</t>
  </si>
  <si>
    <t>Victoria ;  &gt;&gt;&gt; Other job seekers - available but not actively looking for other reasons ;  &gt; Males ;</t>
  </si>
  <si>
    <t>Victoria ;  &gt;&gt;&gt; Other job seekers - available but not actively looking for other reasons ;  &gt; Females ;</t>
  </si>
  <si>
    <t>Victoria ;  &gt;&gt; Wanted to work, not available within 4 weeks and not actively looking ;  Persons ;</t>
  </si>
  <si>
    <t>Victoria ;  &gt;&gt; Wanted to work, not available within 4 weeks and not actively looking ;  &gt; Males ;</t>
  </si>
  <si>
    <t>Victoria ;  &gt;&gt; Wanted to work, not available within 4 weeks and not actively looking ;  &gt; Females ;</t>
  </si>
  <si>
    <t>Victoria ;  Not potential workers ;  Persons ;</t>
  </si>
  <si>
    <t>Victoria ;  Not potential workers ;  &gt; Males ;</t>
  </si>
  <si>
    <t>Victoria ;  Not potential workers ;  &gt; Females ;</t>
  </si>
  <si>
    <t>Victoria ;  &gt; Did not want to work ;  Persons ;</t>
  </si>
  <si>
    <t>Victoria ;  &gt; Did not want to work ;  &gt; Males ;</t>
  </si>
  <si>
    <t>Victoria ;  &gt; Did not want to work ;  &gt; Females ;</t>
  </si>
  <si>
    <t>Victoria ;  &gt; Permanently unable to work ;  Persons ;</t>
  </si>
  <si>
    <t>Victoria ;  &gt; Permanently unable to work ;  &gt; Males ;</t>
  </si>
  <si>
    <t>Victoria ;  &gt; Permanently unable to work ;  &gt; Females ;</t>
  </si>
  <si>
    <t>Victoria ;  Unemployed ;  Persons ;</t>
  </si>
  <si>
    <t>Victoria ;  Unemployed ;  &gt; Males ;</t>
  </si>
  <si>
    <t>Victoria ;  Unemployed ;  &gt; Females ;</t>
  </si>
  <si>
    <t>Victoria ;  Not in the labour force ;  Persons ;</t>
  </si>
  <si>
    <t>Victoria ;  Not in the labour force ;  &gt; Males ;</t>
  </si>
  <si>
    <t>Victoria ;  Not in the labour force ;  &gt; Females ;</t>
  </si>
  <si>
    <t>Victoria ;  With job attachment ;  Persons ;</t>
  </si>
  <si>
    <t>Victoria ;  With job attachment ;  &gt; Males ;</t>
  </si>
  <si>
    <t>Victoria ;  With job attachment ;  &gt; Females ;</t>
  </si>
  <si>
    <t>Victoria ;  Without job attachment ;  Persons ;</t>
  </si>
  <si>
    <t>Victoria ;  Without job attachment ;  &gt; Males ;</t>
  </si>
  <si>
    <t>Victoria ;  Without job attachment ;  &gt; Females ;</t>
  </si>
  <si>
    <t>Queensland ;  Civilian population ;  Persons ;</t>
  </si>
  <si>
    <t>Queensland ;  Civilian population ;  &gt; Males ;</t>
  </si>
  <si>
    <t>Queensland ;  Civilian population ;  &gt; Females ;</t>
  </si>
  <si>
    <t>Queensland ;  Employed ;  Persons ;</t>
  </si>
  <si>
    <t>Queensland ;  Employed ;  &gt; Males ;</t>
  </si>
  <si>
    <t>Queensland ;  Employed ;  &gt; Females ;</t>
  </si>
  <si>
    <t>Queensland ;  &gt; Underemployed (expanded definition) ;  Persons ;</t>
  </si>
  <si>
    <t>Queensland ;  &gt; Underemployed (expanded definition) ;  &gt; Males ;</t>
  </si>
  <si>
    <t>Queensland ;  &gt; Underemployed (expanded definition) ;  &gt; Females ;</t>
  </si>
  <si>
    <t>Queensland ;  &gt;&gt; Underemployed (headline definition) ;  Persons ;</t>
  </si>
  <si>
    <t>Queensland ;  &gt;&gt; Underemployed (headline definition) ;  &gt; Males ;</t>
  </si>
  <si>
    <t>Queensland ;  &gt;&gt; Underemployed (headline definition) ;  &gt; Females ;</t>
  </si>
  <si>
    <t>Queensland ;  Potential workers ;  Persons ;</t>
  </si>
  <si>
    <t>Queensland ;  Potential workers ;  &gt; Males ;</t>
  </si>
  <si>
    <t>Queensland ;  Potential workers ;  &gt; Females ;</t>
  </si>
  <si>
    <t>Queensland ;  &gt; Potential workers with job attachment ;  Persons ;</t>
  </si>
  <si>
    <t>Queensland ;  &gt; Potential workers with job attachment ;  &gt; Males ;</t>
  </si>
  <si>
    <t>Queensland ;  &gt; Potential workers with job attachment ;  &gt; Females ;</t>
  </si>
  <si>
    <t>Queensland ;  &gt;&gt; Had a job to go to and available within 4 weeks ;  Persons ;</t>
  </si>
  <si>
    <t>Queensland ;  &gt;&gt; Had a job to go to and available within 4 weeks ;  &gt; Males ;</t>
  </si>
  <si>
    <t>Queensland ;  &gt;&gt; Had a job to go to and available within 4 weeks ;  &gt; Females ;</t>
  </si>
  <si>
    <t>Queensland ;  &gt;&gt;&gt; Had a job to go to and available last week (unemployed) ;  Persons ;</t>
  </si>
  <si>
    <t>Queensland ;  &gt;&gt;&gt; Had a job to go to and available last week (unemployed) ;  &gt; Males ;</t>
  </si>
  <si>
    <t>Queensland ;  &gt;&gt;&gt; Had a job to go to and available last week (unemployed) ;  &gt; Females ;</t>
  </si>
  <si>
    <t>Queensland ;  &gt;&gt;&gt; Had a job to go to and available within 4 weeks (but not last week) ;  Persons ;</t>
  </si>
  <si>
    <t>Queensland ;  &gt;&gt;&gt; Had a job to go to and available within 4 weeks (but not last week) ;  &gt; Males ;</t>
  </si>
  <si>
    <t>Queensland ;  &gt;&gt;&gt; Had a job to go to and available within 4 weeks (but not last week) ;  &gt; Females ;</t>
  </si>
  <si>
    <t>Queensland ;  &gt;&gt; Had a job to go to and not available within 4 weeks ;  Persons ;</t>
  </si>
  <si>
    <t>Queensland ;  &gt;&gt; Had a job to go to and not available within 4 weeks ;  &gt; Males ;</t>
  </si>
  <si>
    <t>Queensland ;  &gt;&gt; Had a job to go to and not available within 4 weeks ;  &gt; Females ;</t>
  </si>
  <si>
    <t>Queensland ;  &gt; Potential workers without job attachment ;  Persons ;</t>
  </si>
  <si>
    <t>Queensland ;  &gt; Potential workers without job attachment ;  &gt; Males ;</t>
  </si>
  <si>
    <t>Queensland ;  &gt; Potential workers without job attachment ;  &gt; Females ;</t>
  </si>
  <si>
    <t>Queensland ;  &gt;&gt; Wanted to work, actively looking and available within 4 weeks ;  Persons ;</t>
  </si>
  <si>
    <t>Queensland ;  &gt;&gt; Wanted to work, actively looking and available within 4 weeks ;  &gt; Males ;</t>
  </si>
  <si>
    <t>Queensland ;  &gt;&gt; Wanted to work, actively looking and available within 4 weeks ;  &gt; Females ;</t>
  </si>
  <si>
    <t>Queensland ;  &gt;&gt;&gt; Wanted to work, actively looking and available last week (unemployed) ;  Persons ;</t>
  </si>
  <si>
    <t>Queensland ;  &gt;&gt;&gt; Wanted to work, actively looking and available last week (unemployed) ;  &gt; Males ;</t>
  </si>
  <si>
    <t>Queensland ;  &gt;&gt;&gt; Wanted to work, actively looking and available last week (unemployed) ;  &gt; Females ;</t>
  </si>
  <si>
    <t>Queensland ;  &gt;&gt;&gt; Wanted to work, actively looking and available within 4 weeks (but not last week) ;  Persons ;</t>
  </si>
  <si>
    <t>Queensland ;  &gt;&gt;&gt; Wanted to work, actively looking and available within 4 weeks (but not last week) ;  &gt; Males ;</t>
  </si>
  <si>
    <t>Queensland ;  &gt;&gt;&gt; Wanted to work, actively looking and available within 4 weeks (but not last week) ;  &gt; Females ;</t>
  </si>
  <si>
    <t>Queensland ;  &gt;&gt; Wanted to work, actively looking and not available within 4 weeks ;  Persons ;</t>
  </si>
  <si>
    <t>Queensland ;  &gt;&gt; Wanted to work, actively looking and not available within 4 weeks ;  &gt; Males ;</t>
  </si>
  <si>
    <t>Queensland ;  &gt;&gt; Wanted to work, actively looking and not available within 4 weeks ;  &gt; Females ;</t>
  </si>
  <si>
    <t>Queensland ;  &gt;&gt; Wanted to work, available within 4 weeks but not actively looking ;  Persons ;</t>
  </si>
  <si>
    <t>Queensland ;  &gt;&gt; Wanted to work, available within 4 weeks but not actively looking ;  &gt; Males ;</t>
  </si>
  <si>
    <t>Queensland ;  &gt;&gt; Wanted to work, available within 4 weeks but not actively looking ;  &gt; Females ;</t>
  </si>
  <si>
    <t>Queensland ;  &gt;&gt;&gt; Discouraged job seekers - available but discouraged from actively looking ;  Persons ;</t>
  </si>
  <si>
    <t>Queensland ;  &gt;&gt;&gt; Discouraged job seekers - available but discouraged from actively looking ;  &gt; Males ;</t>
  </si>
  <si>
    <t>Queensland ;  &gt;&gt;&gt; Discouraged job seekers - available but discouraged from actively looking ;  &gt; Females ;</t>
  </si>
  <si>
    <t>Queensland ;  &gt;&gt;&gt; Other job seekers - available but not actively looking for other reasons ;  Persons ;</t>
  </si>
  <si>
    <t>Queensland ;  &gt;&gt;&gt; Other job seekers - available but not actively looking for other reasons ;  &gt; Males ;</t>
  </si>
  <si>
    <t>Queensland ;  &gt;&gt;&gt; Other job seekers - available but not actively looking for other reasons ;  &gt; Females ;</t>
  </si>
  <si>
    <t>Queensland ;  &gt;&gt; Wanted to work, not available within 4 weeks and not actively looking ;  Persons ;</t>
  </si>
  <si>
    <t>Queensland ;  &gt;&gt; Wanted to work, not available within 4 weeks and not actively looking ;  &gt; Males ;</t>
  </si>
  <si>
    <t>Queensland ;  &gt;&gt; Wanted to work, not available within 4 weeks and not actively looking ;  &gt; Females ;</t>
  </si>
  <si>
    <t>Queensland ;  Not potential workers ;  Persons ;</t>
  </si>
  <si>
    <t>Queensland ;  Not potential workers ;  &gt; Males ;</t>
  </si>
  <si>
    <t>Queensland ;  Not potential workers ;  &gt; Females ;</t>
  </si>
  <si>
    <t>Queensland ;  &gt; Did not want to work ;  Persons ;</t>
  </si>
  <si>
    <t>Queensland ;  &gt; Did not want to work ;  &gt; Males ;</t>
  </si>
  <si>
    <t>Queensland ;  &gt; Did not want to work ;  &gt; Females ;</t>
  </si>
  <si>
    <t>Queensland ;  &gt; Permanently unable to work ;  Persons ;</t>
  </si>
  <si>
    <t>Queensland ;  &gt; Permanently unable to work ;  &gt; Males ;</t>
  </si>
  <si>
    <t>Queensland ;  &gt; Permanently unable to work ;  &gt; Females ;</t>
  </si>
  <si>
    <t>Queensland ;  Unemployed ;  Persons ;</t>
  </si>
  <si>
    <t>Queensland ;  Unemployed ;  &gt; Males ;</t>
  </si>
  <si>
    <t>Queensland ;  Unemployed ;  &gt; Females ;</t>
  </si>
  <si>
    <t>Queensland ;  Not in the labour force ;  Persons ;</t>
  </si>
  <si>
    <t>Queensland ;  Not in the labour force ;  &gt; Males ;</t>
  </si>
  <si>
    <t>Queensland ;  Not in the labour force ;  &gt; Females ;</t>
  </si>
  <si>
    <t>Queensland ;  With job attachment ;  Persons ;</t>
  </si>
  <si>
    <t>Queensland ;  With job attachment ;  &gt; Males ;</t>
  </si>
  <si>
    <t>Queensland ;  With job attachment ;  &gt; Females ;</t>
  </si>
  <si>
    <t>Queensland ;  Without job attachment ;  Persons ;</t>
  </si>
  <si>
    <t>Queensland ;  Without job attachment ;  &gt; Males ;</t>
  </si>
  <si>
    <t>Queensland ;  Without job attachment ;  &gt; Females ;</t>
  </si>
  <si>
    <t>South Australia ;  Civilian population ;  Persons ;</t>
  </si>
  <si>
    <t>South Australia ;  Civilian population ;  &gt; Males ;</t>
  </si>
  <si>
    <t>South Australia ;  Civilian population ;  &gt; Females ;</t>
  </si>
  <si>
    <t>South Australia ;  Employed ;  Persons ;</t>
  </si>
  <si>
    <t>South Australia ;  Employed ;  &gt; Males ;</t>
  </si>
  <si>
    <t>South Australia ;  Employed ;  &gt; Females ;</t>
  </si>
  <si>
    <t>South Australia ;  &gt; Underemployed (expanded definition) ;  Persons ;</t>
  </si>
  <si>
    <t>South Australia ;  &gt; Underemployed (expanded definition) ;  &gt; Males ;</t>
  </si>
  <si>
    <t>South Australia ;  &gt; Underemployed (expanded definition) ;  &gt; Females ;</t>
  </si>
  <si>
    <t>South Australia ;  &gt;&gt; Underemployed (headline definition) ;  Persons ;</t>
  </si>
  <si>
    <t>South Australia ;  &gt;&gt; Underemployed (headline definition) ;  &gt; Males ;</t>
  </si>
  <si>
    <t>South Australia ;  &gt;&gt; Underemployed (headline definition) ;  &gt; Females ;</t>
  </si>
  <si>
    <t>South Australia ;  Potential workers ;  Persons ;</t>
  </si>
  <si>
    <t>South Australia ;  Potential workers ;  &gt; Males ;</t>
  </si>
  <si>
    <t>South Australia ;  Potential workers ;  &gt; Females ;</t>
  </si>
  <si>
    <t>South Australia ;  &gt; Potential workers with job attachment ;  Persons ;</t>
  </si>
  <si>
    <t>South Australia ;  &gt; Potential workers with job attachment ;  &gt; Males ;</t>
  </si>
  <si>
    <t>South Australia ;  &gt; Potential workers with job attachment ;  &gt; Females ;</t>
  </si>
  <si>
    <t>South Australia ;  &gt;&gt; Had a job to go to and available within 4 weeks ;  Persons ;</t>
  </si>
  <si>
    <t>South Australia ;  &gt;&gt; Had a job to go to and available within 4 weeks ;  &gt; Males ;</t>
  </si>
  <si>
    <t>South Australia ;  &gt;&gt; Had a job to go to and available within 4 weeks ;  &gt; Females ;</t>
  </si>
  <si>
    <t>South Australia ;  &gt;&gt;&gt; Had a job to go to and available last week (unemployed) ;  Persons ;</t>
  </si>
  <si>
    <t>South Australia ;  &gt;&gt;&gt; Had a job to go to and available last week (unemployed) ;  &gt; Males ;</t>
  </si>
  <si>
    <t>South Australia ;  &gt;&gt;&gt; Had a job to go to and available last week (unemployed) ;  &gt; Females ;</t>
  </si>
  <si>
    <t>South Australia ;  &gt;&gt;&gt; Had a job to go to and available within 4 weeks (but not last week) ;  Persons ;</t>
  </si>
  <si>
    <t>South Australia ;  &gt;&gt;&gt; Had a job to go to and available within 4 weeks (but not last week) ;  &gt; Males ;</t>
  </si>
  <si>
    <t>South Australia ;  &gt;&gt;&gt; Had a job to go to and available within 4 weeks (but not last week) ;  &gt; Females ;</t>
  </si>
  <si>
    <t>South Australia ;  &gt;&gt; Had a job to go to and not available within 4 weeks ;  Persons ;</t>
  </si>
  <si>
    <t>South Australia ;  &gt;&gt; Had a job to go to and not available within 4 weeks ;  &gt; Males ;</t>
  </si>
  <si>
    <t>South Australia ;  &gt;&gt; Had a job to go to and not available within 4 weeks ;  &gt; Females ;</t>
  </si>
  <si>
    <t>South Australia ;  &gt; Potential workers without job attachment ;  Persons ;</t>
  </si>
  <si>
    <t>South Australia ;  &gt; Potential workers without job attachment ;  &gt; Males ;</t>
  </si>
  <si>
    <t>South Australia ;  &gt; Potential workers without job attachment ;  &gt; Females ;</t>
  </si>
  <si>
    <t>South Australia ;  &gt;&gt; Wanted to work, actively looking and available within 4 weeks ;  Persons ;</t>
  </si>
  <si>
    <t>South Australia ;  &gt;&gt; Wanted to work, actively looking and available within 4 weeks ;  &gt; Males ;</t>
  </si>
  <si>
    <t>South Australia ;  &gt;&gt; Wanted to work, actively looking and available within 4 weeks ;  &gt; Females ;</t>
  </si>
  <si>
    <t>South Australia ;  &gt;&gt;&gt; Wanted to work, actively looking and available last week (unemployed) ;  Persons ;</t>
  </si>
  <si>
    <t>South Australia ;  &gt;&gt;&gt; Wanted to work, actively looking and available last week (unemployed) ;  &gt; Males ;</t>
  </si>
  <si>
    <t>South Australia ;  &gt;&gt;&gt; Wanted to work, actively looking and available last week (unemployed) ;  &gt; Females ;</t>
  </si>
  <si>
    <t>South Australia ;  &gt;&gt;&gt; Wanted to work, actively looking and available within 4 weeks (but not last week) ;  Persons ;</t>
  </si>
  <si>
    <t>South Australia ;  &gt;&gt;&gt; Wanted to work, actively looking and available within 4 weeks (but not last week) ;  &gt; Males ;</t>
  </si>
  <si>
    <t>South Australia ;  &gt;&gt;&gt; Wanted to work, actively looking and available within 4 weeks (but not last week) ;  &gt; Females ;</t>
  </si>
  <si>
    <t>South Australia ;  &gt;&gt; Wanted to work, actively looking and not available within 4 weeks ;  Persons ;</t>
  </si>
  <si>
    <t>South Australia ;  &gt;&gt; Wanted to work, actively looking and not available within 4 weeks ;  &gt; Males ;</t>
  </si>
  <si>
    <t>South Australia ;  &gt;&gt; Wanted to work, actively looking and not available within 4 weeks ;  &gt; Females ;</t>
  </si>
  <si>
    <t>South Australia ;  &gt;&gt; Wanted to work, available within 4 weeks but not actively looking ;  Persons ;</t>
  </si>
  <si>
    <t>South Australia ;  &gt;&gt; Wanted to work, available within 4 weeks but not actively looking ;  &gt; Males ;</t>
  </si>
  <si>
    <t>South Australia ;  &gt;&gt; Wanted to work, available within 4 weeks but not actively looking ;  &gt; Females ;</t>
  </si>
  <si>
    <t>A125179490K</t>
  </si>
  <si>
    <t>A125173806K</t>
  </si>
  <si>
    <t>A125185038C</t>
  </si>
  <si>
    <t>A125179422J</t>
  </si>
  <si>
    <t>A125173782C</t>
  </si>
  <si>
    <t>A125185014K</t>
  </si>
  <si>
    <t>A125179398V</t>
  </si>
  <si>
    <t>A125173794L</t>
  </si>
  <si>
    <t>A125185026V</t>
  </si>
  <si>
    <t>A125179410X</t>
  </si>
  <si>
    <t>A125173826V</t>
  </si>
  <si>
    <t>A125185058L</t>
  </si>
  <si>
    <t>A125179442T</t>
  </si>
  <si>
    <t>A125173798W</t>
  </si>
  <si>
    <t>A125185030K</t>
  </si>
  <si>
    <t>A125179414J</t>
  </si>
  <si>
    <t>A125173830K</t>
  </si>
  <si>
    <t>A125185062C</t>
  </si>
  <si>
    <t>A125179446A</t>
  </si>
  <si>
    <t>A125173834V</t>
  </si>
  <si>
    <t>A125185066L</t>
  </si>
  <si>
    <t>A125179450T</t>
  </si>
  <si>
    <t>A125173878W</t>
  </si>
  <si>
    <t>A125185110K</t>
  </si>
  <si>
    <t>A125179494V</t>
  </si>
  <si>
    <t>A125173786L</t>
  </si>
  <si>
    <t>A125185018V</t>
  </si>
  <si>
    <t>A125179402X</t>
  </si>
  <si>
    <t>A125173866L</t>
  </si>
  <si>
    <t>A125185098F</t>
  </si>
  <si>
    <t>A125179482K</t>
  </si>
  <si>
    <t>A125173870C</t>
  </si>
  <si>
    <t>A125185102K</t>
  </si>
  <si>
    <t>A125179486V</t>
  </si>
  <si>
    <t>A125173790C</t>
  </si>
  <si>
    <t>A125185022K</t>
  </si>
  <si>
    <t>A125179406J</t>
  </si>
  <si>
    <t>A125173810A</t>
  </si>
  <si>
    <t>A125185042V</t>
  </si>
  <si>
    <t>A125179426T</t>
  </si>
  <si>
    <t>A125173838C</t>
  </si>
  <si>
    <t>A125185070C</t>
  </si>
  <si>
    <t>A125179454A</t>
  </si>
  <si>
    <t>A125173882L</t>
  </si>
  <si>
    <t>A125185114V</t>
  </si>
  <si>
    <t>A125179498C</t>
  </si>
  <si>
    <t>A125173434J</t>
  </si>
  <si>
    <t>A125184666X</t>
  </si>
  <si>
    <t>A125179050F</t>
  </si>
  <si>
    <t>A125173398K</t>
  </si>
  <si>
    <t>A125184630W</t>
  </si>
  <si>
    <t>A125179014W</t>
  </si>
  <si>
    <t>A125173438T</t>
  </si>
  <si>
    <t>A125184670R</t>
  </si>
  <si>
    <t>A125179054R</t>
  </si>
  <si>
    <t>A125173442J</t>
  </si>
  <si>
    <t>A125184674X</t>
  </si>
  <si>
    <t>A125179058X</t>
  </si>
  <si>
    <t>A125173402R</t>
  </si>
  <si>
    <t>A125184634F</t>
  </si>
  <si>
    <t>A125179018F</t>
  </si>
  <si>
    <t>A125173406X</t>
  </si>
  <si>
    <t>A125184638R</t>
  </si>
  <si>
    <t>A125179022W</t>
  </si>
  <si>
    <t>A125173426J</t>
  </si>
  <si>
    <t>A125184658X</t>
  </si>
  <si>
    <t>A125179042F</t>
  </si>
  <si>
    <t>A125173386A</t>
  </si>
  <si>
    <t>A125184618F</t>
  </si>
  <si>
    <t>A125179002L</t>
  </si>
  <si>
    <t>A125173446T</t>
  </si>
  <si>
    <t>A125184678J</t>
  </si>
  <si>
    <t>A125179062R</t>
  </si>
  <si>
    <t>A125173430X</t>
  </si>
  <si>
    <t>A125184662R</t>
  </si>
  <si>
    <t>A125179046R</t>
  </si>
  <si>
    <t>A125173458A</t>
  </si>
  <si>
    <t>A125184690X</t>
  </si>
  <si>
    <t>A125179074X</t>
  </si>
  <si>
    <t>A125173390T</t>
  </si>
  <si>
    <t>A125184622W</t>
  </si>
  <si>
    <t>A125179006W</t>
  </si>
  <si>
    <t>A125173366T</t>
  </si>
  <si>
    <t>A125184598J</t>
  </si>
  <si>
    <t>A125178982L</t>
  </si>
  <si>
    <t>A125173378A</t>
  </si>
  <si>
    <t>A125184610L</t>
  </si>
  <si>
    <t>A125178994W</t>
  </si>
  <si>
    <t>A125173410R</t>
  </si>
  <si>
    <t>A125184642F</t>
  </si>
  <si>
    <t>A125179026F</t>
  </si>
  <si>
    <t>A125173382T</t>
  </si>
  <si>
    <t>A125184614W</t>
  </si>
  <si>
    <t>A125178998F</t>
  </si>
  <si>
    <t>A125173414X</t>
  </si>
  <si>
    <t>A125184646R</t>
  </si>
  <si>
    <t>A125179030W</t>
  </si>
  <si>
    <t>A125173418J</t>
  </si>
  <si>
    <t>A125184650F</t>
  </si>
  <si>
    <t>A125179034F</t>
  </si>
  <si>
    <t>A125173462T</t>
  </si>
  <si>
    <t>A125184694J</t>
  </si>
  <si>
    <t>A125179078J</t>
  </si>
  <si>
    <t>A125173370J</t>
  </si>
  <si>
    <t>A125184602L</t>
  </si>
  <si>
    <t>A125178986W</t>
  </si>
  <si>
    <t>A125173450J</t>
  </si>
  <si>
    <t>A125184682X</t>
  </si>
  <si>
    <t>A125179066X</t>
  </si>
  <si>
    <t>A125173454T</t>
  </si>
  <si>
    <t>A125184686J</t>
  </si>
  <si>
    <t>A125179070R</t>
  </si>
  <si>
    <t>A125173374T</t>
  </si>
  <si>
    <t>A125184606W</t>
  </si>
  <si>
    <t>A125178990L</t>
  </si>
  <si>
    <t>A125173394A</t>
  </si>
  <si>
    <t>A125184626F</t>
  </si>
  <si>
    <t>A125179010L</t>
  </si>
  <si>
    <t>A125173422X</t>
  </si>
  <si>
    <t>A125184654R</t>
  </si>
  <si>
    <t>A125179038R</t>
  </si>
  <si>
    <t>A125173466A</t>
  </si>
  <si>
    <t>A125184698T</t>
  </si>
  <si>
    <t>A125179082X</t>
  </si>
  <si>
    <t>A125173954L</t>
  </si>
  <si>
    <t>A125185186F</t>
  </si>
  <si>
    <t>A125179570K</t>
  </si>
  <si>
    <t>A125173918C</t>
  </si>
  <si>
    <t>A125185150C</t>
  </si>
  <si>
    <t>A125179534A</t>
  </si>
  <si>
    <t>A125173958W</t>
  </si>
  <si>
    <t>A125185190W</t>
  </si>
  <si>
    <t>A125179574V</t>
  </si>
  <si>
    <t>A125173962L</t>
  </si>
  <si>
    <t>A125185194F</t>
  </si>
  <si>
    <t>A125179578C</t>
  </si>
  <si>
    <t>A125173922V</t>
  </si>
  <si>
    <t>A125185154L</t>
  </si>
  <si>
    <t>A125179538K</t>
  </si>
  <si>
    <t>A125173926C</t>
  </si>
  <si>
    <t>A125185158W</t>
  </si>
  <si>
    <t>A125179542A</t>
  </si>
  <si>
    <t>A125173946L</t>
  </si>
  <si>
    <t>A125185178F</t>
  </si>
  <si>
    <t>A125179562K</t>
  </si>
  <si>
    <t>A125173906V</t>
  </si>
  <si>
    <t>A125185138L</t>
  </si>
  <si>
    <t>A125179522T</t>
  </si>
  <si>
    <t>A125173966W</t>
  </si>
  <si>
    <t>A125185198R</t>
  </si>
  <si>
    <t>A125179582V</t>
  </si>
  <si>
    <t>A125173950C</t>
  </si>
  <si>
    <t>A125185182W</t>
  </si>
  <si>
    <t>A125179566V</t>
  </si>
  <si>
    <t>A125173978F</t>
  </si>
  <si>
    <t>A125185210V</t>
  </si>
  <si>
    <t>A125179594C</t>
  </si>
  <si>
    <t>A125173910K</t>
  </si>
  <si>
    <t>A125185142C</t>
  </si>
  <si>
    <t>A125179526A</t>
  </si>
  <si>
    <t>A125173886W</t>
  </si>
  <si>
    <t>A125185118C</t>
  </si>
  <si>
    <t>A125179502J</t>
  </si>
  <si>
    <t>A125173898F</t>
  </si>
  <si>
    <t>A125185130V</t>
  </si>
  <si>
    <t>A125179514T</t>
  </si>
  <si>
    <t>A125173930V</t>
  </si>
  <si>
    <t>A125185162L</t>
  </si>
  <si>
    <t>A125179546K</t>
  </si>
  <si>
    <t>A125173902K</t>
  </si>
  <si>
    <t>A125185134C</t>
  </si>
  <si>
    <t>A125179518A</t>
  </si>
  <si>
    <t>A125173934C</t>
  </si>
  <si>
    <t>A125185166W</t>
  </si>
  <si>
    <t>A125179550A</t>
  </si>
  <si>
    <t>A125173938L</t>
  </si>
  <si>
    <t>A125185170L</t>
  </si>
  <si>
    <t>A125179554K</t>
  </si>
  <si>
    <t>A125173982W</t>
  </si>
  <si>
    <t>A125185214C</t>
  </si>
  <si>
    <t>A125179598L</t>
  </si>
  <si>
    <t>A125173890L</t>
  </si>
  <si>
    <t>A125185122V</t>
  </si>
  <si>
    <t>A125179506T</t>
  </si>
  <si>
    <t>A125173970L</t>
  </si>
  <si>
    <t>A125185202V</t>
  </si>
  <si>
    <t>A125179586C</t>
  </si>
  <si>
    <t>A125173974W</t>
  </si>
  <si>
    <t>A125185206C</t>
  </si>
  <si>
    <t>A125179590V</t>
  </si>
  <si>
    <t>A125173894W</t>
  </si>
  <si>
    <t>A125185126C</t>
  </si>
  <si>
    <t>A125179510J</t>
  </si>
  <si>
    <t>A125173914V</t>
  </si>
  <si>
    <t>A125185146L</t>
  </si>
  <si>
    <t>A125179530T</t>
  </si>
  <si>
    <t>A125173942C</t>
  </si>
  <si>
    <t>A125185174W</t>
  </si>
  <si>
    <t>A125179558V</t>
  </si>
  <si>
    <t>A125173986F</t>
  </si>
  <si>
    <t>A125185218L</t>
  </si>
  <si>
    <t>A125179602T</t>
  </si>
  <si>
    <t>A125174058J</t>
  </si>
  <si>
    <t>A125185290F</t>
  </si>
  <si>
    <t>A125179674C</t>
  </si>
  <si>
    <t>A125174022F</t>
  </si>
  <si>
    <t>A125185254W</t>
  </si>
  <si>
    <t>A125179638V</t>
  </si>
  <si>
    <t>A125174062X</t>
  </si>
  <si>
    <t>A125185294R</t>
  </si>
  <si>
    <t>A125179678L</t>
  </si>
  <si>
    <t>A125174066J</t>
  </si>
  <si>
    <t>A125185298X</t>
  </si>
  <si>
    <t>A125179682C</t>
  </si>
  <si>
    <t>A125174026R</t>
  </si>
  <si>
    <t>A125185258F</t>
  </si>
  <si>
    <t>A125179642K</t>
  </si>
  <si>
    <t>A125174030F</t>
  </si>
  <si>
    <t>A125185262W</t>
  </si>
  <si>
    <t>A125179646V</t>
  </si>
  <si>
    <t>A125174050R</t>
  </si>
  <si>
    <t>A125185282F</t>
  </si>
  <si>
    <t>A125179666C</t>
  </si>
  <si>
    <t>A125174010W</t>
  </si>
  <si>
    <t>A125185242L</t>
  </si>
  <si>
    <t>A125179626K</t>
  </si>
  <si>
    <t>A125174070X</t>
  </si>
  <si>
    <t>A125185302C</t>
  </si>
  <si>
    <t>A125179686L</t>
  </si>
  <si>
    <t>A125174054X</t>
  </si>
  <si>
    <t>A125185286R</t>
  </si>
  <si>
    <t>A125179670V</t>
  </si>
  <si>
    <t>A125174082J</t>
  </si>
  <si>
    <t>A125185314L</t>
  </si>
  <si>
    <t>A125179698W</t>
  </si>
  <si>
    <t>A125174014F</t>
  </si>
  <si>
    <t>A125185246W</t>
  </si>
  <si>
    <t>A125179630A</t>
  </si>
  <si>
    <t>A125173990W</t>
  </si>
  <si>
    <t>A125185222C</t>
  </si>
  <si>
    <t>A125179606A</t>
  </si>
  <si>
    <t>A125174002W</t>
  </si>
  <si>
    <t>A125185234L</t>
  </si>
  <si>
    <t>A125179618K</t>
  </si>
  <si>
    <t>A125174034R</t>
  </si>
  <si>
    <t>A125185266F</t>
  </si>
  <si>
    <t>A125179650K</t>
  </si>
  <si>
    <t>A125174006F</t>
  </si>
  <si>
    <t>A125185238W</t>
  </si>
  <si>
    <t>A125179622A</t>
  </si>
  <si>
    <t>South Australia ;  &gt;&gt;&gt; Discouraged job seekers - available but discouraged from actively looking ;  Persons ;</t>
  </si>
  <si>
    <t>South Australia ;  &gt;&gt;&gt; Discouraged job seekers - available but discouraged from actively looking ;  &gt; Males ;</t>
  </si>
  <si>
    <t>South Australia ;  &gt;&gt;&gt; Discouraged job seekers - available but discouraged from actively looking ;  &gt; Females ;</t>
  </si>
  <si>
    <t>South Australia ;  &gt;&gt;&gt; Other job seekers - available but not actively looking for other reasons ;  Persons ;</t>
  </si>
  <si>
    <t>South Australia ;  &gt;&gt;&gt; Other job seekers - available but not actively looking for other reasons ;  &gt; Males ;</t>
  </si>
  <si>
    <t>South Australia ;  &gt;&gt;&gt; Other job seekers - available but not actively looking for other reasons ;  &gt; Females ;</t>
  </si>
  <si>
    <t>South Australia ;  &gt;&gt; Wanted to work, not available within 4 weeks and not actively looking ;  Persons ;</t>
  </si>
  <si>
    <t>South Australia ;  &gt;&gt; Wanted to work, not available within 4 weeks and not actively looking ;  &gt; Males ;</t>
  </si>
  <si>
    <t>South Australia ;  &gt;&gt; Wanted to work, not available within 4 weeks and not actively looking ;  &gt; Females ;</t>
  </si>
  <si>
    <t>South Australia ;  Not potential workers ;  Persons ;</t>
  </si>
  <si>
    <t>South Australia ;  Not potential workers ;  &gt; Males ;</t>
  </si>
  <si>
    <t>South Australia ;  Not potential workers ;  &gt; Females ;</t>
  </si>
  <si>
    <t>South Australia ;  &gt; Did not want to work ;  Persons ;</t>
  </si>
  <si>
    <t>South Australia ;  &gt; Did not want to work ;  &gt; Males ;</t>
  </si>
  <si>
    <t>South Australia ;  &gt; Did not want to work ;  &gt; Females ;</t>
  </si>
  <si>
    <t>South Australia ;  &gt; Permanently unable to work ;  Persons ;</t>
  </si>
  <si>
    <t>South Australia ;  &gt; Permanently unable to work ;  &gt; Males ;</t>
  </si>
  <si>
    <t>South Australia ;  &gt; Permanently unable to work ;  &gt; Females ;</t>
  </si>
  <si>
    <t>South Australia ;  Unemployed ;  Persons ;</t>
  </si>
  <si>
    <t>South Australia ;  Unemployed ;  &gt; Males ;</t>
  </si>
  <si>
    <t>South Australia ;  Unemployed ;  &gt; Females ;</t>
  </si>
  <si>
    <t>South Australia ;  Not in the labour force ;  Persons ;</t>
  </si>
  <si>
    <t>South Australia ;  Not in the labour force ;  &gt; Males ;</t>
  </si>
  <si>
    <t>South Australia ;  Not in the labour force ;  &gt; Females ;</t>
  </si>
  <si>
    <t>South Australia ;  With job attachment ;  Persons ;</t>
  </si>
  <si>
    <t>South Australia ;  With job attachment ;  &gt; Males ;</t>
  </si>
  <si>
    <t>South Australia ;  With job attachment ;  &gt; Females ;</t>
  </si>
  <si>
    <t>South Australia ;  Without job attachment ;  Persons ;</t>
  </si>
  <si>
    <t>South Australia ;  Without job attachment ;  &gt; Males ;</t>
  </si>
  <si>
    <t>South Australia ;  Without job attachment ;  &gt; Females ;</t>
  </si>
  <si>
    <t>Western Australia ;  Civilian population ;  Persons ;</t>
  </si>
  <si>
    <t>Western Australia ;  Civilian population ;  &gt; Males ;</t>
  </si>
  <si>
    <t>Western Australia ;  Civilian population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</si>
  <si>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</si>
  <si>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</si>
  <si>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</si>
  <si>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Underemployed (expanded definition) ;  Persons ;</t>
  </si>
  <si>
    <t>Western Australia ;  &gt; Underemployed (expanded definition) ;  &gt; Males ;</t>
  </si>
  <si>
    <t>Western Australia ;  &gt; Underemployed (expanded definition) ;  &gt; Females ;</t>
  </si>
  <si>
    <t>Western Australia ;  &gt;&gt; Underemployed (headline definition) ;  Persons ;</t>
  </si>
  <si>
    <t>Western Australia ;  &gt;&gt; Underemployed (headline definition) ;  &gt; Males ;</t>
  </si>
  <si>
    <t>Western Australia ;  &gt;&gt; Underemployed (headline definition) ;  &gt; Females ;</t>
  </si>
  <si>
    <t>Western Australia ;  Potential workers ;  Persons ;</t>
  </si>
  <si>
    <t>Western Australia ;  Potential workers ;  &gt; Males ;</t>
  </si>
  <si>
    <t>Western Australia ;  Potential workers ;  &gt; Females ;</t>
  </si>
  <si>
    <t>Western Australia ;  &gt; Potential workers with job attachment ;  Persons ;</t>
  </si>
  <si>
    <t>Western Australia ;  &gt; Potential workers with job attachment ;  &gt; Males ;</t>
  </si>
  <si>
    <t>Western Australia ;  &gt; Potential workers with job attachment ;  &gt; Females ;</t>
  </si>
  <si>
    <t>Western Australia ;  &gt;&gt; Had a job to go to and available within 4 weeks ;  Persons ;</t>
  </si>
  <si>
    <t>Western Australia ;  &gt;&gt; Had a job to go to and available within 4 weeks ;  &gt; Males ;</t>
  </si>
  <si>
    <t>Western Australia ;  &gt;&gt; Had a job to go to and available within 4 weeks ;  &gt; Females ;</t>
  </si>
  <si>
    <t>Western Australia ;  &gt;&gt;&gt; Had a job to go to and available last week (unemployed) ;  Persons ;</t>
  </si>
  <si>
    <t>Western Australia ;  &gt;&gt;&gt; Had a job to go to and available last week (unemployed) ;  &gt; Males ;</t>
  </si>
  <si>
    <t>Western Australia ;  &gt;&gt;&gt; Had a job to go to and available last week (unemployed) ;  &gt; Females ;</t>
  </si>
  <si>
    <t>Western Australia ;  &gt;&gt;&gt; Had a job to go to and available within 4 weeks (but not last week) ;  Persons ;</t>
  </si>
  <si>
    <t>Western Australia ;  &gt;&gt;&gt; Had a job to go to and available within 4 weeks (but not last week) ;  &gt; Males ;</t>
  </si>
  <si>
    <t>Western Australia ;  &gt;&gt;&gt; Had a job to go to and available within 4 weeks (but not last week) ;  &gt; Females ;</t>
  </si>
  <si>
    <t>Western Australia ;  &gt;&gt; Had a job to go to and not available within 4 weeks ;  Persons ;</t>
  </si>
  <si>
    <t>Western Australia ;  &gt;&gt; Had a job to go to and not available within 4 weeks ;  &gt; Males ;</t>
  </si>
  <si>
    <t>Western Australia ;  &gt;&gt; Had a job to go to and not available within 4 weeks ;  &gt; Females ;</t>
  </si>
  <si>
    <t>Western Australia ;  &gt; Potential workers without job attachment ;  Persons ;</t>
  </si>
  <si>
    <t>Western Australia ;  &gt; Potential workers without job attachment ;  &gt; Males ;</t>
  </si>
  <si>
    <t>Western Australia ;  &gt; Potential workers without job attachment ;  &gt; Females ;</t>
  </si>
  <si>
    <t>Western Australia ;  &gt;&gt; Wanted to work, actively looking and available within 4 weeks ;  Persons ;</t>
  </si>
  <si>
    <t>Western Australia ;  &gt;&gt; Wanted to work, actively looking and available within 4 weeks ;  &gt; Males ;</t>
  </si>
  <si>
    <t>Western Australia ;  &gt;&gt; Wanted to work, actively looking and available within 4 weeks ;  &gt; Females ;</t>
  </si>
  <si>
    <t>Western Australia ;  &gt;&gt;&gt; Wanted to work, actively looking and available last week (unemployed) ;  Persons ;</t>
  </si>
  <si>
    <t>Western Australia ;  &gt;&gt;&gt; Wanted to work, actively looking and available last week (unemployed) ;  &gt; Males ;</t>
  </si>
  <si>
    <t>Western Australia ;  &gt;&gt;&gt; Wanted to work, actively looking and available last week (unemployed) ;  &gt; Females ;</t>
  </si>
  <si>
    <t>Western Australia ;  &gt;&gt;&gt; Wanted to work, actively looking and available within 4 weeks (but not last week) ;  Persons ;</t>
  </si>
  <si>
    <t>Western Australia ;  &gt;&gt;&gt; Wanted to work, actively looking and available within 4 weeks (but not last week) ;  &gt; Males ;</t>
  </si>
  <si>
    <t>Western Australia ;  &gt;&gt;&gt; Wanted to work, actively looking and available within 4 weeks (but not last week) ;  &gt; Females ;</t>
  </si>
  <si>
    <t>Western Australia ;  &gt;&gt; Wanted to work, actively looking and not available within 4 weeks ;  Persons ;</t>
  </si>
  <si>
    <t>Western Australia ;  &gt;&gt; Wanted to work, actively looking and not available within 4 weeks ;  &gt; Males ;</t>
  </si>
  <si>
    <t>Western Australia ;  &gt;&gt; Wanted to work, actively looking and not available within 4 weeks ;  &gt; Females ;</t>
  </si>
  <si>
    <t>Western Australia ;  &gt;&gt; Wanted to work, available within 4 weeks but not actively looking ;  Persons ;</t>
  </si>
  <si>
    <t>Western Australia ;  &gt;&gt; Wanted to work, available within 4 weeks but not actively looking ;  &gt; Males ;</t>
  </si>
  <si>
    <t>Western Australia ;  &gt;&gt; Wanted to work, available within 4 weeks but not actively looking ;  &gt; Females ;</t>
  </si>
  <si>
    <t>Western Australia ;  &gt;&gt;&gt; Discouraged job seekers - available but discouraged from actively looking ;  Persons ;</t>
  </si>
  <si>
    <t>Western Australia ;  &gt;&gt;&gt; Discouraged job seekers - available but discouraged from actively looking ;  &gt; Males ;</t>
  </si>
  <si>
    <t>Western Australia ;  &gt;&gt;&gt; Discouraged job seekers - available but discouraged from actively looking ;  &gt; Females ;</t>
  </si>
  <si>
    <t>Western Australia ;  &gt;&gt;&gt; Other job seekers - available but not actively looking for other reasons ;  Persons ;</t>
  </si>
  <si>
    <t>Western Australia ;  &gt;&gt;&gt; Other job seekers - available but not actively looking for other reasons ;  &gt; Males ;</t>
  </si>
  <si>
    <t>Western Australia ;  &gt;&gt;&gt; Other job seekers - available but not actively looking for other reasons ;  &gt; Females ;</t>
  </si>
  <si>
    <t>Western Australia ;  &gt;&gt; Wanted to work, not available within 4 weeks and not actively looking ;  Persons ;</t>
  </si>
  <si>
    <t>Western Australia ;  &gt;&gt; Wanted to work, not available within 4 weeks and not actively looking ;  &gt; Males ;</t>
  </si>
  <si>
    <t>Western Australia ;  &gt;&gt; Wanted to work, not available within 4 weeks and not actively looking ;  &gt; Females ;</t>
  </si>
  <si>
    <t>Western Australia ;  Not potential workers ;  Persons ;</t>
  </si>
  <si>
    <t>Western Australia ;  Not potential workers ;  &gt; Males ;</t>
  </si>
  <si>
    <t>Western Australia ;  Not potential workers ;  &gt; Females ;</t>
  </si>
  <si>
    <t>Western Australia ;  &gt; Did not want to work ;  Persons ;</t>
  </si>
  <si>
    <t>Western Australia ;  &gt; Did not want to work ;  &gt; Males ;</t>
  </si>
  <si>
    <t>Western Australia ;  &gt; Did not want to work ;  &gt; Females ;</t>
  </si>
  <si>
    <t>Western Australia ;  &gt; Permanently unable to work ;  Persons ;</t>
  </si>
  <si>
    <t>Western Australia ;  &gt; Permanently unable to work ;  &gt; Males ;</t>
  </si>
  <si>
    <t>Western Australia ;  &gt; Permanently unable to work ;  &gt; Females ;</t>
  </si>
  <si>
    <t>Western Australia ;  Unemployed ;  Persons ;</t>
  </si>
  <si>
    <t>Western Australia ;  Unemployed ;  &gt; Males ;</t>
  </si>
  <si>
    <t>Western Australia ;  Unemployed ;  &gt; Females ;</t>
  </si>
  <si>
    <t>Western Australia ;  Not in the labour force ;  Persons ;</t>
  </si>
  <si>
    <t>Western Australia ;  Not in the labour force ;  &gt; Males ;</t>
  </si>
  <si>
    <t>Western Australia ;  Not in the labour force ;  &gt; Females ;</t>
  </si>
  <si>
    <t>Western Australia ;  With job attachment ;  Persons ;</t>
  </si>
  <si>
    <t>Western Australia ;  With job attachment ;  &gt; Males ;</t>
  </si>
  <si>
    <t>Western Australia ;  With job attachment ;  &gt; Females ;</t>
  </si>
  <si>
    <t>Western Australia ;  Without job attachment ;  Persons ;</t>
  </si>
  <si>
    <t>Western Australia ;  Without job attachment ;  &gt; Males ;</t>
  </si>
  <si>
    <t>Western Australia ;  Without job attachment ;  &gt; Females ;</t>
  </si>
  <si>
    <t>Tasmania ;  Civilian population ;  Persons ;</t>
  </si>
  <si>
    <t>Tasmania ;  Civilian population ;  &gt; Males ;</t>
  </si>
  <si>
    <t>Tasmania ;  Civilian population ;  &gt; Females ;</t>
  </si>
  <si>
    <t>Tasmania ;  Employed ;  Persons ;</t>
  </si>
  <si>
    <t>Tasmania ;  Employed ;  &gt; Males ;</t>
  </si>
  <si>
    <t>Tasmania ;  Employed ;  &gt; Females ;</t>
  </si>
  <si>
    <t>Tasmania ;  &gt; Underemployed (expanded definition) ;  Persons ;</t>
  </si>
  <si>
    <t>Tasmania ;  &gt; Underemployed (expanded definition) ;  &gt; Males ;</t>
  </si>
  <si>
    <t>Tasmania ;  &gt; Underemployed (expanded definition) ;  &gt; Females ;</t>
  </si>
  <si>
    <t>Tasmania ;  &gt;&gt; Underemployed (headline definition) ;  Persons ;</t>
  </si>
  <si>
    <t>Tasmania ;  &gt;&gt; Underemployed (headline definition) ;  &gt; Males ;</t>
  </si>
  <si>
    <t>Tasmania ;  &gt;&gt; Underemployed (headline definition) ;  &gt; Females ;</t>
  </si>
  <si>
    <t>Tasmania ;  Potential workers ;  Persons ;</t>
  </si>
  <si>
    <t>Tasmania ;  Potential workers ;  &gt; Males ;</t>
  </si>
  <si>
    <t>Tasmania ;  Potential workers ;  &gt; Females ;</t>
  </si>
  <si>
    <t>Tasmania ;  &gt; Potential workers with job attachment ;  Persons ;</t>
  </si>
  <si>
    <t>Tasmania ;  &gt; Potential workers with job attachment ;  &gt; Males ;</t>
  </si>
  <si>
    <t>Tasmania ;  &gt; Potential workers with job attachment ;  &gt; Females ;</t>
  </si>
  <si>
    <t>Tasmania ;  &gt;&gt; Had a job to go to and available within 4 weeks ;  Persons ;</t>
  </si>
  <si>
    <t>Tasmania ;  &gt;&gt; Had a job to go to and available within 4 weeks ;  &gt; Males ;</t>
  </si>
  <si>
    <t>Tasmania ;  &gt;&gt; Had a job to go to and available within 4 weeks ;  &gt; Females ;</t>
  </si>
  <si>
    <t>Tasmania ;  &gt;&gt;&gt; Had a job to go to and available last week (unemployed) ;  Persons ;</t>
  </si>
  <si>
    <t>Tasmania ;  &gt;&gt;&gt; Had a job to go to and available last week (unemployed) ;  &gt; Males ;</t>
  </si>
  <si>
    <t>Tasmania ;  &gt;&gt;&gt; Had a job to go to and available last week (unemployed) ;  &gt; Females ;</t>
  </si>
  <si>
    <t>Tasmania ;  &gt;&gt;&gt; Had a job to go to and available within 4 weeks (but not last week) ;  Persons ;</t>
  </si>
  <si>
    <t>Tasmania ;  &gt;&gt;&gt; Had a job to go to and available within 4 weeks (but not last week) ;  &gt; Males ;</t>
  </si>
  <si>
    <t>Tasmania ;  &gt;&gt;&gt; Had a job to go to and available within 4 weeks (but not last week) ;  &gt; Females ;</t>
  </si>
  <si>
    <t>Tasmania ;  &gt;&gt; Had a job to go to and not available within 4 weeks ;  Persons ;</t>
  </si>
  <si>
    <t>Tasmania ;  &gt;&gt; Had a job to go to and not available within 4 weeks ;  &gt; Males ;</t>
  </si>
  <si>
    <t>Tasmania ;  &gt;&gt; Had a job to go to and not available within 4 weeks ;  &gt; Females ;</t>
  </si>
  <si>
    <t>Tasmania ;  &gt; Potential workers without job attachment ;  Persons ;</t>
  </si>
  <si>
    <t>Tasmania ;  &gt; Potential workers without job attachment ;  &gt; Males ;</t>
  </si>
  <si>
    <t>Tasmania ;  &gt; Potential workers without job attachment ;  &gt; Females ;</t>
  </si>
  <si>
    <t>Tasmania ;  &gt;&gt; Wanted to work, actively looking and available within 4 weeks ;  Persons ;</t>
  </si>
  <si>
    <t>Tasmania ;  &gt;&gt; Wanted to work, actively looking and available within 4 weeks ;  &gt; Males ;</t>
  </si>
  <si>
    <t>Tasmania ;  &gt;&gt; Wanted to work, actively looking and available within 4 weeks ;  &gt; Females ;</t>
  </si>
  <si>
    <t>Tasmania ;  &gt;&gt;&gt; Wanted to work, actively looking and available last week (unemployed) ;  Persons ;</t>
  </si>
  <si>
    <t>Tasmania ;  &gt;&gt;&gt; Wanted to work, actively looking and available last week (unemployed) ;  &gt; Males ;</t>
  </si>
  <si>
    <t>Tasmania ;  &gt;&gt;&gt; Wanted to work, actively looking and available last week (unemployed) ;  &gt; Females ;</t>
  </si>
  <si>
    <t>Tasmania ;  &gt;&gt;&gt; Wanted to work, actively looking and available within 4 weeks (but not last week) ;  Persons ;</t>
  </si>
  <si>
    <t>Tasmania ;  &gt;&gt;&gt; Wanted to work, actively looking and available within 4 weeks (but not last week) ;  &gt; Males ;</t>
  </si>
  <si>
    <t>Tasmania ;  &gt;&gt;&gt; Wanted to work, actively looking and available within 4 weeks (but not last week) ;  &gt; Females ;</t>
  </si>
  <si>
    <t>Tasmania ;  &gt;&gt; Wanted to work, actively looking and not available within 4 weeks ;  Persons ;</t>
  </si>
  <si>
    <t>Tasmania ;  &gt;&gt; Wanted to work, actively looking and not available within 4 weeks ;  &gt; Males ;</t>
  </si>
  <si>
    <t>Tasmania ;  &gt;&gt; Wanted to work, actively looking and not available within 4 weeks ;  &gt; Females ;</t>
  </si>
  <si>
    <t>Tasmania ;  &gt;&gt; Wanted to work, available within 4 weeks but not actively looking ;  Persons ;</t>
  </si>
  <si>
    <t>Tasmania ;  &gt;&gt; Wanted to work, available within 4 weeks but not actively looking ;  &gt; Males ;</t>
  </si>
  <si>
    <t>Tasmania ;  &gt;&gt; Wanted to work, available within 4 weeks but not actively looking ;  &gt; Females ;</t>
  </si>
  <si>
    <t>Tasmania ;  &gt;&gt;&gt; Discouraged job seekers - available but discouraged from actively looking ;  Persons ;</t>
  </si>
  <si>
    <t>Tasmania ;  &gt;&gt;&gt; Discouraged job seekers - available but discouraged from actively looking ;  &gt; Males ;</t>
  </si>
  <si>
    <t>Tasmania ;  &gt;&gt;&gt; Discouraged job seekers - available but discouraged from actively looking ;  &gt; Females ;</t>
  </si>
  <si>
    <t>Tasmania ;  &gt;&gt;&gt; Other job seekers - available but not actively looking for other reasons ;  Persons ;</t>
  </si>
  <si>
    <t>Tasmania ;  &gt;&gt;&gt; Other job seekers - available but not actively looking for other reasons ;  &gt; Males ;</t>
  </si>
  <si>
    <t>Tasmania ;  &gt;&gt;&gt; Other job seekers - available but not actively looking for other reasons ;  &gt; Females ;</t>
  </si>
  <si>
    <t>Tasmania ;  &gt;&gt; Wanted to work, not available within 4 weeks and not actively looking ;  Persons ;</t>
  </si>
  <si>
    <t>Tasmania ;  &gt;&gt; Wanted to work, not available within 4 weeks and not actively looking ;  &gt; Males ;</t>
  </si>
  <si>
    <t>Tasmania ;  &gt;&gt; Wanted to work, not available within 4 weeks and not actively looking ;  &gt; Females ;</t>
  </si>
  <si>
    <t>Tasmania ;  Not potential workers ;  Persons ;</t>
  </si>
  <si>
    <t>Tasmania ;  Not potential workers ;  &gt; Males ;</t>
  </si>
  <si>
    <t>Tasmania ;  Not potential workers ;  &gt; Females ;</t>
  </si>
  <si>
    <t>Tasmania ;  &gt; Did not want to work ;  Persons ;</t>
  </si>
  <si>
    <t>Tasmania ;  &gt; Did not want to work ;  &gt; Males ;</t>
  </si>
  <si>
    <t>Tasmania ;  &gt; Did not want to work ;  &gt; Females ;</t>
  </si>
  <si>
    <t>Tasmania ;  &gt; Permanently unable to work ;  Persons ;</t>
  </si>
  <si>
    <t>Tasmania ;  &gt; Permanently unable to work ;  &gt; Males ;</t>
  </si>
  <si>
    <t>Tasmania ;  &gt; Permanently unable to work ;  &gt; Females ;</t>
  </si>
  <si>
    <t>Tasmania ;  Unemployed ;  Persons ;</t>
  </si>
  <si>
    <t>Tasmania ;  Unemployed ;  &gt; Males ;</t>
  </si>
  <si>
    <t>Tasmania ;  Unemployed ;  &gt; Females ;</t>
  </si>
  <si>
    <t>Tasmania ;  Not in the labour force ;  Persons ;</t>
  </si>
  <si>
    <t>Tasmania ;  Not in the labour force ;  &gt; Males ;</t>
  </si>
  <si>
    <t>Tasmania ;  Not in the labour force ;  &gt; Females ;</t>
  </si>
  <si>
    <t>Tasmania ;  With job attachment ;  Persons ;</t>
  </si>
  <si>
    <t>Tasmania ;  With job attachment ;  &gt; Males ;</t>
  </si>
  <si>
    <t>Tasmania ;  With job attachment ;  &gt; Females ;</t>
  </si>
  <si>
    <t>Tasmania ;  Without job attachment ;  Persons ;</t>
  </si>
  <si>
    <t>Tasmania ;  Without job attachment ;  &gt; Males ;</t>
  </si>
  <si>
    <t>Tasmania ;  Without job attachment ;  &gt; Females ;</t>
  </si>
  <si>
    <t>Northern Territory ;  Civilian population ;  Persons ;</t>
  </si>
  <si>
    <t>Northern Territory ;  Civilian population ;  &gt; Males ;</t>
  </si>
  <si>
    <t>Northern Territory ;  Civilian population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</si>
  <si>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</si>
  <si>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</si>
  <si>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</si>
  <si>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Underemployed (expanded definition) ;  Persons ;</t>
  </si>
  <si>
    <t>Northern Territory ;  &gt; Underemployed (expanded definition) ;  &gt; Males ;</t>
  </si>
  <si>
    <t>Northern Territory ;  &gt; Underemployed (expanded definition) ;  &gt; Females ;</t>
  </si>
  <si>
    <t>Northern Territory ;  &gt;&gt; Underemployed (headline definition) ;  Persons ;</t>
  </si>
  <si>
    <t>Northern Territory ;  &gt;&gt; Underemployed (headline definition) ;  &gt; Males ;</t>
  </si>
  <si>
    <t>Northern Territory ;  &gt;&gt; Underemployed (headline definition) ;  &gt; Females ;</t>
  </si>
  <si>
    <t>Northern Territory ;  Potential workers ;  Persons ;</t>
  </si>
  <si>
    <t>Northern Territory ;  Potential workers ;  &gt; Males ;</t>
  </si>
  <si>
    <t>Northern Territory ;  Potential workers ;  &gt; Females ;</t>
  </si>
  <si>
    <t>Northern Territory ;  &gt; Potential workers with job attachment ;  Persons ;</t>
  </si>
  <si>
    <t>Northern Territory ;  &gt; Potential workers with job attachment ;  &gt; Males ;</t>
  </si>
  <si>
    <t>Northern Territory ;  &gt; Potential workers with job attachment ;  &gt; Females ;</t>
  </si>
  <si>
    <t>Northern Territory ;  &gt;&gt; Had a job to go to and available within 4 weeks ;  Persons ;</t>
  </si>
  <si>
    <t>Northern Territory ;  &gt;&gt; Had a job to go to and available within 4 weeks ;  &gt; Males ;</t>
  </si>
  <si>
    <t>Northern Territory ;  &gt;&gt; Had a job to go to and available within 4 weeks ;  &gt; Females ;</t>
  </si>
  <si>
    <t>Northern Territory ;  &gt;&gt;&gt; Had a job to go to and available last week (unemployed) ;  Persons ;</t>
  </si>
  <si>
    <t>Northern Territory ;  &gt;&gt;&gt; Had a job to go to and available last week (unemployed) ;  &gt; Males ;</t>
  </si>
  <si>
    <t>Northern Territory ;  &gt;&gt;&gt; Had a job to go to and available last week (unemployed) ;  &gt; Females ;</t>
  </si>
  <si>
    <t>Northern Territory ;  &gt;&gt;&gt; Had a job to go to and available within 4 weeks (but not last week) ;  Persons ;</t>
  </si>
  <si>
    <t>Northern Territory ;  &gt;&gt;&gt; Had a job to go to and available within 4 weeks (but not last week) ;  &gt; Males ;</t>
  </si>
  <si>
    <t>Northern Territory ;  &gt;&gt;&gt; Had a job to go to and available within 4 weeks (but not last week) ;  &gt; Females ;</t>
  </si>
  <si>
    <t>Northern Territory ;  &gt;&gt; Had a job to go to and not available within 4 weeks ;  Persons ;</t>
  </si>
  <si>
    <t>Northern Territory ;  &gt;&gt; Had a job to go to and not available within 4 weeks ;  &gt; Males ;</t>
  </si>
  <si>
    <t>Northern Territory ;  &gt;&gt; Had a job to go to and not available within 4 weeks ;  &gt; Females ;</t>
  </si>
  <si>
    <t>Northern Territory ;  &gt; Potential workers without job attachment ;  Persons ;</t>
  </si>
  <si>
    <t>Northern Territory ;  &gt; Potential workers without job attachment ;  &gt; Males ;</t>
  </si>
  <si>
    <t>Northern Territory ;  &gt; Potential workers without job attachment ;  &gt; Females ;</t>
  </si>
  <si>
    <t>Northern Territory ;  &gt;&gt; Wanted to work, actively looking and available within 4 weeks ;  Persons ;</t>
  </si>
  <si>
    <t>Northern Territory ;  &gt;&gt; Wanted to work, actively looking and available within 4 weeks ;  &gt; Males ;</t>
  </si>
  <si>
    <t>Northern Territory ;  &gt;&gt; Wanted to work, actively looking and available within 4 weeks ;  &gt; Females ;</t>
  </si>
  <si>
    <t>Northern Territory ;  &gt;&gt;&gt; Wanted to work, actively looking and available last week (unemployed) ;  Persons ;</t>
  </si>
  <si>
    <t>Northern Territory ;  &gt;&gt;&gt; Wanted to work, actively looking and available last week (unemployed) ;  &gt; Males ;</t>
  </si>
  <si>
    <t>Northern Territory ;  &gt;&gt;&gt; Wanted to work, actively looking and available last week (unemployed) ;  &gt; Females ;</t>
  </si>
  <si>
    <t>Northern Territory ;  &gt;&gt;&gt; Wanted to work, actively looking and available within 4 weeks (but not last week) ;  Persons ;</t>
  </si>
  <si>
    <t>Northern Territory ;  &gt;&gt;&gt; Wanted to work, actively looking and available within 4 weeks (but not last week) ;  &gt; Males ;</t>
  </si>
  <si>
    <t>Northern Territory ;  &gt;&gt;&gt; Wanted to work, actively looking and available within 4 weeks (but not last week) ;  &gt; Females ;</t>
  </si>
  <si>
    <t>Northern Territory ;  &gt;&gt; Wanted to work, actively looking and not available within 4 weeks ;  Persons ;</t>
  </si>
  <si>
    <t>Northern Territory ;  &gt;&gt; Wanted to work, actively looking and not available within 4 weeks ;  &gt; Males ;</t>
  </si>
  <si>
    <t>Northern Territory ;  &gt;&gt; Wanted to work, actively looking and not available within 4 weeks ;  &gt; Females ;</t>
  </si>
  <si>
    <t>Northern Territory ;  &gt;&gt; Wanted to work, available within 4 weeks but not actively looking ;  Persons ;</t>
  </si>
  <si>
    <t>Northern Territory ;  &gt;&gt; Wanted to work, available within 4 weeks but not actively looking ;  &gt; Males ;</t>
  </si>
  <si>
    <t>Northern Territory ;  &gt;&gt; Wanted to work, available within 4 weeks but not actively looking ;  &gt; Females ;</t>
  </si>
  <si>
    <t>Northern Territory ;  &gt;&gt;&gt; Discouraged job seekers - available but discouraged from actively looking ;  Persons ;</t>
  </si>
  <si>
    <t>Northern Territory ;  &gt;&gt;&gt; Discouraged job seekers - available but discouraged from actively looking ;  &gt; Males ;</t>
  </si>
  <si>
    <t>Northern Territory ;  &gt;&gt;&gt; Discouraged job seekers - available but discouraged from actively looking ;  &gt; Females ;</t>
  </si>
  <si>
    <t>Northern Territory ;  &gt;&gt;&gt; Other job seekers - available but not actively looking for other reasons ;  Persons ;</t>
  </si>
  <si>
    <t>Northern Territory ;  &gt;&gt;&gt; Other job seekers - available but not actively looking for other reasons ;  &gt; Males ;</t>
  </si>
  <si>
    <t>Northern Territory ;  &gt;&gt;&gt; Other job seekers - available but not actively looking for other reasons ;  &gt; Females ;</t>
  </si>
  <si>
    <t>Northern Territory ;  &gt;&gt; Wanted to work, not available within 4 weeks and not actively looking ;  Persons ;</t>
  </si>
  <si>
    <t>Northern Territory ;  &gt;&gt; Wanted to work, not available within 4 weeks and not actively looking ;  &gt; Males ;</t>
  </si>
  <si>
    <t>Northern Territory ;  &gt;&gt; Wanted to work, not available within 4 weeks and not actively looking ;  &gt; Females ;</t>
  </si>
  <si>
    <t>Northern Territory ;  Not potential workers ;  Persons ;</t>
  </si>
  <si>
    <t>Northern Territory ;  Not potential workers ;  &gt; Males ;</t>
  </si>
  <si>
    <t>Northern Territory ;  Not potential workers ;  &gt; Females ;</t>
  </si>
  <si>
    <t>Northern Territory ;  &gt; Did not want to work ;  Persons ;</t>
  </si>
  <si>
    <t>Northern Territory ;  &gt; Did not want to work ;  &gt; Males ;</t>
  </si>
  <si>
    <t>Northern Territory ;  &gt; Did not want to work ;  &gt; Females ;</t>
  </si>
  <si>
    <t>Northern Territory ;  &gt; Permanently unable to work ;  Persons ;</t>
  </si>
  <si>
    <t>A125174038X</t>
  </si>
  <si>
    <t>A125185270W</t>
  </si>
  <si>
    <t>A125179654V</t>
  </si>
  <si>
    <t>A125174042R</t>
  </si>
  <si>
    <t>A125185274F</t>
  </si>
  <si>
    <t>A125179658C</t>
  </si>
  <si>
    <t>A125174086T</t>
  </si>
  <si>
    <t>A125185318W</t>
  </si>
  <si>
    <t>A125179702A</t>
  </si>
  <si>
    <t>A125173994F</t>
  </si>
  <si>
    <t>A125185226L</t>
  </si>
  <si>
    <t>A125179610T</t>
  </si>
  <si>
    <t>A125174074J</t>
  </si>
  <si>
    <t>A125185306L</t>
  </si>
  <si>
    <t>A125179690C</t>
  </si>
  <si>
    <t>A125174078T</t>
  </si>
  <si>
    <t>A125185310C</t>
  </si>
  <si>
    <t>A125179694L</t>
  </si>
  <si>
    <t>A125173998R</t>
  </si>
  <si>
    <t>A125185230C</t>
  </si>
  <si>
    <t>A125179614A</t>
  </si>
  <si>
    <t>A125174018R</t>
  </si>
  <si>
    <t>A125185250L</t>
  </si>
  <si>
    <t>A125179634K</t>
  </si>
  <si>
    <t>A125174046X</t>
  </si>
  <si>
    <t>A125185278R</t>
  </si>
  <si>
    <t>A125179662V</t>
  </si>
  <si>
    <t>A125174090J</t>
  </si>
  <si>
    <t>A125185322L</t>
  </si>
  <si>
    <t>A125179706K</t>
  </si>
  <si>
    <t>A125173538A</t>
  </si>
  <si>
    <t>A125184770X</t>
  </si>
  <si>
    <t>A125179154X</t>
  </si>
  <si>
    <t>A125173502X</t>
  </si>
  <si>
    <t>A125184734R</t>
  </si>
  <si>
    <t>A125179118R</t>
  </si>
  <si>
    <t>A125173542T</t>
  </si>
  <si>
    <t>A125184774J</t>
  </si>
  <si>
    <t>A125179158J</t>
  </si>
  <si>
    <t>A125173546A</t>
  </si>
  <si>
    <t>A125184778T</t>
  </si>
  <si>
    <t>A125179162X</t>
  </si>
  <si>
    <t>A125173506J</t>
  </si>
  <si>
    <t>A125184738X</t>
  </si>
  <si>
    <t>A125179122F</t>
  </si>
  <si>
    <t>A125173510X</t>
  </si>
  <si>
    <t>A125184742R</t>
  </si>
  <si>
    <t>A125179126R</t>
  </si>
  <si>
    <t>A125173530J</t>
  </si>
  <si>
    <t>A125184762X</t>
  </si>
  <si>
    <t>A125179146X</t>
  </si>
  <si>
    <t>A125173490A</t>
  </si>
  <si>
    <t>A125184722F</t>
  </si>
  <si>
    <t>A125179106F</t>
  </si>
  <si>
    <t>A125173550T</t>
  </si>
  <si>
    <t>A125184782J</t>
  </si>
  <si>
    <t>A125179166J</t>
  </si>
  <si>
    <t>A125173534T</t>
  </si>
  <si>
    <t>A125184766J</t>
  </si>
  <si>
    <t>A125179150R</t>
  </si>
  <si>
    <t>A125173562A</t>
  </si>
  <si>
    <t>A125184794T</t>
  </si>
  <si>
    <t>A125179178T</t>
  </si>
  <si>
    <t>A125173494K</t>
  </si>
  <si>
    <t>A125184726R</t>
  </si>
  <si>
    <t>A125179110W</t>
  </si>
  <si>
    <t>A125173470T</t>
  </si>
  <si>
    <t>A125184702W</t>
  </si>
  <si>
    <t>A125179086J</t>
  </si>
  <si>
    <t>A125173482A</t>
  </si>
  <si>
    <t>A125184714F</t>
  </si>
  <si>
    <t>A125179098T</t>
  </si>
  <si>
    <t>A125173514J</t>
  </si>
  <si>
    <t>A125184746X</t>
  </si>
  <si>
    <t>A125179130F</t>
  </si>
  <si>
    <t>A125173486K</t>
  </si>
  <si>
    <t>A125184718R</t>
  </si>
  <si>
    <t>A125179102W</t>
  </si>
  <si>
    <t>A125173518T</t>
  </si>
  <si>
    <t>A125184750R</t>
  </si>
  <si>
    <t>A125179134R</t>
  </si>
  <si>
    <t>A125173522J</t>
  </si>
  <si>
    <t>A125184754X</t>
  </si>
  <si>
    <t>A125179138X</t>
  </si>
  <si>
    <t>A125173566K</t>
  </si>
  <si>
    <t>A125184798A</t>
  </si>
  <si>
    <t>A125179182J</t>
  </si>
  <si>
    <t>A125173474A</t>
  </si>
  <si>
    <t>A125184706F</t>
  </si>
  <si>
    <t>A125179090X</t>
  </si>
  <si>
    <t>A125173554A</t>
  </si>
  <si>
    <t>A125184786T</t>
  </si>
  <si>
    <t>A125179170X</t>
  </si>
  <si>
    <t>A125173558K</t>
  </si>
  <si>
    <t>A125184790J</t>
  </si>
  <si>
    <t>A125179174J</t>
  </si>
  <si>
    <t>A125173478K</t>
  </si>
  <si>
    <t>A125184710W</t>
  </si>
  <si>
    <t>A125179094J</t>
  </si>
  <si>
    <t>A125173498V</t>
  </si>
  <si>
    <t>A125184730F</t>
  </si>
  <si>
    <t>A125179114F</t>
  </si>
  <si>
    <t>A125173526T</t>
  </si>
  <si>
    <t>A125184758J</t>
  </si>
  <si>
    <t>A125179142R</t>
  </si>
  <si>
    <t>A125173570A</t>
  </si>
  <si>
    <t>A125184802F</t>
  </si>
  <si>
    <t>A125179186T</t>
  </si>
  <si>
    <t>A125173642A</t>
  </si>
  <si>
    <t>A125184874T</t>
  </si>
  <si>
    <t>A125179258T</t>
  </si>
  <si>
    <t>A125173606T</t>
  </si>
  <si>
    <t>A125184838J</t>
  </si>
  <si>
    <t>A125179222R</t>
  </si>
  <si>
    <t>A125173646K</t>
  </si>
  <si>
    <t>A125184878A</t>
  </si>
  <si>
    <t>A125179262J</t>
  </si>
  <si>
    <t>A125173650A</t>
  </si>
  <si>
    <t>A125184882T</t>
  </si>
  <si>
    <t>A125179266T</t>
  </si>
  <si>
    <t>A125173610J</t>
  </si>
  <si>
    <t>A125184842X</t>
  </si>
  <si>
    <t>A125179226X</t>
  </si>
  <si>
    <t>A125173614T</t>
  </si>
  <si>
    <t>A125184846J</t>
  </si>
  <si>
    <t>A125179230R</t>
  </si>
  <si>
    <t>A125173634A</t>
  </si>
  <si>
    <t>A125184866T</t>
  </si>
  <si>
    <t>A125179250X</t>
  </si>
  <si>
    <t>A125173594V</t>
  </si>
  <si>
    <t>A125184826X</t>
  </si>
  <si>
    <t>A125179210F</t>
  </si>
  <si>
    <t>A125173654K</t>
  </si>
  <si>
    <t>A125184886A</t>
  </si>
  <si>
    <t>A125179270J</t>
  </si>
  <si>
    <t>A125173638K</t>
  </si>
  <si>
    <t>A125184870J</t>
  </si>
  <si>
    <t>A125179254J</t>
  </si>
  <si>
    <t>A125173666V</t>
  </si>
  <si>
    <t>A125184898K</t>
  </si>
  <si>
    <t>A125179282T</t>
  </si>
  <si>
    <t>A125173598C</t>
  </si>
  <si>
    <t>A125184830R</t>
  </si>
  <si>
    <t>A125179214R</t>
  </si>
  <si>
    <t>A125173574K</t>
  </si>
  <si>
    <t>A125184806R</t>
  </si>
  <si>
    <t>A125179190J</t>
  </si>
  <si>
    <t>A125173586V</t>
  </si>
  <si>
    <t>A125184818X</t>
  </si>
  <si>
    <t>A125179202F</t>
  </si>
  <si>
    <t>A125173618A</t>
  </si>
  <si>
    <t>A125184850X</t>
  </si>
  <si>
    <t>A125179234X</t>
  </si>
  <si>
    <t>A125173590K</t>
  </si>
  <si>
    <t>A125184822R</t>
  </si>
  <si>
    <t>A125179206R</t>
  </si>
  <si>
    <t>A125173622T</t>
  </si>
  <si>
    <t>A125184854J</t>
  </si>
  <si>
    <t>A125179238J</t>
  </si>
  <si>
    <t>A125173626A</t>
  </si>
  <si>
    <t>A125184858T</t>
  </si>
  <si>
    <t>A125179242X</t>
  </si>
  <si>
    <t>A125173670K</t>
  </si>
  <si>
    <t>A125184902R</t>
  </si>
  <si>
    <t>A125179286A</t>
  </si>
  <si>
    <t>A125173578V</t>
  </si>
  <si>
    <t>A125184810F</t>
  </si>
  <si>
    <t>A125179194T</t>
  </si>
  <si>
    <t>A125173658V</t>
  </si>
  <si>
    <t>A125184890T</t>
  </si>
  <si>
    <t>A125179274T</t>
  </si>
  <si>
    <t>A125173662K</t>
  </si>
  <si>
    <t>A125184894A</t>
  </si>
  <si>
    <t>A125179278A</t>
  </si>
  <si>
    <t>A125173582K</t>
  </si>
  <si>
    <t>A125184814R</t>
  </si>
  <si>
    <t>A125179198A</t>
  </si>
  <si>
    <t>A125173602J</t>
  </si>
  <si>
    <t>A125184834X</t>
  </si>
  <si>
    <t>A125179218X</t>
  </si>
  <si>
    <t>A125173630T</t>
  </si>
  <si>
    <t>A125184862J</t>
  </si>
  <si>
    <t>A125179246J</t>
  </si>
  <si>
    <t>A125173674V</t>
  </si>
  <si>
    <t>A125184906X</t>
  </si>
  <si>
    <t>A125179290T</t>
  </si>
  <si>
    <t>A125173746V</t>
  </si>
  <si>
    <t>A125184978K</t>
  </si>
  <si>
    <t>A125179362T</t>
  </si>
  <si>
    <t>A125173710T</t>
  </si>
  <si>
    <t>A125184942J</t>
  </si>
  <si>
    <t>A125179326J</t>
  </si>
  <si>
    <t>A125173750K</t>
  </si>
  <si>
    <t>A125184982A</t>
  </si>
  <si>
    <t>A125179366A</t>
  </si>
  <si>
    <t>A125173754V</t>
  </si>
  <si>
    <t>A125184986K</t>
  </si>
  <si>
    <t>A125179370T</t>
  </si>
  <si>
    <t>A125173714A</t>
  </si>
  <si>
    <t>A125184946T</t>
  </si>
  <si>
    <t>A125179330X</t>
  </si>
  <si>
    <t>A125173718K</t>
  </si>
  <si>
    <t>A125184950J</t>
  </si>
  <si>
    <t>A125179334J</t>
  </si>
  <si>
    <t>A125173738V</t>
  </si>
  <si>
    <t>A125184970T</t>
  </si>
  <si>
    <t>A125179354T</t>
  </si>
  <si>
    <t>A125173698L</t>
  </si>
  <si>
    <t>A125184930X</t>
  </si>
  <si>
    <t>A125179314X</t>
  </si>
  <si>
    <t>A125173758C</t>
  </si>
  <si>
    <t>A125184990A</t>
  </si>
  <si>
    <t>A125179374A</t>
  </si>
  <si>
    <t>A125173742K</t>
  </si>
  <si>
    <t>A125184974A</t>
  </si>
  <si>
    <t>A125179358A</t>
  </si>
  <si>
    <t>A125173770V</t>
  </si>
  <si>
    <t>A125185002A</t>
  </si>
  <si>
    <t>A125179386K</t>
  </si>
  <si>
    <t>A125173702T</t>
  </si>
  <si>
    <t>A125184934J</t>
  </si>
  <si>
    <t>A125179318J</t>
  </si>
  <si>
    <t>A125173678C</t>
  </si>
  <si>
    <t>A125184910R</t>
  </si>
  <si>
    <t>A125179294A</t>
  </si>
  <si>
    <t>A125173690V</t>
  </si>
  <si>
    <t>A125184922X</t>
  </si>
  <si>
    <t>A125179306X</t>
  </si>
  <si>
    <t>A125173722A</t>
  </si>
  <si>
    <t>A125184954T</t>
  </si>
  <si>
    <t>A125179338T</t>
  </si>
  <si>
    <t>A125173694C</t>
  </si>
  <si>
    <t>A125184926J</t>
  </si>
  <si>
    <t>A125179310R</t>
  </si>
  <si>
    <t>A125173726K</t>
  </si>
  <si>
    <t>A125184958A</t>
  </si>
  <si>
    <t>A125179342J</t>
  </si>
  <si>
    <t>A125173730A</t>
  </si>
  <si>
    <t>A125184962T</t>
  </si>
  <si>
    <t>A125179346T</t>
  </si>
  <si>
    <t>A125173774C</t>
  </si>
  <si>
    <t>A125185006K</t>
  </si>
  <si>
    <t>A125179390A</t>
  </si>
  <si>
    <t>A125173682V</t>
  </si>
  <si>
    <t>A125184914X</t>
  </si>
  <si>
    <t>A125179298K</t>
  </si>
  <si>
    <t>A125173762V</t>
  </si>
  <si>
    <t>A125184994K</t>
  </si>
  <si>
    <t>A125179378K</t>
  </si>
  <si>
    <t>A125173766C</t>
  </si>
  <si>
    <t>Northern Territory ;  &gt; Permanently unable to work ;  &gt; Males ;</t>
  </si>
  <si>
    <t>Northern Territory ;  &gt; Permanently unable to work ;  &gt; Females ;</t>
  </si>
  <si>
    <t>Northern Territory ;  Unemployed ;  Persons ;</t>
  </si>
  <si>
    <t>Northern Territory ;  Unemployed ;  &gt; Males ;</t>
  </si>
  <si>
    <t>Northern Territory ;  Unemployed ;  &gt; Females ;</t>
  </si>
  <si>
    <t>Northern Territory ;  Not in the labour force ;  Persons ;</t>
  </si>
  <si>
    <t>Northern Territory ;  Not in the labour force ;  &gt; Males ;</t>
  </si>
  <si>
    <t>Northern Territory ;  Not in the labour force ;  &gt; Females ;</t>
  </si>
  <si>
    <t>Northern Territory ;  With job attachment ;  Persons ;</t>
  </si>
  <si>
    <t>Northern Territory ;  With job attachment ;  &gt; Males ;</t>
  </si>
  <si>
    <t>Northern Territory ;  With job attachment ;  &gt; Females ;</t>
  </si>
  <si>
    <t>Northern Territory ;  Without job attachment ;  Persons ;</t>
  </si>
  <si>
    <t>Northern Territory ;  Without job attachment ;  &gt; Males ;</t>
  </si>
  <si>
    <t>Northern Territory ;  Without job attachment ;  &gt; Females ;</t>
  </si>
  <si>
    <t>Australian Capital Territory ;  Civilian population ;  Persons ;</t>
  </si>
  <si>
    <t>Australian Capital Territory ;  Civilian population ;  &gt; Males ;</t>
  </si>
  <si>
    <t>Australian Capital Territory ;  Civilian population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</si>
  <si>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</si>
  <si>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</si>
  <si>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</si>
  <si>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Underemployed (expanded definition) ;  Persons ;</t>
  </si>
  <si>
    <t>Australian Capital Territory ;  &gt; Underemployed (expanded definition) ;  &gt; Males ;</t>
  </si>
  <si>
    <t>Australian Capital Territory ;  &gt; Underemployed (expanded definition) ;  &gt; Females ;</t>
  </si>
  <si>
    <t>Australian Capital Territory ;  &gt;&gt; Underemployed (headline definition) ;  Persons ;</t>
  </si>
  <si>
    <t>Australian Capital Territory ;  &gt;&gt; Underemployed (headline definition) ;  &gt; Males ;</t>
  </si>
  <si>
    <t>Australian Capital Territory ;  &gt;&gt; Underemployed (headline definition) ;  &gt; Females ;</t>
  </si>
  <si>
    <t>Australian Capital Territory ;  Potential workers ;  Persons ;</t>
  </si>
  <si>
    <t>Australian Capital Territory ;  Potential workers ;  &gt; Males ;</t>
  </si>
  <si>
    <t>Australian Capital Territory ;  Potential workers ;  &gt; Females ;</t>
  </si>
  <si>
    <t>Australian Capital Territory ;  &gt; Potential workers with job attachment ;  Persons ;</t>
  </si>
  <si>
    <t>Australian Capital Territory ;  &gt; Potential workers with job attachment ;  &gt; Males ;</t>
  </si>
  <si>
    <t>Australian Capital Territory ;  &gt; Potential workers with job attachment ;  &gt; Females ;</t>
  </si>
  <si>
    <t>Australian Capital Territory ;  &gt;&gt; Had a job to go to and available within 4 weeks ;  Persons ;</t>
  </si>
  <si>
    <t>Australian Capital Territory ;  &gt;&gt; Had a job to go to and available within 4 weeks ;  &gt; Males ;</t>
  </si>
  <si>
    <t>Australian Capital Territory ;  &gt;&gt; Had a job to go to and available within 4 weeks ;  &gt; Females ;</t>
  </si>
  <si>
    <t>Australian Capital Territory ;  &gt;&gt;&gt; Had a job to go to and available last week (unemployed) ;  Persons ;</t>
  </si>
  <si>
    <t>Australian Capital Territory ;  &gt;&gt;&gt; Had a job to go to and available last week (unemployed) ;  &gt; Males ;</t>
  </si>
  <si>
    <t>Australian Capital Territory ;  &gt;&gt;&gt; Had a job to go to and available last week (unemployed) ;  &gt; Females ;</t>
  </si>
  <si>
    <t>Australian Capital Territory ;  &gt;&gt;&gt; Had a job to go to and available within 4 weeks (but not last week) ;  Persons ;</t>
  </si>
  <si>
    <t>Australian Capital Territory ;  &gt;&gt;&gt; Had a job to go to and available within 4 weeks (but not last week) ;  &gt; Males ;</t>
  </si>
  <si>
    <t>Australian Capital Territory ;  &gt;&gt;&gt; Had a job to go to and available within 4 weeks (but not last week) ;  &gt; Females ;</t>
  </si>
  <si>
    <t>Australian Capital Territory ;  &gt;&gt; Had a job to go to and not available within 4 weeks ;  Persons ;</t>
  </si>
  <si>
    <t>Australian Capital Territory ;  &gt;&gt; Had a job to go to and not available within 4 weeks ;  &gt; Males ;</t>
  </si>
  <si>
    <t>Australian Capital Territory ;  &gt;&gt; Had a job to go to and not available within 4 weeks ;  &gt; Females ;</t>
  </si>
  <si>
    <t>Australian Capital Territory ;  &gt; Potential workers without job attachment ;  Persons ;</t>
  </si>
  <si>
    <t>Australian Capital Territory ;  &gt; Potential workers without job attachment ;  &gt; Males ;</t>
  </si>
  <si>
    <t>Australian Capital Territory ;  &gt; Potential workers without job attachment ;  &gt; Females ;</t>
  </si>
  <si>
    <t>Australian Capital Territory ;  &gt;&gt; Wanted to work, actively looking and available within 4 weeks ;  Persons ;</t>
  </si>
  <si>
    <t>Australian Capital Territory ;  &gt;&gt; Wanted to work, actively looking and available within 4 weeks ;  &gt; Males ;</t>
  </si>
  <si>
    <t>Australian Capital Territory ;  &gt;&gt; Wanted to work, actively looking and available within 4 weeks ;  &gt; Females ;</t>
  </si>
  <si>
    <t>Australian Capital Territory ;  &gt;&gt;&gt; Wanted to work, actively looking and available last week (unemployed) ;  Persons ;</t>
  </si>
  <si>
    <t>Australian Capital Territory ;  &gt;&gt;&gt; Wanted to work, actively looking and available last week (unemployed) ;  &gt; Males ;</t>
  </si>
  <si>
    <t>Australian Capital Territory ;  &gt;&gt;&gt; Wanted to work, actively looking and available last week (unemployed) ;  &gt; Females ;</t>
  </si>
  <si>
    <t>Australian Capital Territory ;  &gt;&gt;&gt; Wanted to work, actively looking and available within 4 weeks (but not last week) ;  Persons ;</t>
  </si>
  <si>
    <t>Australian Capital Territory ;  &gt;&gt;&gt; Wanted to work, actively looking and available within 4 weeks (but not last week) ;  &gt; Males ;</t>
  </si>
  <si>
    <t>Australian Capital Territory ;  &gt;&gt;&gt; Wanted to work, actively looking and available within 4 weeks (but not last week) ;  &gt; Females ;</t>
  </si>
  <si>
    <t>Australian Capital Territory ;  &gt;&gt; Wanted to work, actively looking and not available within 4 weeks ;  Persons ;</t>
  </si>
  <si>
    <t>Australian Capital Territory ;  &gt;&gt; Wanted to work, actively looking and not available within 4 weeks ;  &gt; Males ;</t>
  </si>
  <si>
    <t>Australian Capital Territory ;  &gt;&gt; Wanted to work, actively looking and not available within 4 weeks ;  &gt; Females ;</t>
  </si>
  <si>
    <t>Australian Capital Territory ;  &gt;&gt; Wanted to work, available within 4 weeks but not actively looking ;  Persons ;</t>
  </si>
  <si>
    <t>Australian Capital Territory ;  &gt;&gt; Wanted to work, available within 4 weeks but not actively looking ;  &gt; Males ;</t>
  </si>
  <si>
    <t>Australian Capital Territory ;  &gt;&gt; Wanted to work, available within 4 weeks but not actively looking ;  &gt; Females ;</t>
  </si>
  <si>
    <t>Australian Capital Territory ;  &gt;&gt;&gt; Discouraged job seekers - available but discouraged from actively looking ;  Persons ;</t>
  </si>
  <si>
    <t>Australian Capital Territory ;  &gt;&gt;&gt; Discouraged job seekers - available but discouraged from actively looking ;  &gt; Males ;</t>
  </si>
  <si>
    <t>Australian Capital Territory ;  &gt;&gt;&gt; Discouraged job seekers - available but discouraged from actively looking ;  &gt; Females ;</t>
  </si>
  <si>
    <t>Australian Capital Territory ;  &gt;&gt;&gt; Other job seekers - available but not actively looking for other reasons ;  Persons ;</t>
  </si>
  <si>
    <t>Australian Capital Territory ;  &gt;&gt;&gt; Other job seekers - available but not actively looking for other reasons ;  &gt; Males ;</t>
  </si>
  <si>
    <t>Australian Capital Territory ;  &gt;&gt;&gt; Other job seekers - available but not actively looking for other reasons ;  &gt; Females ;</t>
  </si>
  <si>
    <t>Australian Capital Territory ;  &gt;&gt; Wanted to work, not available within 4 weeks and not actively looking ;  Persons ;</t>
  </si>
  <si>
    <t>Australian Capital Territory ;  &gt;&gt; Wanted to work, not available within 4 weeks and not actively looking ;  &gt; Males ;</t>
  </si>
  <si>
    <t>Australian Capital Territory ;  &gt;&gt; Wanted to work, not available within 4 weeks and not actively looking ;  &gt; Females ;</t>
  </si>
  <si>
    <t>Australian Capital Territory ;  Not potential workers ;  Persons ;</t>
  </si>
  <si>
    <t>Australian Capital Territory ;  Not potential workers ;  &gt; Males ;</t>
  </si>
  <si>
    <t>Australian Capital Territory ;  Not potential workers ;  &gt; Females ;</t>
  </si>
  <si>
    <t>Australian Capital Territory ;  &gt; Did not want to work ;  Persons ;</t>
  </si>
  <si>
    <t>Australian Capital Territory ;  &gt; Did not want to work ;  &gt; Males ;</t>
  </si>
  <si>
    <t>Australian Capital Territory ;  &gt; Did not want to work ;  &gt; Females ;</t>
  </si>
  <si>
    <t>Australian Capital Territory ;  &gt; Permanently unable to work ;  Persons ;</t>
  </si>
  <si>
    <t>Australian Capital Territory ;  &gt; Permanently unable to work ;  &gt; Males ;</t>
  </si>
  <si>
    <t>Australian Capital Territory ;  &gt; Permanently unable to work ;  &gt; Females ;</t>
  </si>
  <si>
    <t>Australian Capital Territory ;  Unemployed ;  Persons ;</t>
  </si>
  <si>
    <t>Australian Capital Territory ;  Unemployed ;  &gt; Males ;</t>
  </si>
  <si>
    <t>Australian Capital Territory ;  Unemployed ;  &gt; Females ;</t>
  </si>
  <si>
    <t>Australian Capital Territory ;  Not in the labour force ;  Persons ;</t>
  </si>
  <si>
    <t>Australian Capital Territory ;  Not in the labour force ;  &gt; Males ;</t>
  </si>
  <si>
    <t>Australian Capital Territory ;  Not in the labour force ;  &gt; Females ;</t>
  </si>
  <si>
    <t>Australian Capital Territory ;  With job attachment ;  Persons ;</t>
  </si>
  <si>
    <t>Australian Capital Territory ;  With job attachment ;  &gt; Males ;</t>
  </si>
  <si>
    <t>Australian Capital Territory ;  With job attachment ;  &gt; Females ;</t>
  </si>
  <si>
    <t>Australian Capital Territory ;  Without job attachment ;  Persons ;</t>
  </si>
  <si>
    <t>Australian Capital Territory ;  Without job attachment ;  &gt; Males ;</t>
  </si>
  <si>
    <t>Australian Capital Territory ;  Without job attachment ;  &gt; Females ;</t>
  </si>
  <si>
    <t>A125184998V</t>
  </si>
  <si>
    <t>A125179382A</t>
  </si>
  <si>
    <t>A125173686C</t>
  </si>
  <si>
    <t>A125184918J</t>
  </si>
  <si>
    <t>A125179302R</t>
  </si>
  <si>
    <t>A125173706A</t>
  </si>
  <si>
    <t>A125184938T</t>
  </si>
  <si>
    <t>A125179322X</t>
  </si>
  <si>
    <t>A125173734K</t>
  </si>
  <si>
    <t>A125184966A</t>
  </si>
  <si>
    <t>A125179350J</t>
  </si>
  <si>
    <t>A125173778L</t>
  </si>
  <si>
    <t>A125185010A</t>
  </si>
  <si>
    <t>A125179394K</t>
  </si>
  <si>
    <t>A125173330R</t>
  </si>
  <si>
    <t>A125184562F</t>
  </si>
  <si>
    <t>A125178946C</t>
  </si>
  <si>
    <t>A125173294T</t>
  </si>
  <si>
    <t>A125184526W</t>
  </si>
  <si>
    <t>A125178910A</t>
  </si>
  <si>
    <t>A125173334X</t>
  </si>
  <si>
    <t>A125184566R</t>
  </si>
  <si>
    <t>A125178950V</t>
  </si>
  <si>
    <t>A125173338J</t>
  </si>
  <si>
    <t>A125184570F</t>
  </si>
  <si>
    <t>A125178954C</t>
  </si>
  <si>
    <t>A125173298A</t>
  </si>
  <si>
    <t>A125184530L</t>
  </si>
  <si>
    <t>A125178914K</t>
  </si>
  <si>
    <t>A125173302F</t>
  </si>
  <si>
    <t>A125184534W</t>
  </si>
  <si>
    <t>A125178918V</t>
  </si>
  <si>
    <t>A125173322R</t>
  </si>
  <si>
    <t>A125184554F</t>
  </si>
  <si>
    <t>A125178938C</t>
  </si>
  <si>
    <t>A125173282J</t>
  </si>
  <si>
    <t>A125184514L</t>
  </si>
  <si>
    <t>A125178898W</t>
  </si>
  <si>
    <t>A125173342X</t>
  </si>
  <si>
    <t>A125184574R</t>
  </si>
  <si>
    <t>A125178958L</t>
  </si>
  <si>
    <t>A125173326X</t>
  </si>
  <si>
    <t>A125184558R</t>
  </si>
  <si>
    <t>A125178942V</t>
  </si>
  <si>
    <t>A125173354J</t>
  </si>
  <si>
    <t>A125184586X</t>
  </si>
  <si>
    <t>A125178970C</t>
  </si>
  <si>
    <t>A125173286T</t>
  </si>
  <si>
    <t>A125184518W</t>
  </si>
  <si>
    <t>A125178902A</t>
  </si>
  <si>
    <t>A125173262X</t>
  </si>
  <si>
    <t>A125184494R</t>
  </si>
  <si>
    <t>A125178878L</t>
  </si>
  <si>
    <t>A125173274J</t>
  </si>
  <si>
    <t>A125184506L</t>
  </si>
  <si>
    <t>A125178890C</t>
  </si>
  <si>
    <t>A125173306R</t>
  </si>
  <si>
    <t>A125184538F</t>
  </si>
  <si>
    <t>A125178922K</t>
  </si>
  <si>
    <t>A125173278T</t>
  </si>
  <si>
    <t>A125184510C</t>
  </si>
  <si>
    <t>A125178894L</t>
  </si>
  <si>
    <t>A125173310F</t>
  </si>
  <si>
    <t>A125184542W</t>
  </si>
  <si>
    <t>A125178926V</t>
  </si>
  <si>
    <t>A125173314R</t>
  </si>
  <si>
    <t>A125184546F</t>
  </si>
  <si>
    <t>A125178930K</t>
  </si>
  <si>
    <t>A125173358T</t>
  </si>
  <si>
    <t>A125184590R</t>
  </si>
  <si>
    <t>A125178974L</t>
  </si>
  <si>
    <t>A125173266J</t>
  </si>
  <si>
    <t>A125184498X</t>
  </si>
  <si>
    <t>A125178882C</t>
  </si>
  <si>
    <t>A125173346J</t>
  </si>
  <si>
    <t>A125184578X</t>
  </si>
  <si>
    <t>A125178962C</t>
  </si>
  <si>
    <t>A125173350X</t>
  </si>
  <si>
    <t>A125184582R</t>
  </si>
  <si>
    <t>A125178966L</t>
  </si>
  <si>
    <t>A125173270X</t>
  </si>
  <si>
    <t>A125184502C</t>
  </si>
  <si>
    <t>A125178886L</t>
  </si>
  <si>
    <t>A125173290J</t>
  </si>
  <si>
    <t>A125184522L</t>
  </si>
  <si>
    <t>A125178906K</t>
  </si>
  <si>
    <t>A125173318X</t>
  </si>
  <si>
    <t>A125184550W</t>
  </si>
  <si>
    <t>A125178934V</t>
  </si>
  <si>
    <t>A125173362J</t>
  </si>
  <si>
    <t>A125184594X</t>
  </si>
  <si>
    <t>A125178978W</t>
  </si>
  <si>
    <t>Time Series Workbook</t>
  </si>
  <si>
    <t>6226.0 Participation, Job Search and Mobility, Australia</t>
  </si>
  <si>
    <t>Table 1. Potential workers and discouraged job seekers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</si>
  <si>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</si>
  <si>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</si>
  <si>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</si>
  <si>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</si>
  <si>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</si>
  <si>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</si>
  <si>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</si>
  <si>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</si>
  <si>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</si>
  <si>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6228.0 Potential workers</t>
  </si>
  <si>
    <t>Released at 11:30 am (Canberra time) Tue 09 July 2024</t>
  </si>
  <si>
    <t>Contents</t>
  </si>
  <si>
    <t>Tables</t>
  </si>
  <si>
    <t>Table 1.1 - Potential workers and discouraged job seekers by age, February 2024</t>
  </si>
  <si>
    <t>Table 1.2 - Potential workers and discouraged job seekers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</si>
  <si>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</si>
  <si>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</si>
  <si>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</si>
  <si>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</si>
  <si>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</si>
  <si>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</si>
  <si>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</si>
  <si>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</si>
  <si>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</si>
  <si>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</si>
  <si>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</si>
  <si>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</si>
  <si>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</si>
  <si>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Expanded labour force status</t>
  </si>
  <si>
    <t>Civilian population</t>
  </si>
  <si>
    <t>Employed</t>
  </si>
  <si>
    <t>Underemployed (expanded definition)</t>
  </si>
  <si>
    <t>Underemployed (headline definition)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</si>
  <si>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</si>
  <si>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</si>
  <si>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</si>
  <si>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</si>
  <si>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</si>
  <si>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</si>
  <si>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</si>
  <si>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</si>
  <si>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</si>
  <si>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</si>
  <si>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</si>
  <si>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</si>
  <si>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</si>
  <si>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</si>
  <si>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</si>
  <si>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</si>
  <si>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</si>
  <si>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</si>
  <si>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Labour force status</t>
  </si>
  <si>
    <t>Unemployed</t>
  </si>
  <si>
    <t>Not in the labour force</t>
  </si>
  <si>
    <t>Job attachment</t>
  </si>
  <si>
    <t>With job attachment</t>
  </si>
  <si>
    <t>Without job attachment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</si>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</sst>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166" fontId="13" fillId="0" borderId="0" xfId="10" applyNumberFormat="1" applyAlignment="1">
      <alignment horizontal="left" vertic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3"/>
    </xf>
    <xf numFmtId="0" fontId="1" fillId="0" borderId="0" xfId="11" applyFont="1" applyAlignment="1">
      <alignment horizontal="left" indent="3"/>
    </xf>
    <xf numFmtId="0" fontId="1" fillId="0" borderId="0" xfId="11" applyFont="1" applyAlignment="1">
      <alignment horizontal="left" indent="4"/>
    </xf>
    <xf numFmtId="0" fontId="13" fillId="0" borderId="0" xfId="11" applyFont="1" applyAlignment="1">
      <alignment horizontal="left" indent="4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166" fontId="29" fillId="0" borderId="0" xfId="10" applyNumberFormat="1" applyFont="1" applyAlignment="1">
      <alignment horizontal="left" vertical="center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29" fillId="0" borderId="4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</cellXfs>
  <cellStyles count="12">
    <cellStyle name="Hyperlink" xfId="1" builtinId="8"/>
    <cellStyle name="Hyperlink 2" xfId="5" xr:uid="{790D2B2A-A8F6-4DB8-BD6B-851F80137C2D}"/>
    <cellStyle name="Normal" xfId="0" builtinId="0"/>
    <cellStyle name="Normal 10" xfId="3" xr:uid="{29815C00-CC97-4D17-B2D3-3C0A7D4CF2A3}"/>
    <cellStyle name="Normal 2" xfId="7" xr:uid="{A1150E27-93A2-4586-84AD-93BBA29A855E}"/>
    <cellStyle name="Normal 2 2 2" xfId="11" xr:uid="{B9880B27-ACDD-4981-8D2A-4D5198E7C56E}"/>
    <cellStyle name="Normal 2 4" xfId="4" xr:uid="{90BDF0CB-1970-4D9E-B679-AA32C8CD0063}"/>
    <cellStyle name="Normal 3 5 4" xfId="2" xr:uid="{9C510209-8123-4BCE-ACBA-27FEEB62659C}"/>
    <cellStyle name="Style1" xfId="6" xr:uid="{916E9804-1082-4E0A-BA67-801FDD8E9109}"/>
    <cellStyle name="Style4" xfId="8" xr:uid="{DBA95FDB-BD46-471B-B812-6B7120568D65}"/>
    <cellStyle name="Style5" xfId="9" xr:uid="{34F5DF3A-FDC6-4509-8EBB-D6D2615C803F}"/>
    <cellStyle name="Style9" xfId="10" xr:uid="{FA26A716-A82D-47FF-BC5E-C1E658FAF7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214E67-9421-41B7-94DB-39AD7748CDD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B57A7C-C79F-4EA1-9C65-50C3654487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1FA838-A55E-4C9F-A65C-4DDD6EB0D8A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4" TargetMode="External"/><Relationship Id="rId5" Type="http://schemas.openxmlformats.org/officeDocument/2006/relationships/hyperlink" Target="https://www.abs.gov.au/statistics/labour/employment-and-unemployment/potential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68C77-5D81-4677-8405-B194AF8CE792}"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2196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2208</v>
      </c>
      <c r="C5" s="11"/>
      <c r="D5" s="11"/>
      <c r="E5" s="11"/>
    </row>
    <row r="6" spans="1:5" ht="15.75" customHeight="1">
      <c r="A6" s="11"/>
      <c r="B6" s="67" t="s">
        <v>2198</v>
      </c>
      <c r="C6" s="67"/>
      <c r="D6" s="67"/>
      <c r="E6" s="67"/>
    </row>
    <row r="7" spans="1:5" ht="15.75" customHeight="1">
      <c r="A7" s="11"/>
      <c r="B7" s="21" t="s">
        <v>2209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2210</v>
      </c>
      <c r="C9" s="24"/>
      <c r="D9" s="11"/>
      <c r="E9" s="11"/>
    </row>
    <row r="10" spans="1:5">
      <c r="A10" s="23"/>
      <c r="B10" s="25" t="s">
        <v>2211</v>
      </c>
      <c r="C10" s="23"/>
      <c r="D10" s="11"/>
      <c r="E10" s="11"/>
    </row>
    <row r="11" spans="1:5">
      <c r="A11" s="23"/>
      <c r="B11" s="26">
        <v>1.1000000000000001</v>
      </c>
      <c r="C11" s="27" t="s">
        <v>2212</v>
      </c>
      <c r="D11" s="11"/>
      <c r="E11" s="11"/>
    </row>
    <row r="12" spans="1:5">
      <c r="A12" s="23"/>
      <c r="B12" s="26">
        <v>1.2</v>
      </c>
      <c r="C12" s="27" t="s">
        <v>2213</v>
      </c>
      <c r="D12" s="11"/>
      <c r="E12" s="11"/>
    </row>
    <row r="13" spans="1:5">
      <c r="A13" s="23"/>
      <c r="B13" s="26" t="s">
        <v>2214</v>
      </c>
      <c r="C13" s="27" t="s">
        <v>2215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8"/>
      <c r="C15" s="68"/>
      <c r="D15" s="11"/>
      <c r="E15" s="11"/>
    </row>
    <row r="16" spans="1:5" ht="15.75">
      <c r="A16" s="23"/>
      <c r="B16" s="69" t="s">
        <v>2216</v>
      </c>
      <c r="C16" s="69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2217</v>
      </c>
      <c r="C18" s="23"/>
      <c r="D18" s="11"/>
      <c r="E18" s="11"/>
    </row>
    <row r="19" spans="1:5">
      <c r="A19" s="23"/>
      <c r="B19" s="70" t="s">
        <v>2218</v>
      </c>
      <c r="C19" s="70"/>
      <c r="D19" s="11"/>
      <c r="E19" s="11"/>
    </row>
    <row r="20" spans="1:5">
      <c r="A20" s="23"/>
      <c r="B20" s="70" t="s">
        <v>2219</v>
      </c>
      <c r="C20" s="70"/>
      <c r="D20" s="11"/>
      <c r="E20" s="11"/>
    </row>
    <row r="21" spans="1:5">
      <c r="A21" s="22"/>
      <c r="B21" s="70"/>
      <c r="C21" s="70"/>
      <c r="D21" s="11"/>
      <c r="E21" s="11"/>
    </row>
    <row r="22" spans="1:5">
      <c r="A22" s="22"/>
      <c r="B22" s="15" t="s">
        <v>2199</v>
      </c>
      <c r="C22" s="11"/>
      <c r="D22" s="11"/>
      <c r="E22" s="11"/>
    </row>
    <row r="23" spans="1:5">
      <c r="A23" s="22"/>
      <c r="B23" s="66" t="s">
        <v>2207</v>
      </c>
      <c r="C23" s="66"/>
      <c r="D23" s="66"/>
      <c r="E23" s="66"/>
    </row>
    <row r="24" spans="1:5">
      <c r="A24" s="22"/>
      <c r="B24" s="66" t="s">
        <v>2206</v>
      </c>
      <c r="C24" s="66"/>
      <c r="D24" s="66"/>
      <c r="E24" s="66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5732FB3A-64D3-4CE6-9EF9-33D14CA6C9D9}"/>
    <hyperlink ref="B13" location="Index!A12" display="Index" xr:uid="{BCBD4624-3EB5-451E-8B58-7A1D5F577FA9}"/>
    <hyperlink ref="B27" r:id="rId2" display="© Commonwealth of Australia 2015" xr:uid="{9FDDAD47-7199-4A1C-9351-D092CB309862}"/>
    <hyperlink ref="B20" r:id="rId3" display="Explanatory Notes" xr:uid="{ED473A65-A5C8-42E8-8184-83D4384E3AD8}"/>
    <hyperlink ref="B19" r:id="rId4" xr:uid="{0F7BF095-100D-4E29-80BE-7FF921E3812A}"/>
    <hyperlink ref="B19:C19" r:id="rId5" display="Summary" xr:uid="{60AE33D3-84E4-462A-9810-38F4D23AE531}"/>
    <hyperlink ref="B20:C20" r:id="rId6" display="Methodology" xr:uid="{1DCC3F69-251B-477B-8746-126F28F92526}"/>
    <hyperlink ref="B12" location="'Table 1.2'!C10" display="'Table 1.2'!C10" xr:uid="{0658F3E7-A112-4370-AF21-4AFF0676C9E0}"/>
    <hyperlink ref="B24" r:id="rId7" display="or the Labour Surveys Branch at labour.statistics@abs.gov.au." xr:uid="{98FDDA52-A713-4115-803C-00A3C4EF30F1}"/>
    <hyperlink ref="B23:E23" r:id="rId8" display="For further information about these and related statistics visit www.abs.gov.au/about/contact-us" xr:uid="{DA01C7E3-CC68-4EED-A3D0-24AE15BA90B6}"/>
    <hyperlink ref="B11" location="'Table 1.1'!C10" display="'Table 1.1'!C10" xr:uid="{D2841833-BE14-4072-8B86-76CFC5F4197F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05AAD-B5CC-46D6-8749-C8044DF0107B}">
  <sheetPr>
    <pageSetUpPr fitToPage="1"/>
  </sheetPr>
  <dimension ref="A1:U14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32" t="str">
        <f>Contents!B5</f>
        <v>6228.0 Potential workers</v>
      </c>
      <c r="C5" s="30"/>
      <c r="D5" s="30"/>
      <c r="E5" s="30"/>
      <c r="F5" s="30"/>
      <c r="G5" s="30"/>
      <c r="H5" s="30"/>
      <c r="I5" s="30"/>
      <c r="J5" s="30"/>
      <c r="K5" s="3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3" t="str">
        <f>Contents!C11</f>
        <v>Table 1.1 - Potential workers and discouraged job seekers by age, February 2024</v>
      </c>
      <c r="B8" s="73"/>
      <c r="C8" s="73"/>
      <c r="D8" s="73"/>
      <c r="E8" s="73"/>
      <c r="F8" s="73"/>
      <c r="G8" s="73"/>
      <c r="H8" s="73"/>
      <c r="I8" s="34"/>
      <c r="J8" s="35"/>
      <c r="K8" s="35"/>
      <c r="L8" s="73"/>
      <c r="M8" s="73"/>
      <c r="N8" s="73"/>
      <c r="O8" s="73"/>
      <c r="P8" s="73"/>
      <c r="Q8" s="73"/>
      <c r="R8" s="73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2220</v>
      </c>
      <c r="C10" s="74" t="s">
        <v>2221</v>
      </c>
      <c r="D10" s="74"/>
      <c r="E10" s="74"/>
      <c r="F10" s="39"/>
      <c r="G10" s="75" t="s">
        <v>2222</v>
      </c>
      <c r="H10" s="75"/>
      <c r="I10" s="7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2223</v>
      </c>
      <c r="D11" s="37" t="s">
        <v>2224</v>
      </c>
      <c r="E11" s="37" t="s">
        <v>2225</v>
      </c>
      <c r="F11" s="37"/>
      <c r="G11" s="37" t="s">
        <v>2223</v>
      </c>
      <c r="H11" s="37" t="s">
        <v>2224</v>
      </c>
      <c r="I11" s="37" t="s">
        <v>2225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2226</v>
      </c>
      <c r="D12" s="40" t="s">
        <v>2226</v>
      </c>
      <c r="E12" s="40" t="s">
        <v>2226</v>
      </c>
      <c r="F12" s="40"/>
      <c r="G12" s="40" t="s">
        <v>2226</v>
      </c>
      <c r="H12" s="40" t="s">
        <v>2226</v>
      </c>
      <c r="I12" s="40" t="s">
        <v>2226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2227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2228</v>
      </c>
      <c r="C14" s="45" cm="1">
        <f t="array" ref="C14">INDEX($C$69:$T$99,$U69,C$55)</f>
        <v>21602.008999999998</v>
      </c>
      <c r="D14" s="45" cm="1">
        <f t="array" ref="D14">INDEX($C$69:$T$99,$U69,D$55)</f>
        <v>10593.175999999999</v>
      </c>
      <c r="E14" s="45" cm="1">
        <f t="array" ref="E14">INDEX($C$69:$T$99,$U69,E$55)</f>
        <v>11008.833000000001</v>
      </c>
      <c r="F14" s="45"/>
      <c r="G14" s="46" t="str" cm="1">
        <f t="array" ref="G14">HYPERLINK(TEXT("#"&amp;INDEX($C$108:$T$138,$U108,C$55),),INDEX($C$108:$T$138,$U108,C$55))</f>
        <v>A125173226R</v>
      </c>
      <c r="H14" s="46" t="str" cm="1">
        <f t="array" ref="H14">HYPERLINK(TEXT("#"&amp;INDEX($C$108:$T$138,$U108,D$55),),INDEX($C$108:$T$138,$U108,D$55))</f>
        <v>A125184458F</v>
      </c>
      <c r="I14" s="46" t="str" cm="1">
        <f t="array" ref="I14">HYPERLINK(TEXT("#"&amp;INDEX($C$108:$T$138,$U108,E$55),),INDEX($C$108:$T$138,$U108,E$55))</f>
        <v>A125178842K</v>
      </c>
    </row>
    <row r="15" spans="1:20">
      <c r="A15" s="47"/>
      <c r="B15" s="48" t="s">
        <v>2229</v>
      </c>
      <c r="C15" s="45" cm="1">
        <f t="array" ref="C15">INDEX($C$69:$T$99,$U70,C$55)</f>
        <v>14031.870999999999</v>
      </c>
      <c r="D15" s="45" cm="1">
        <f t="array" ref="D15">INDEX($C$69:$T$99,$U70,D$55)</f>
        <v>7286.1369999999997</v>
      </c>
      <c r="E15" s="45" cm="1">
        <f t="array" ref="E15">INDEX($C$69:$T$99,$U70,E$55)</f>
        <v>6745.7340000000004</v>
      </c>
      <c r="F15" s="45"/>
      <c r="G15" s="46" t="str" cm="1">
        <f t="array" ref="G15">HYPERLINK(TEXT("#"&amp;INDEX($C$108:$T$138,$U109,C$55),),INDEX($C$108:$T$138,$U109,C$55))</f>
        <v>A125173190X</v>
      </c>
      <c r="H15" s="46" t="str" cm="1">
        <f t="array" ref="H15">HYPERLINK(TEXT("#"&amp;INDEX($C$108:$T$138,$U109,D$55),),INDEX($C$108:$T$138,$U109,D$55))</f>
        <v>A125184422C</v>
      </c>
      <c r="I15" s="46" t="str" cm="1">
        <f t="array" ref="I15">HYPERLINK(TEXT("#"&amp;INDEX($C$108:$T$138,$U109,E$55),),INDEX($C$108:$T$138,$U109,E$55))</f>
        <v>A125178806A</v>
      </c>
    </row>
    <row r="16" spans="1:20">
      <c r="A16" s="47"/>
      <c r="B16" s="49" t="s">
        <v>2230</v>
      </c>
      <c r="C16" s="45" cm="1">
        <f t="array" ref="C16">INDEX($C$69:$T$99,$U71,C$55)</f>
        <v>1652.6569999999999</v>
      </c>
      <c r="D16" s="45" cm="1">
        <f t="array" ref="D16">INDEX($C$69:$T$99,$U71,D$55)</f>
        <v>879.322</v>
      </c>
      <c r="E16" s="45" cm="1">
        <f t="array" ref="E16">INDEX($C$69:$T$99,$U71,E$55)</f>
        <v>773.33500000000004</v>
      </c>
      <c r="F16" s="45"/>
      <c r="G16" s="46" t="str" cm="1">
        <f t="array" ref="G16">HYPERLINK(TEXT("#"&amp;INDEX($C$108:$T$138,$U110,C$55),),INDEX($C$108:$T$138,$U110,C$55))</f>
        <v>A125173230F</v>
      </c>
      <c r="H16" s="46" t="str" cm="1">
        <f t="array" ref="H16">HYPERLINK(TEXT("#"&amp;INDEX($C$108:$T$138,$U110,D$55),),INDEX($C$108:$T$138,$U110,D$55))</f>
        <v>A125184462W</v>
      </c>
      <c r="I16" s="46" t="str" cm="1">
        <f t="array" ref="I16">HYPERLINK(TEXT("#"&amp;INDEX($C$108:$T$138,$U110,E$55),),INDEX($C$108:$T$138,$U110,E$55))</f>
        <v>A125178846V</v>
      </c>
    </row>
    <row r="17" spans="1:9">
      <c r="A17" s="47"/>
      <c r="B17" s="50" t="s">
        <v>2231</v>
      </c>
      <c r="C17" s="45" cm="1">
        <f t="array" ref="C17">INDEX($C$69:$T$99,$U72,C$55)</f>
        <v>973.17899999999997</v>
      </c>
      <c r="D17" s="45" cm="1">
        <f t="array" ref="D17">INDEX($C$69:$T$99,$U72,D$55)</f>
        <v>415.875</v>
      </c>
      <c r="E17" s="45" cm="1">
        <f t="array" ref="E17">INDEX($C$69:$T$99,$U72,E$55)</f>
        <v>557.30399999999997</v>
      </c>
      <c r="F17" s="45"/>
      <c r="G17" s="46" t="str" cm="1">
        <f t="array" ref="G17">HYPERLINK(TEXT("#"&amp;INDEX($C$108:$T$138,$U111,C$55),),INDEX($C$108:$T$138,$U111,C$55))</f>
        <v>A125173234R</v>
      </c>
      <c r="H17" s="46" t="str" cm="1">
        <f t="array" ref="H17">HYPERLINK(TEXT("#"&amp;INDEX($C$108:$T$138,$U111,D$55),),INDEX($C$108:$T$138,$U111,D$55))</f>
        <v>A125184466F</v>
      </c>
      <c r="I17" s="46" t="str" cm="1">
        <f t="array" ref="I17">HYPERLINK(TEXT("#"&amp;INDEX($C$108:$T$138,$U111,E$55),),INDEX($C$108:$T$138,$U111,E$55))</f>
        <v>A125178850K</v>
      </c>
    </row>
    <row r="18" spans="1:9">
      <c r="A18" s="47"/>
      <c r="B18" s="48" t="s">
        <v>2232</v>
      </c>
      <c r="C18" s="45" cm="1">
        <f t="array" ref="C18">INDEX($C$69:$T$99,$U73,C$55)</f>
        <v>1880.558</v>
      </c>
      <c r="D18" s="45" cm="1">
        <f t="array" ref="D18">INDEX($C$69:$T$99,$U73,D$55)</f>
        <v>835.625</v>
      </c>
      <c r="E18" s="45" cm="1">
        <f t="array" ref="E18">INDEX($C$69:$T$99,$U73,E$55)</f>
        <v>1044.933</v>
      </c>
      <c r="F18" s="45"/>
      <c r="G18" s="46" t="str" cm="1">
        <f t="array" ref="G18">HYPERLINK(TEXT("#"&amp;INDEX($C$108:$T$138,$U112,C$55),),INDEX($C$108:$T$138,$U112,C$55))</f>
        <v>A125173194J</v>
      </c>
      <c r="H18" s="46" t="str" cm="1">
        <f t="array" ref="H18">HYPERLINK(TEXT("#"&amp;INDEX($C$108:$T$138,$U112,D$55),),INDEX($C$108:$T$138,$U112,D$55))</f>
        <v>A125184426L</v>
      </c>
      <c r="I18" s="46" t="str" cm="1">
        <f t="array" ref="I18">HYPERLINK(TEXT("#"&amp;INDEX($C$108:$T$138,$U112,E$55),),INDEX($C$108:$T$138,$U112,E$55))</f>
        <v>A125178810T</v>
      </c>
    </row>
    <row r="19" spans="1:9">
      <c r="A19" s="47"/>
      <c r="B19" s="49" t="s">
        <v>2233</v>
      </c>
      <c r="C19" s="45" cm="1">
        <f t="array" ref="C19">INDEX($C$69:$T$99,$U74,C$55)</f>
        <v>328.45600000000002</v>
      </c>
      <c r="D19" s="45" cm="1">
        <f t="array" ref="D19">INDEX($C$69:$T$99,$U74,D$55)</f>
        <v>144.16399999999999</v>
      </c>
      <c r="E19" s="45" cm="1">
        <f t="array" ref="E19">INDEX($C$69:$T$99,$U74,E$55)</f>
        <v>184.292</v>
      </c>
      <c r="F19" s="45"/>
      <c r="G19" s="46" t="str" cm="1">
        <f t="array" ref="G19">HYPERLINK(TEXT("#"&amp;INDEX($C$108:$T$138,$U113,C$55),),INDEX($C$108:$T$138,$U113,C$55))</f>
        <v>A125173198T</v>
      </c>
      <c r="H19" s="46" t="str" cm="1">
        <f t="array" ref="H19">HYPERLINK(TEXT("#"&amp;INDEX($C$108:$T$138,$U113,D$55),),INDEX($C$108:$T$138,$U113,D$55))</f>
        <v>A125184430C</v>
      </c>
      <c r="I19" s="46" t="str" cm="1">
        <f t="array" ref="I19">HYPERLINK(TEXT("#"&amp;INDEX($C$108:$T$138,$U113,E$55),),INDEX($C$108:$T$138,$U113,E$55))</f>
        <v>A125178814A</v>
      </c>
    </row>
    <row r="20" spans="1:9">
      <c r="A20" s="47"/>
      <c r="B20" s="51" t="s">
        <v>2234</v>
      </c>
      <c r="C20" s="45" cm="1">
        <f t="array" ref="C20">INDEX($C$69:$T$99,$U75,C$55)</f>
        <v>239.81800000000001</v>
      </c>
      <c r="D20" s="45" cm="1">
        <f t="array" ref="D20">INDEX($C$69:$T$99,$U75,D$55)</f>
        <v>114.255</v>
      </c>
      <c r="E20" s="45" cm="1">
        <f t="array" ref="E20">INDEX($C$69:$T$99,$U75,E$55)</f>
        <v>125.563</v>
      </c>
      <c r="F20" s="45"/>
      <c r="G20" s="46" t="str" cm="1">
        <f t="array" ref="G20">HYPERLINK(TEXT("#"&amp;INDEX($C$108:$T$138,$U114,C$55),),INDEX($C$108:$T$138,$U114,C$55))</f>
        <v>A125173218R</v>
      </c>
      <c r="H20" s="46" t="str" cm="1">
        <f t="array" ref="H20">HYPERLINK(TEXT("#"&amp;INDEX($C$108:$T$138,$U114,D$55),),INDEX($C$108:$T$138,$U114,D$55))</f>
        <v>A125184450L</v>
      </c>
      <c r="I20" s="46" t="str" cm="1">
        <f t="array" ref="I20">HYPERLINK(TEXT("#"&amp;INDEX($C$108:$T$138,$U114,E$55),),INDEX($C$108:$T$138,$U114,E$55))</f>
        <v>A125178834K</v>
      </c>
    </row>
    <row r="21" spans="1:9">
      <c r="A21" s="47"/>
      <c r="B21" s="52" t="s">
        <v>2235</v>
      </c>
      <c r="C21" s="45" cm="1">
        <f t="array" ref="C21">INDEX($C$69:$T$99,$U76,C$55)</f>
        <v>104.316</v>
      </c>
      <c r="D21" s="45" cm="1">
        <f t="array" ref="D21">INDEX($C$69:$T$99,$U76,D$55)</f>
        <v>56.6</v>
      </c>
      <c r="E21" s="45" cm="1">
        <f t="array" ref="E21">INDEX($C$69:$T$99,$U76,E$55)</f>
        <v>47.716999999999999</v>
      </c>
      <c r="F21" s="45"/>
      <c r="G21" s="46" t="str" cm="1">
        <f t="array" ref="G21">HYPERLINK(TEXT("#"&amp;INDEX($C$108:$T$138,$U115,C$55),),INDEX($C$108:$T$138,$U115,C$55))</f>
        <v>A125173178J</v>
      </c>
      <c r="H21" s="46" t="str" cm="1">
        <f t="array" ref="H21">HYPERLINK(TEXT("#"&amp;INDEX($C$108:$T$138,$U115,D$55),),INDEX($C$108:$T$138,$U115,D$55))</f>
        <v>A125184410V</v>
      </c>
      <c r="I21" s="46" t="str" cm="1">
        <f t="array" ref="I21">HYPERLINK(TEXT("#"&amp;INDEX($C$108:$T$138,$U115,E$55),),INDEX($C$108:$T$138,$U115,E$55))</f>
        <v>A125178794C</v>
      </c>
    </row>
    <row r="22" spans="1:9">
      <c r="A22" s="47"/>
      <c r="B22" s="52" t="s">
        <v>2236</v>
      </c>
      <c r="C22" s="45" cm="1">
        <f t="array" ref="C22">INDEX($C$69:$T$99,$U77,C$55)</f>
        <v>135.50200000000001</v>
      </c>
      <c r="D22" s="45" cm="1">
        <f t="array" ref="D22">INDEX($C$69:$T$99,$U77,D$55)</f>
        <v>57.655000000000001</v>
      </c>
      <c r="E22" s="45" cm="1">
        <f t="array" ref="E22">INDEX($C$69:$T$99,$U77,E$55)</f>
        <v>77.846000000000004</v>
      </c>
      <c r="F22" s="45"/>
      <c r="G22" s="46" t="str" cm="1">
        <f t="array" ref="G22">HYPERLINK(TEXT("#"&amp;INDEX($C$108:$T$138,$U116,C$55),),INDEX($C$108:$T$138,$U116,C$55))</f>
        <v>A125173238X</v>
      </c>
      <c r="H22" s="46" t="str" cm="1">
        <f t="array" ref="H22">HYPERLINK(TEXT("#"&amp;INDEX($C$108:$T$138,$U116,D$55),),INDEX($C$108:$T$138,$U116,D$55))</f>
        <v>A125184470W</v>
      </c>
      <c r="I22" s="46" t="str" cm="1">
        <f t="array" ref="I22">HYPERLINK(TEXT("#"&amp;INDEX($C$108:$T$138,$U116,E$55),),INDEX($C$108:$T$138,$U116,E$55))</f>
        <v>A125178854V</v>
      </c>
    </row>
    <row r="23" spans="1:9">
      <c r="A23" s="47"/>
      <c r="B23" s="51" t="s">
        <v>2237</v>
      </c>
      <c r="C23" s="45" cm="1">
        <f t="array" ref="C23">INDEX($C$69:$T$99,$U78,C$55)</f>
        <v>88.638000000000005</v>
      </c>
      <c r="D23" s="45" cm="1">
        <f t="array" ref="D23">INDEX($C$69:$T$99,$U78,D$55)</f>
        <v>29.908999999999999</v>
      </c>
      <c r="E23" s="45" cm="1">
        <f t="array" ref="E23">INDEX($C$69:$T$99,$U78,E$55)</f>
        <v>58.728999999999999</v>
      </c>
      <c r="F23" s="45"/>
      <c r="G23" s="46" t="str" cm="1">
        <f t="array" ref="G23">HYPERLINK(TEXT("#"&amp;INDEX($C$108:$T$138,$U117,C$55),),INDEX($C$108:$T$138,$U117,C$55))</f>
        <v>A125173222F</v>
      </c>
      <c r="H23" s="46" t="str" cm="1">
        <f t="array" ref="H23">HYPERLINK(TEXT("#"&amp;INDEX($C$108:$T$138,$U117,D$55),),INDEX($C$108:$T$138,$U117,D$55))</f>
        <v>A125184454W</v>
      </c>
      <c r="I23" s="46" t="str" cm="1">
        <f t="array" ref="I23">HYPERLINK(TEXT("#"&amp;INDEX($C$108:$T$138,$U117,E$55),),INDEX($C$108:$T$138,$U117,E$55))</f>
        <v>A125178838V</v>
      </c>
    </row>
    <row r="24" spans="1:9">
      <c r="A24" s="47"/>
      <c r="B24" s="49" t="s">
        <v>2238</v>
      </c>
      <c r="C24" s="45" cm="1">
        <f t="array" ref="C24">INDEX($C$69:$T$99,$U79,C$55)</f>
        <v>1552.1020000000001</v>
      </c>
      <c r="D24" s="45" cm="1">
        <f t="array" ref="D24">INDEX($C$69:$T$99,$U79,D$55)</f>
        <v>691.46100000000001</v>
      </c>
      <c r="E24" s="45" cm="1">
        <f t="array" ref="E24">INDEX($C$69:$T$99,$U79,E$55)</f>
        <v>860.64099999999996</v>
      </c>
      <c r="F24" s="45"/>
      <c r="G24" s="46" t="str" cm="1">
        <f t="array" ref="G24">HYPERLINK(TEXT("#"&amp;INDEX($C$108:$T$138,$U118,C$55),),INDEX($C$108:$T$138,$U118,C$55))</f>
        <v>A125173250R</v>
      </c>
      <c r="H24" s="46" t="str" cm="1">
        <f t="array" ref="H24">HYPERLINK(TEXT("#"&amp;INDEX($C$108:$T$138,$U118,D$55),),INDEX($C$108:$T$138,$U118,D$55))</f>
        <v>A125184482F</v>
      </c>
      <c r="I24" s="46" t="str" cm="1">
        <f t="array" ref="I24">HYPERLINK(TEXT("#"&amp;INDEX($C$108:$T$138,$U118,E$55),),INDEX($C$108:$T$138,$U118,E$55))</f>
        <v>A125178866C</v>
      </c>
    </row>
    <row r="25" spans="1:9">
      <c r="A25" s="47"/>
      <c r="B25" s="51" t="s">
        <v>2239</v>
      </c>
      <c r="C25" s="45" cm="1">
        <f t="array" ref="C25">INDEX($C$69:$T$99,$U80,C$55)</f>
        <v>501.37200000000001</v>
      </c>
      <c r="D25" s="45" cm="1">
        <f t="array" ref="D25">INDEX($C$69:$T$99,$U80,D$55)</f>
        <v>257.33800000000002</v>
      </c>
      <c r="E25" s="45" cm="1">
        <f t="array" ref="E25">INDEX($C$69:$T$99,$U80,E$55)</f>
        <v>244.035</v>
      </c>
      <c r="F25" s="45"/>
      <c r="G25" s="46" t="str" cm="1">
        <f t="array" ref="G25">HYPERLINK(TEXT("#"&amp;INDEX($C$108:$T$138,$U119,C$55),),INDEX($C$108:$T$138,$U119,C$55))</f>
        <v>A125173182X</v>
      </c>
      <c r="H25" s="46" t="str" cm="1">
        <f t="array" ref="H25">HYPERLINK(TEXT("#"&amp;INDEX($C$108:$T$138,$U119,D$55),),INDEX($C$108:$T$138,$U119,D$55))</f>
        <v>A125184414C</v>
      </c>
      <c r="I25" s="46" t="str" cm="1">
        <f t="array" ref="I25">HYPERLINK(TEXT("#"&amp;INDEX($C$108:$T$138,$U119,E$55),),INDEX($C$108:$T$138,$U119,E$55))</f>
        <v>A125178798L</v>
      </c>
    </row>
    <row r="26" spans="1:9">
      <c r="A26" s="47"/>
      <c r="B26" s="53" t="s">
        <v>2240</v>
      </c>
      <c r="C26" s="45" cm="1">
        <f t="array" ref="C26">INDEX($C$69:$T$99,$U81,C$55)</f>
        <v>450.04899999999998</v>
      </c>
      <c r="D26" s="45" cm="1">
        <f t="array" ref="D26">INDEX($C$69:$T$99,$U81,D$55)</f>
        <v>236.11699999999999</v>
      </c>
      <c r="E26" s="45" cm="1">
        <f t="array" ref="E26">INDEX($C$69:$T$99,$U81,E$55)</f>
        <v>213.93199999999999</v>
      </c>
      <c r="F26" s="45"/>
      <c r="G26" s="46" t="str" cm="1">
        <f t="array" ref="G26">HYPERLINK(TEXT("#"&amp;INDEX($C$108:$T$138,$U120,C$55),),INDEX($C$108:$T$138,$U120,C$55))</f>
        <v>A125173158X</v>
      </c>
      <c r="H26" s="46" t="str" cm="1">
        <f t="array" ref="H26">HYPERLINK(TEXT("#"&amp;INDEX($C$108:$T$138,$U120,D$55),),INDEX($C$108:$T$138,$U120,D$55))</f>
        <v>A125184390W</v>
      </c>
      <c r="I26" s="46" t="str" cm="1">
        <f t="array" ref="I26">HYPERLINK(TEXT("#"&amp;INDEX($C$108:$T$138,$U120,E$55),),INDEX($C$108:$T$138,$U120,E$55))</f>
        <v>A125178774V</v>
      </c>
    </row>
    <row r="27" spans="1:9">
      <c r="A27" s="47"/>
      <c r="B27" s="52" t="s">
        <v>2241</v>
      </c>
      <c r="C27" s="45" cm="1">
        <f t="array" ref="C27">INDEX($C$69:$T$99,$U82,C$55)</f>
        <v>51.323999999999998</v>
      </c>
      <c r="D27" s="45" cm="1">
        <f t="array" ref="D27">INDEX($C$69:$T$99,$U82,D$55)</f>
        <v>21.221</v>
      </c>
      <c r="E27" s="45" cm="1">
        <f t="array" ref="E27">INDEX($C$69:$T$99,$U82,E$55)</f>
        <v>30.103000000000002</v>
      </c>
      <c r="F27" s="45"/>
      <c r="G27" s="46" t="str" cm="1">
        <f t="array" ref="G27">HYPERLINK(TEXT("#"&amp;INDEX($C$108:$T$138,$U121,C$55),),INDEX($C$108:$T$138,$U121,C$55))</f>
        <v>A125173170R</v>
      </c>
      <c r="H27" s="46" t="str" cm="1">
        <f t="array" ref="H27">HYPERLINK(TEXT("#"&amp;INDEX($C$108:$T$138,$U121,D$55),),INDEX($C$108:$T$138,$U121,D$55))</f>
        <v>A125184402V</v>
      </c>
      <c r="I27" s="46" t="str" cm="1">
        <f t="array" ref="I27">HYPERLINK(TEXT("#"&amp;INDEX($C$108:$T$138,$U121,E$55),),INDEX($C$108:$T$138,$U121,E$55))</f>
        <v>A125178786C</v>
      </c>
    </row>
    <row r="28" spans="1:9">
      <c r="A28" s="47"/>
      <c r="B28" s="51" t="s">
        <v>2242</v>
      </c>
      <c r="C28" s="45" cm="1">
        <f t="array" ref="C28">INDEX($C$69:$T$99,$U83,C$55)</f>
        <v>17.238</v>
      </c>
      <c r="D28" s="45" cm="1">
        <f t="array" ref="D28">INDEX($C$69:$T$99,$U83,D$55)</f>
        <v>8.2029999999999994</v>
      </c>
      <c r="E28" s="45" cm="1">
        <f t="array" ref="E28">INDEX($C$69:$T$99,$U83,E$55)</f>
        <v>9.0350000000000001</v>
      </c>
      <c r="F28" s="45"/>
      <c r="G28" s="46" t="str" cm="1">
        <f t="array" ref="G28">HYPERLINK(TEXT("#"&amp;INDEX($C$108:$T$138,$U122,C$55),),INDEX($C$108:$T$138,$U122,C$55))</f>
        <v>A125173202W</v>
      </c>
      <c r="H28" s="46" t="str" cm="1">
        <f t="array" ref="H28">HYPERLINK(TEXT("#"&amp;INDEX($C$108:$T$138,$U122,D$55),),INDEX($C$108:$T$138,$U122,D$55))</f>
        <v>A125184434L</v>
      </c>
      <c r="I28" s="46" t="str" cm="1">
        <f t="array" ref="I28">HYPERLINK(TEXT("#"&amp;INDEX($C$108:$T$138,$U122,E$55),),INDEX($C$108:$T$138,$U122,E$55))</f>
        <v>A125178818K</v>
      </c>
    </row>
    <row r="29" spans="1:9">
      <c r="A29" s="47"/>
      <c r="B29" s="51" t="s">
        <v>2243</v>
      </c>
      <c r="C29" s="45" cm="1">
        <f t="array" ref="C29">INDEX($C$69:$T$99,$U84,C$55)</f>
        <v>809.60900000000004</v>
      </c>
      <c r="D29" s="45" cm="1">
        <f t="array" ref="D29">INDEX($C$69:$T$99,$U84,D$55)</f>
        <v>349.01799999999997</v>
      </c>
      <c r="E29" s="45" cm="1">
        <f t="array" ref="E29">INDEX($C$69:$T$99,$U84,E$55)</f>
        <v>460.59100000000001</v>
      </c>
      <c r="F29" s="45"/>
      <c r="G29" s="46" t="str" cm="1">
        <f t="array" ref="G29">HYPERLINK(TEXT("#"&amp;INDEX($C$108:$T$138,$U123,C$55),),INDEX($C$108:$T$138,$U123,C$55))</f>
        <v>A125173174X</v>
      </c>
      <c r="H29" s="46" t="str" cm="1">
        <f t="array" ref="H29">HYPERLINK(TEXT("#"&amp;INDEX($C$108:$T$138,$U123,D$55),),INDEX($C$108:$T$138,$U123,D$55))</f>
        <v>A125184406C</v>
      </c>
      <c r="I29" s="46" t="str" cm="1">
        <f t="array" ref="I29">HYPERLINK(TEXT("#"&amp;INDEX($C$108:$T$138,$U123,E$55),),INDEX($C$108:$T$138,$U123,E$55))</f>
        <v>A125178790V</v>
      </c>
    </row>
    <row r="30" spans="1:9">
      <c r="A30" s="47"/>
      <c r="B30" s="52" t="s">
        <v>2244</v>
      </c>
      <c r="C30" s="45" cm="1">
        <f t="array" ref="C30">INDEX($C$69:$T$99,$U85,C$55)</f>
        <v>73.408000000000001</v>
      </c>
      <c r="D30" s="45" cm="1">
        <f t="array" ref="D30">INDEX($C$69:$T$99,$U85,D$55)</f>
        <v>35.06</v>
      </c>
      <c r="E30" s="45" cm="1">
        <f t="array" ref="E30">INDEX($C$69:$T$99,$U85,E$55)</f>
        <v>38.348999999999997</v>
      </c>
      <c r="F30" s="45"/>
      <c r="G30" s="46" t="str" cm="1">
        <f t="array" ref="G30">HYPERLINK(TEXT("#"&amp;INDEX($C$108:$T$138,$U124,C$55),),INDEX($C$108:$T$138,$U124,C$55))</f>
        <v>A125173206F</v>
      </c>
      <c r="H30" s="46" t="str" cm="1">
        <f t="array" ref="H30">HYPERLINK(TEXT("#"&amp;INDEX($C$108:$T$138,$U124,D$55),),INDEX($C$108:$T$138,$U124,D$55))</f>
        <v>A125184438W</v>
      </c>
      <c r="I30" s="46" t="str" cm="1">
        <f t="array" ref="I30">HYPERLINK(TEXT("#"&amp;INDEX($C$108:$T$138,$U124,E$55),),INDEX($C$108:$T$138,$U124,E$55))</f>
        <v>A125178822A</v>
      </c>
    </row>
    <row r="31" spans="1:9">
      <c r="A31" s="47"/>
      <c r="B31" s="52" t="s">
        <v>2245</v>
      </c>
      <c r="C31" s="45" cm="1">
        <f t="array" ref="C31">INDEX($C$69:$T$99,$U86,C$55)</f>
        <v>736.20100000000002</v>
      </c>
      <c r="D31" s="45" cm="1">
        <f t="array" ref="D31">INDEX($C$69:$T$99,$U86,D$55)</f>
        <v>313.95800000000003</v>
      </c>
      <c r="E31" s="45" cm="1">
        <f t="array" ref="E31">INDEX($C$69:$T$99,$U86,E$55)</f>
        <v>422.24200000000002</v>
      </c>
      <c r="F31" s="45"/>
      <c r="G31" s="46" t="str" cm="1">
        <f t="array" ref="G31">HYPERLINK(TEXT("#"&amp;INDEX($C$108:$T$138,$U125,C$55),),INDEX($C$108:$T$138,$U125,C$55))</f>
        <v>A125173210W</v>
      </c>
      <c r="H31" s="46" t="str" cm="1">
        <f t="array" ref="H31">HYPERLINK(TEXT("#"&amp;INDEX($C$108:$T$138,$U125,D$55),),INDEX($C$108:$T$138,$U125,D$55))</f>
        <v>A125184442L</v>
      </c>
      <c r="I31" s="46" t="str" cm="1">
        <f t="array" ref="I31">HYPERLINK(TEXT("#"&amp;INDEX($C$108:$T$138,$U125,E$55),),INDEX($C$108:$T$138,$U125,E$55))</f>
        <v>A125178826K</v>
      </c>
    </row>
    <row r="32" spans="1:9">
      <c r="A32" s="47"/>
      <c r="B32" s="51" t="s">
        <v>2246</v>
      </c>
      <c r="C32" s="45" cm="1">
        <f t="array" ref="C32">INDEX($C$69:$T$99,$U87,C$55)</f>
        <v>223.88300000000001</v>
      </c>
      <c r="D32" s="45" cm="1">
        <f t="array" ref="D32">INDEX($C$69:$T$99,$U87,D$55)</f>
        <v>76.900999999999996</v>
      </c>
      <c r="E32" s="45" cm="1">
        <f t="array" ref="E32">INDEX($C$69:$T$99,$U87,E$55)</f>
        <v>146.98099999999999</v>
      </c>
      <c r="F32" s="45"/>
      <c r="G32" s="46" t="str" cm="1">
        <f t="array" ref="G32">HYPERLINK(TEXT("#"&amp;INDEX($C$108:$T$138,$U126,C$55),),INDEX($C$108:$T$138,$U126,C$55))</f>
        <v>A125173254X</v>
      </c>
      <c r="H32" s="46" t="str" cm="1">
        <f t="array" ref="H32">HYPERLINK(TEXT("#"&amp;INDEX($C$108:$T$138,$U126,D$55),),INDEX($C$108:$T$138,$U126,D$55))</f>
        <v>A125184486R</v>
      </c>
      <c r="I32" s="46" t="str" cm="1">
        <f t="array" ref="I32">HYPERLINK(TEXT("#"&amp;INDEX($C$108:$T$138,$U126,E$55),),INDEX($C$108:$T$138,$U126,E$55))</f>
        <v>A125178870V</v>
      </c>
    </row>
    <row r="33" spans="1:20">
      <c r="A33" s="47"/>
      <c r="B33" s="54" t="s">
        <v>2247</v>
      </c>
      <c r="C33" s="45" cm="1">
        <f t="array" ref="C33">INDEX($C$69:$T$99,$U88,C$55)</f>
        <v>5689.58</v>
      </c>
      <c r="D33" s="45" cm="1">
        <f t="array" ref="D33">INDEX($C$69:$T$99,$U88,D$55)</f>
        <v>2471.4140000000002</v>
      </c>
      <c r="E33" s="45" cm="1">
        <f t="array" ref="E33">INDEX($C$69:$T$99,$U88,E$55)</f>
        <v>3218.165</v>
      </c>
      <c r="F33" s="45"/>
      <c r="G33" s="46" t="str" cm="1">
        <f t="array" ref="G33">HYPERLINK(TEXT("#"&amp;INDEX($C$108:$T$138,$U127,C$55),),INDEX($C$108:$T$138,$U127,C$55))</f>
        <v>A125173162R</v>
      </c>
      <c r="H33" s="46" t="str" cm="1">
        <f t="array" ref="H33">HYPERLINK(TEXT("#"&amp;INDEX($C$108:$T$138,$U127,D$55),),INDEX($C$108:$T$138,$U127,D$55))</f>
        <v>A125184394F</v>
      </c>
      <c r="I33" s="46" t="str" cm="1">
        <f t="array" ref="I33">HYPERLINK(TEXT("#"&amp;INDEX($C$108:$T$138,$U127,E$55),),INDEX($C$108:$T$138,$U127,E$55))</f>
        <v>A125178778C</v>
      </c>
    </row>
    <row r="34" spans="1:20">
      <c r="A34" s="47"/>
      <c r="B34" s="55" t="s">
        <v>2248</v>
      </c>
      <c r="C34" s="45" cm="1">
        <f t="array" ref="C34">INDEX($C$69:$T$99,$U89,C$55)</f>
        <v>4938.0739999999996</v>
      </c>
      <c r="D34" s="45" cm="1">
        <f t="array" ref="D34">INDEX($C$69:$T$99,$U89,D$55)</f>
        <v>2095.39</v>
      </c>
      <c r="E34" s="45" cm="1">
        <f t="array" ref="E34">INDEX($C$69:$T$99,$U89,E$55)</f>
        <v>2842.6849999999999</v>
      </c>
      <c r="F34" s="45"/>
      <c r="G34" s="46" t="str" cm="1">
        <f t="array" ref="G34">HYPERLINK(TEXT("#"&amp;INDEX($C$108:$T$138,$U128,C$55),),INDEX($C$108:$T$138,$U128,C$55))</f>
        <v>A125173242R</v>
      </c>
      <c r="H34" s="46" t="str" cm="1">
        <f t="array" ref="H34">HYPERLINK(TEXT("#"&amp;INDEX($C$108:$T$138,$U128,D$55),),INDEX($C$108:$T$138,$U128,D$55))</f>
        <v>A125184474F</v>
      </c>
      <c r="I34" s="46" t="str" cm="1">
        <f t="array" ref="I34">HYPERLINK(TEXT("#"&amp;INDEX($C$108:$T$138,$U128,E$55),),INDEX($C$108:$T$138,$U128,E$55))</f>
        <v>A125178858C</v>
      </c>
    </row>
    <row r="35" spans="1:20">
      <c r="A35" s="56"/>
      <c r="B35" s="55" t="s">
        <v>2249</v>
      </c>
      <c r="C35" s="45" cm="1">
        <f t="array" ref="C35">INDEX($C$69:$T$99,$U90,C$55)</f>
        <v>751.505</v>
      </c>
      <c r="D35" s="45" cm="1">
        <f t="array" ref="D35">INDEX($C$69:$T$99,$U90,D$55)</f>
        <v>376.02499999999998</v>
      </c>
      <c r="E35" s="45" cm="1">
        <f t="array" ref="E35">INDEX($C$69:$T$99,$U90,E$55)</f>
        <v>375.48099999999999</v>
      </c>
      <c r="F35" s="45"/>
      <c r="G35" s="46" t="str" cm="1">
        <f t="array" ref="G35">HYPERLINK(TEXT("#"&amp;INDEX($C$108:$T$138,$U129,C$55),),INDEX($C$108:$T$138,$U129,C$55))</f>
        <v>A125173246X</v>
      </c>
      <c r="H35" s="46" t="str" cm="1">
        <f t="array" ref="H35">HYPERLINK(TEXT("#"&amp;INDEX($C$108:$T$138,$U129,D$55),),INDEX($C$108:$T$138,$U129,D$55))</f>
        <v>A125184478R</v>
      </c>
      <c r="I35" s="46" t="str" cm="1">
        <f t="array" ref="I35">HYPERLINK(TEXT("#"&amp;INDEX($C$108:$T$138,$U129,E$55),),INDEX($C$108:$T$138,$U129,E$55))</f>
        <v>A125178862V</v>
      </c>
    </row>
    <row r="36" spans="1:20">
      <c r="A36" s="56"/>
      <c r="B36" s="51"/>
      <c r="C36" s="45"/>
      <c r="D36" s="45"/>
      <c r="E36" s="45"/>
      <c r="F36" s="45"/>
    </row>
    <row r="37" spans="1:20">
      <c r="A37" s="56" t="s">
        <v>2250</v>
      </c>
      <c r="B37" s="51"/>
      <c r="C37" s="45"/>
      <c r="D37" s="45"/>
      <c r="E37" s="45"/>
      <c r="F37" s="45"/>
    </row>
    <row r="38" spans="1:20">
      <c r="A38" s="56"/>
      <c r="B38" s="48" t="s">
        <v>2229</v>
      </c>
      <c r="C38" s="45" cm="1">
        <f t="array" ref="C38">INDEX($C$69:$T$99,$U93,C$55)</f>
        <v>14031.870999999999</v>
      </c>
      <c r="D38" s="45" cm="1">
        <f t="array" ref="D38">INDEX($C$69:$T$99,$U93,D$55)</f>
        <v>7286.1369999999997</v>
      </c>
      <c r="E38" s="45" cm="1">
        <f t="array" ref="E38">INDEX($C$69:$T$99,$U93,E$55)</f>
        <v>6745.7340000000004</v>
      </c>
      <c r="F38" s="45"/>
      <c r="G38" s="46" t="str" cm="1">
        <f t="array" ref="G38">HYPERLINK(TEXT("#"&amp;INDEX($C$108:$T$138,$U132,C$55),),INDEX($C$108:$T$138,$U132,C$55))</f>
        <v>A125173190X</v>
      </c>
      <c r="H38" s="46" t="str" cm="1">
        <f t="array" ref="H38">HYPERLINK(TEXT("#"&amp;INDEX($C$108:$T$138,$U132,D$55),),INDEX($C$108:$T$138,$U132,D$55))</f>
        <v>A125184422C</v>
      </c>
      <c r="I38" s="46" t="str" cm="1">
        <f t="array" ref="I38">HYPERLINK(TEXT("#"&amp;INDEX($C$108:$T$138,$U132,E$55),),INDEX($C$108:$T$138,$U132,E$55))</f>
        <v>A125178806A</v>
      </c>
    </row>
    <row r="39" spans="1:20">
      <c r="A39" s="56"/>
      <c r="B39" s="54" t="s">
        <v>2251</v>
      </c>
      <c r="C39" s="45" cm="1">
        <f t="array" ref="C39">INDEX($C$69:$T$99,$U94,C$55)</f>
        <v>554.36500000000001</v>
      </c>
      <c r="D39" s="45" cm="1">
        <f t="array" ref="D39">INDEX($C$69:$T$99,$U94,D$55)</f>
        <v>292.71699999999998</v>
      </c>
      <c r="E39" s="45" cm="1">
        <f t="array" ref="E39">INDEX($C$69:$T$99,$U94,E$55)</f>
        <v>261.64800000000002</v>
      </c>
      <c r="F39" s="45"/>
      <c r="G39" s="46" t="str" cm="1">
        <f t="array" ref="G39">HYPERLINK(TEXT("#"&amp;INDEX($C$108:$T$138,$U133,C$55),),INDEX($C$108:$T$138,$U133,C$55))</f>
        <v>A125173166X</v>
      </c>
      <c r="H39" s="46" t="str" cm="1">
        <f t="array" ref="H39">HYPERLINK(TEXT("#"&amp;INDEX($C$108:$T$138,$U133,D$55),),INDEX($C$108:$T$138,$U133,D$55))</f>
        <v>A125184398R</v>
      </c>
      <c r="I39" s="46" t="str" cm="1">
        <f t="array" ref="I39">HYPERLINK(TEXT("#"&amp;INDEX($C$108:$T$138,$U133,E$55),),INDEX($C$108:$T$138,$U133,E$55))</f>
        <v>A125178782V</v>
      </c>
    </row>
    <row r="40" spans="1:20">
      <c r="A40" s="56"/>
      <c r="B40" s="54" t="s">
        <v>2252</v>
      </c>
      <c r="C40" s="45" cm="1">
        <f t="array" ref="C40">INDEX($C$69:$T$99,$U95,C$55)</f>
        <v>7015.7730000000001</v>
      </c>
      <c r="D40" s="45" cm="1">
        <f t="array" ref="D40">INDEX($C$69:$T$99,$U95,D$55)</f>
        <v>3014.3220000000001</v>
      </c>
      <c r="E40" s="45" cm="1">
        <f t="array" ref="E40">INDEX($C$69:$T$99,$U95,E$55)</f>
        <v>4001.45</v>
      </c>
      <c r="F40" s="45"/>
      <c r="G40" s="46" t="str" cm="1">
        <f t="array" ref="G40">HYPERLINK(TEXT("#"&amp;INDEX($C$108:$T$138,$U134,C$55),),INDEX($C$108:$T$138,$U134,C$55))</f>
        <v>A125173186J</v>
      </c>
      <c r="H40" s="46" t="str" cm="1">
        <f t="array" ref="H40">HYPERLINK(TEXT("#"&amp;INDEX($C$108:$T$138,$U134,D$55),),INDEX($C$108:$T$138,$U134,D$55))</f>
        <v>A125184418L</v>
      </c>
      <c r="I40" s="46" t="str" cm="1">
        <f t="array" ref="I40">HYPERLINK(TEXT("#"&amp;INDEX($C$108:$T$138,$U134,E$55),),INDEX($C$108:$T$138,$U134,E$55))</f>
        <v>A125178802T</v>
      </c>
    </row>
    <row r="41" spans="1:20">
      <c r="A41" s="56"/>
      <c r="B41" s="51"/>
      <c r="C41" s="45"/>
      <c r="D41" s="45"/>
      <c r="E41" s="45"/>
      <c r="F41" s="45"/>
    </row>
    <row r="42" spans="1:20">
      <c r="A42" s="56" t="s">
        <v>2253</v>
      </c>
      <c r="B42" s="51"/>
      <c r="C42" s="45"/>
      <c r="D42" s="45"/>
      <c r="E42" s="45"/>
      <c r="F42" s="45"/>
    </row>
    <row r="43" spans="1:20">
      <c r="A43" s="47"/>
      <c r="B43" s="48" t="s">
        <v>2254</v>
      </c>
      <c r="C43" s="45" cm="1">
        <f t="array" ref="C43">INDEX($C$69:$T$99,$U98,C$55)</f>
        <v>14360.326999999999</v>
      </c>
      <c r="D43" s="45" cm="1">
        <f t="array" ref="D43">INDEX($C$69:$T$99,$U98,D$55)</f>
        <v>7430.3010000000004</v>
      </c>
      <c r="E43" s="45" cm="1">
        <f t="array" ref="E43">INDEX($C$69:$T$99,$U98,E$55)</f>
        <v>6930.0259999999998</v>
      </c>
      <c r="F43" s="45"/>
      <c r="G43" s="46" t="str" cm="1">
        <f t="array" ref="G43">HYPERLINK(TEXT("#"&amp;INDEX($C$108:$T$138,$U137,C$55),),INDEX($C$108:$T$138,$U137,C$55))</f>
        <v>A125173214F</v>
      </c>
      <c r="H43" s="46" t="str" cm="1">
        <f t="array" ref="H43">HYPERLINK(TEXT("#"&amp;INDEX($C$108:$T$138,$U137,D$55),),INDEX($C$108:$T$138,$U137,D$55))</f>
        <v>A125184446W</v>
      </c>
      <c r="I43" s="46" t="str" cm="1">
        <f t="array" ref="I43">HYPERLINK(TEXT("#"&amp;INDEX($C$108:$T$138,$U137,E$55),),INDEX($C$108:$T$138,$U137,E$55))</f>
        <v>A125178830A</v>
      </c>
    </row>
    <row r="44" spans="1:20">
      <c r="A44" s="47"/>
      <c r="B44" s="48" t="s">
        <v>2255</v>
      </c>
      <c r="C44" s="45" cm="1">
        <f t="array" ref="C44">INDEX($C$69:$T$99,$U99,C$55)</f>
        <v>7241.6819999999998</v>
      </c>
      <c r="D44" s="45" cm="1">
        <f t="array" ref="D44">INDEX($C$69:$T$99,$U99,D$55)</f>
        <v>3162.875</v>
      </c>
      <c r="E44" s="45" cm="1">
        <f t="array" ref="E44">INDEX($C$69:$T$99,$U99,E$55)</f>
        <v>4078.8069999999998</v>
      </c>
      <c r="F44" s="45"/>
      <c r="G44" s="46" t="str" cm="1">
        <f t="array" ref="G44">HYPERLINK(TEXT("#"&amp;INDEX($C$108:$T$138,$U138,C$55),),INDEX($C$108:$T$138,$U138,C$55))</f>
        <v>A125173258J</v>
      </c>
      <c r="H44" s="46" t="str" cm="1">
        <f t="array" ref="H44">HYPERLINK(TEXT("#"&amp;INDEX($C$108:$T$138,$U138,D$55),),INDEX($C$108:$T$138,$U138,D$55))</f>
        <v>A125184490F</v>
      </c>
      <c r="I44" s="46" t="str" cm="1">
        <f t="array" ref="I44">HYPERLINK(TEXT("#"&amp;INDEX($C$108:$T$138,$U138,E$55),),INDEX($C$108:$T$138,$U138,E$55))</f>
        <v>A125178874C</v>
      </c>
    </row>
    <row r="45" spans="1:20">
      <c r="A45" s="47"/>
      <c r="B45" s="49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>
      <c r="A46" s="47"/>
      <c r="B46" s="49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>
      <c r="A47" s="57" t="str">
        <f ca="1">Contents!B27</f>
        <v>© Commonwealth of Australia 2024</v>
      </c>
      <c r="B47" s="58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 hidden="1">
      <c r="A48" s="59"/>
      <c r="B48" s="60" t="s">
        <v>2221</v>
      </c>
      <c r="C48" s="61">
        <v>1</v>
      </c>
      <c r="D48" s="62"/>
      <c r="E48" s="62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60" t="s">
        <v>2256</v>
      </c>
      <c r="C49" s="61">
        <v>4</v>
      </c>
      <c r="D49" s="62"/>
      <c r="E49" s="62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60" t="s">
        <v>2257</v>
      </c>
      <c r="C50" s="61">
        <v>7</v>
      </c>
      <c r="D50" s="62"/>
      <c r="E50" s="62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60" t="s">
        <v>2258</v>
      </c>
      <c r="C51" s="61">
        <v>10</v>
      </c>
      <c r="D51" s="62"/>
      <c r="E51" s="62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21" hidden="1">
      <c r="A52" s="59"/>
      <c r="B52" s="60" t="s">
        <v>2259</v>
      </c>
      <c r="C52" s="61">
        <v>13</v>
      </c>
      <c r="D52" s="62"/>
      <c r="E52" s="62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21" hidden="1">
      <c r="A53" s="59"/>
      <c r="B53" s="60" t="s">
        <v>2260</v>
      </c>
      <c r="C53" s="61">
        <v>16</v>
      </c>
      <c r="D53" s="62"/>
      <c r="E53" s="62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21" hidden="1">
      <c r="A54" s="59"/>
      <c r="B54" s="63"/>
      <c r="C54" s="62"/>
      <c r="D54" s="62"/>
      <c r="E54" s="62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1:21" hidden="1">
      <c r="A55" s="59"/>
      <c r="B55" s="64"/>
      <c r="C55" s="61">
        <f>VLOOKUP(C10,B48:C53,2,FALSE)</f>
        <v>1</v>
      </c>
      <c r="D55" s="61">
        <f>C55+1</f>
        <v>2</v>
      </c>
      <c r="E55" s="61">
        <f>D55+1</f>
        <v>3</v>
      </c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spans="1:21" hidden="1">
      <c r="A56" s="59"/>
      <c r="B56" s="58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</row>
    <row r="57" spans="1:21" hidden="1">
      <c r="A57" s="59"/>
      <c r="B57" s="58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1:21" hidden="1">
      <c r="A58" s="59"/>
      <c r="B58" s="5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1:21" hidden="1">
      <c r="A59" s="59"/>
      <c r="B59" s="58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1:21" hidden="1">
      <c r="A60" s="59"/>
      <c r="B60" s="58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1:21" hidden="1">
      <c r="A61" s="59"/>
      <c r="B61" s="58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59"/>
      <c r="B62" s="58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59"/>
      <c r="B63" s="58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9"/>
      <c r="B64" s="58"/>
      <c r="C64" s="61">
        <v>1</v>
      </c>
      <c r="D64" s="61">
        <v>2</v>
      </c>
      <c r="E64" s="61">
        <v>3</v>
      </c>
      <c r="F64" s="61">
        <v>4</v>
      </c>
      <c r="G64" s="61">
        <v>5</v>
      </c>
      <c r="H64" s="61">
        <v>6</v>
      </c>
      <c r="I64" s="61">
        <v>7</v>
      </c>
      <c r="J64" s="61">
        <v>8</v>
      </c>
      <c r="K64" s="61">
        <v>9</v>
      </c>
      <c r="L64" s="61">
        <v>10</v>
      </c>
      <c r="M64" s="61">
        <v>11</v>
      </c>
      <c r="N64" s="61">
        <v>12</v>
      </c>
      <c r="O64" s="61">
        <v>13</v>
      </c>
      <c r="P64" s="61">
        <v>14</v>
      </c>
      <c r="Q64" s="61">
        <v>15</v>
      </c>
      <c r="R64" s="61">
        <v>16</v>
      </c>
      <c r="S64" s="61">
        <v>17</v>
      </c>
      <c r="T64" s="61">
        <v>18</v>
      </c>
    </row>
    <row r="65" spans="1:21" ht="15" hidden="1" customHeight="1">
      <c r="A65" s="36"/>
      <c r="B65" s="36"/>
      <c r="C65" s="71" t="s">
        <v>2221</v>
      </c>
      <c r="D65" s="71"/>
      <c r="E65" s="71"/>
      <c r="F65" s="71" t="s">
        <v>2256</v>
      </c>
      <c r="G65" s="71"/>
      <c r="H65" s="71"/>
      <c r="I65" s="71" t="s">
        <v>2257</v>
      </c>
      <c r="J65" s="71"/>
      <c r="K65" s="71"/>
      <c r="L65" s="71" t="s">
        <v>2258</v>
      </c>
      <c r="M65" s="71"/>
      <c r="N65" s="71"/>
      <c r="O65" s="71" t="s">
        <v>2259</v>
      </c>
      <c r="P65" s="71"/>
      <c r="Q65" s="71"/>
      <c r="R65" s="71" t="s">
        <v>2260</v>
      </c>
      <c r="S65" s="71"/>
      <c r="T65" s="71"/>
    </row>
    <row r="66" spans="1:21" hidden="1">
      <c r="A66" s="36"/>
      <c r="B66" s="36"/>
      <c r="C66" s="37" t="s">
        <v>2223</v>
      </c>
      <c r="D66" s="37" t="s">
        <v>2224</v>
      </c>
      <c r="E66" s="37" t="s">
        <v>2225</v>
      </c>
      <c r="F66" s="37" t="s">
        <v>2223</v>
      </c>
      <c r="G66" s="37" t="s">
        <v>2224</v>
      </c>
      <c r="H66" s="37" t="s">
        <v>2225</v>
      </c>
      <c r="I66" s="37" t="s">
        <v>2223</v>
      </c>
      <c r="J66" s="37" t="s">
        <v>2224</v>
      </c>
      <c r="K66" s="37" t="s">
        <v>2225</v>
      </c>
      <c r="L66" s="37" t="s">
        <v>2223</v>
      </c>
      <c r="M66" s="37" t="s">
        <v>2224</v>
      </c>
      <c r="N66" s="37" t="s">
        <v>2225</v>
      </c>
      <c r="O66" s="37" t="s">
        <v>2223</v>
      </c>
      <c r="P66" s="37" t="s">
        <v>2224</v>
      </c>
      <c r="Q66" s="37" t="s">
        <v>2225</v>
      </c>
      <c r="R66" s="37" t="s">
        <v>2223</v>
      </c>
      <c r="S66" s="37" t="s">
        <v>2224</v>
      </c>
      <c r="T66" s="37" t="s">
        <v>2225</v>
      </c>
    </row>
    <row r="67" spans="1:21" hidden="1">
      <c r="A67" s="36"/>
      <c r="B67" s="36"/>
      <c r="C67" s="40" t="s">
        <v>2226</v>
      </c>
      <c r="D67" s="40" t="s">
        <v>2226</v>
      </c>
      <c r="E67" s="40" t="s">
        <v>2226</v>
      </c>
      <c r="F67" s="40" t="s">
        <v>2226</v>
      </c>
      <c r="G67" s="40" t="s">
        <v>2226</v>
      </c>
      <c r="H67" s="40" t="s">
        <v>2226</v>
      </c>
      <c r="I67" s="40" t="s">
        <v>2226</v>
      </c>
      <c r="J67" s="40" t="s">
        <v>2226</v>
      </c>
      <c r="K67" s="40" t="s">
        <v>2226</v>
      </c>
      <c r="L67" s="40" t="s">
        <v>2226</v>
      </c>
      <c r="M67" s="40" t="s">
        <v>2226</v>
      </c>
      <c r="N67" s="40" t="s">
        <v>2226</v>
      </c>
      <c r="O67" s="40" t="s">
        <v>2226</v>
      </c>
      <c r="P67" s="40" t="s">
        <v>2226</v>
      </c>
      <c r="Q67" s="40" t="s">
        <v>2226</v>
      </c>
      <c r="R67" s="40" t="s">
        <v>2226</v>
      </c>
      <c r="S67" s="40" t="s">
        <v>2226</v>
      </c>
      <c r="T67" s="40" t="s">
        <v>2226</v>
      </c>
    </row>
    <row r="68" spans="1:21" hidden="1">
      <c r="A68" s="41" t="s">
        <v>2227</v>
      </c>
      <c r="B68" s="36"/>
      <c r="C68" s="40"/>
      <c r="D68" s="40"/>
      <c r="E68" s="40"/>
      <c r="F68" s="42"/>
      <c r="G68" s="65"/>
      <c r="H68" s="65"/>
    </row>
    <row r="69" spans="1:21" hidden="1">
      <c r="A69" s="43"/>
      <c r="B69" s="44" t="s">
        <v>2228</v>
      </c>
      <c r="C69" s="45">
        <f>A125173226R_Latest</f>
        <v>21602.008999999998</v>
      </c>
      <c r="D69" s="45">
        <f>A125184458F_Latest</f>
        <v>10593.175999999999</v>
      </c>
      <c r="E69" s="45">
        <f>A125178842K_Latest</f>
        <v>11008.833000000001</v>
      </c>
      <c r="F69" s="45">
        <f>A125176034A_Latest</f>
        <v>17115.039000000001</v>
      </c>
      <c r="G69" s="45">
        <f>A125187266T_Latest</f>
        <v>8477.4719999999998</v>
      </c>
      <c r="H69" s="45">
        <f>A125181650A_Latest</f>
        <v>8637.5679999999993</v>
      </c>
      <c r="I69" s="45">
        <f>A125174162J_Latest</f>
        <v>3342.3519999999999</v>
      </c>
      <c r="J69" s="45">
        <f>A125185394X_Latest</f>
        <v>1726.1980000000001</v>
      </c>
      <c r="K69" s="45">
        <f>A125179778W_Latest</f>
        <v>1616.154</v>
      </c>
      <c r="L69" s="45">
        <f>A125176970T_Latest</f>
        <v>7564.5129999999999</v>
      </c>
      <c r="M69" s="45">
        <f>A125188202X_Latest</f>
        <v>3728.8490000000002</v>
      </c>
      <c r="N69" s="45">
        <f>A125182586L_Latest</f>
        <v>3835.663</v>
      </c>
      <c r="O69" s="45">
        <f>A125177906T_Latest</f>
        <v>6208.1750000000002</v>
      </c>
      <c r="P69" s="45">
        <f>A125189138K_Latest</f>
        <v>3022.424</v>
      </c>
      <c r="Q69" s="45">
        <f>A125183522V_Latest</f>
        <v>3185.7510000000002</v>
      </c>
      <c r="R69" s="45">
        <f>A125175098V_Latest</f>
        <v>4486.9690000000001</v>
      </c>
      <c r="S69" s="45">
        <f>A125186330F_Latest</f>
        <v>2115.7040000000002</v>
      </c>
      <c r="T69" s="45">
        <f>A125180714J_Latest</f>
        <v>2371.2649999999999</v>
      </c>
      <c r="U69" s="60">
        <v>1</v>
      </c>
    </row>
    <row r="70" spans="1:21" hidden="1">
      <c r="A70" s="47"/>
      <c r="B70" s="48" t="s">
        <v>2229</v>
      </c>
      <c r="C70" s="45">
        <f>A125173190X_Latest</f>
        <v>14031.870999999999</v>
      </c>
      <c r="D70" s="45">
        <f>A125184422C_Latest</f>
        <v>7286.1369999999997</v>
      </c>
      <c r="E70" s="45">
        <f>A125178806A_Latest</f>
        <v>6745.7340000000004</v>
      </c>
      <c r="F70" s="45">
        <f>A125175998A_Latest</f>
        <v>13300.687</v>
      </c>
      <c r="G70" s="45">
        <f>A125187230R_Latest</f>
        <v>6849.62</v>
      </c>
      <c r="H70" s="45">
        <f>A125181614T_Latest</f>
        <v>6451.067</v>
      </c>
      <c r="I70" s="45">
        <f>A125174126X_Latest</f>
        <v>2154.61</v>
      </c>
      <c r="J70" s="45">
        <f>A125185358R_Latest</f>
        <v>1088.4580000000001</v>
      </c>
      <c r="K70" s="45">
        <f>A125179742V_Latest</f>
        <v>1066.152</v>
      </c>
      <c r="L70" s="45">
        <f>A125176934J_Latest</f>
        <v>6424.2110000000002</v>
      </c>
      <c r="M70" s="45">
        <f>A125188166A_Latest</f>
        <v>3330.5859999999998</v>
      </c>
      <c r="N70" s="45">
        <f>A125182550K_Latest</f>
        <v>3093.625</v>
      </c>
      <c r="O70" s="45">
        <f>A125177870A_Latest</f>
        <v>4721.866</v>
      </c>
      <c r="P70" s="45">
        <f>A125189102J_Latest</f>
        <v>2430.5749999999998</v>
      </c>
      <c r="Q70" s="45">
        <f>A125183486W_Latest</f>
        <v>2291.2910000000002</v>
      </c>
      <c r="R70" s="45">
        <f>A125175062T_Latest</f>
        <v>731.18399999999997</v>
      </c>
      <c r="S70" s="45">
        <f>A125186294J_Latest</f>
        <v>436.517</v>
      </c>
      <c r="T70" s="45">
        <f>A125180678K_Latest</f>
        <v>294.66699999999997</v>
      </c>
      <c r="U70" s="60">
        <v>2</v>
      </c>
    </row>
    <row r="71" spans="1:21" hidden="1">
      <c r="A71" s="47"/>
      <c r="B71" s="49" t="s">
        <v>2230</v>
      </c>
      <c r="C71" s="45">
        <f>A125173230F_Latest</f>
        <v>1652.6569999999999</v>
      </c>
      <c r="D71" s="45">
        <f>A125184462W_Latest</f>
        <v>879.322</v>
      </c>
      <c r="E71" s="45">
        <f>A125178846V_Latest</f>
        <v>773.33500000000004</v>
      </c>
      <c r="F71" s="45">
        <f>A125176038K_Latest</f>
        <v>1577.4469999999999</v>
      </c>
      <c r="G71" s="45">
        <f>A125187270J_Latest</f>
        <v>829.89700000000005</v>
      </c>
      <c r="H71" s="45">
        <f>A125181654K_Latest</f>
        <v>747.55</v>
      </c>
      <c r="I71" s="45">
        <f>A125174166T_Latest</f>
        <v>471.47399999999999</v>
      </c>
      <c r="J71" s="45">
        <f>A125185398J_Latest</f>
        <v>238.9</v>
      </c>
      <c r="K71" s="45">
        <f>A125179782L_Latest</f>
        <v>232.57400000000001</v>
      </c>
      <c r="L71" s="45">
        <f>A125176974A_Latest</f>
        <v>698.78</v>
      </c>
      <c r="M71" s="45">
        <f>A125188206J_Latest</f>
        <v>385.18099999999998</v>
      </c>
      <c r="N71" s="45">
        <f>A125182590C_Latest</f>
        <v>313.59800000000001</v>
      </c>
      <c r="O71" s="45">
        <f>A125177910J_Latest</f>
        <v>407.19299999999998</v>
      </c>
      <c r="P71" s="45">
        <f>A125189142A_Latest</f>
        <v>205.816</v>
      </c>
      <c r="Q71" s="45">
        <f>A125183526C_Latest</f>
        <v>201.37700000000001</v>
      </c>
      <c r="R71" s="45">
        <f>A125175102X_Latest</f>
        <v>75.209999999999994</v>
      </c>
      <c r="S71" s="45">
        <f>A125186334R_Latest</f>
        <v>49.424999999999997</v>
      </c>
      <c r="T71" s="45">
        <f>A125180718T_Latest</f>
        <v>25.785</v>
      </c>
      <c r="U71" s="60">
        <v>3</v>
      </c>
    </row>
    <row r="72" spans="1:21" hidden="1">
      <c r="A72" s="47"/>
      <c r="B72" s="50" t="s">
        <v>2231</v>
      </c>
      <c r="C72" s="45">
        <f>A125173234R_Latest</f>
        <v>973.17899999999997</v>
      </c>
      <c r="D72" s="45">
        <f>A125184466F_Latest</f>
        <v>415.875</v>
      </c>
      <c r="E72" s="45">
        <f>A125178850K_Latest</f>
        <v>557.30399999999997</v>
      </c>
      <c r="F72" s="45">
        <f>A125176042A_Latest</f>
        <v>929.476</v>
      </c>
      <c r="G72" s="45">
        <f>A125187274T_Latest</f>
        <v>388.685</v>
      </c>
      <c r="H72" s="45">
        <f>A125181658V_Latest</f>
        <v>540.79100000000005</v>
      </c>
      <c r="I72" s="45">
        <f>A125174170J_Latest</f>
        <v>356.161</v>
      </c>
      <c r="J72" s="45">
        <f>A125185402L_Latest</f>
        <v>167.68</v>
      </c>
      <c r="K72" s="45">
        <f>A125179786W_Latest</f>
        <v>188.48</v>
      </c>
      <c r="L72" s="45">
        <f>A125176978K_Latest</f>
        <v>352.16800000000001</v>
      </c>
      <c r="M72" s="45">
        <f>A125188210X_Latest</f>
        <v>137.64400000000001</v>
      </c>
      <c r="N72" s="45">
        <f>A125182594L_Latest</f>
        <v>214.524</v>
      </c>
      <c r="O72" s="45">
        <f>A125177914T_Latest</f>
        <v>221.14699999999999</v>
      </c>
      <c r="P72" s="45">
        <f>A125189146K_Latest</f>
        <v>83.36</v>
      </c>
      <c r="Q72" s="45">
        <f>A125183530V_Latest</f>
        <v>137.78700000000001</v>
      </c>
      <c r="R72" s="45">
        <f>A125175106J_Latest</f>
        <v>43.703000000000003</v>
      </c>
      <c r="S72" s="45">
        <f>A125186338X_Latest</f>
        <v>27.19</v>
      </c>
      <c r="T72" s="45">
        <f>A125180722J_Latest</f>
        <v>16.513000000000002</v>
      </c>
      <c r="U72" s="60">
        <v>4</v>
      </c>
    </row>
    <row r="73" spans="1:21" hidden="1">
      <c r="A73" s="47"/>
      <c r="B73" s="48" t="s">
        <v>2232</v>
      </c>
      <c r="C73" s="45">
        <f>A125173194J_Latest</f>
        <v>1880.558</v>
      </c>
      <c r="D73" s="45">
        <f>A125184426L_Latest</f>
        <v>835.625</v>
      </c>
      <c r="E73" s="45">
        <f>A125178810T_Latest</f>
        <v>1044.933</v>
      </c>
      <c r="F73" s="45">
        <f>A125176002J_Latest</f>
        <v>1699.0619999999999</v>
      </c>
      <c r="G73" s="45">
        <f>A125187234X_Latest</f>
        <v>746.87</v>
      </c>
      <c r="H73" s="45">
        <f>A125181618A_Latest</f>
        <v>952.19100000000003</v>
      </c>
      <c r="I73" s="45">
        <f>A125174130R_Latest</f>
        <v>620.29899999999998</v>
      </c>
      <c r="J73" s="45">
        <f>A125185362F_Latest</f>
        <v>348.71499999999997</v>
      </c>
      <c r="K73" s="45">
        <f>A125179746C_Latest</f>
        <v>271.584</v>
      </c>
      <c r="L73" s="45">
        <f>A125176938T_Latest</f>
        <v>663.48299999999995</v>
      </c>
      <c r="M73" s="45">
        <f>A125188170T_Latest</f>
        <v>219.678</v>
      </c>
      <c r="N73" s="45">
        <f>A125182554V_Latest</f>
        <v>443.80500000000001</v>
      </c>
      <c r="O73" s="45">
        <f>A125177874K_Latest</f>
        <v>415.28</v>
      </c>
      <c r="P73" s="45">
        <f>A125189106T_Latest</f>
        <v>178.47800000000001</v>
      </c>
      <c r="Q73" s="45">
        <f>A125183490L_Latest</f>
        <v>236.80199999999999</v>
      </c>
      <c r="R73" s="45">
        <f>A125175066A_Latest</f>
        <v>181.49600000000001</v>
      </c>
      <c r="S73" s="45">
        <f>A125186298T_Latest</f>
        <v>88.754000000000005</v>
      </c>
      <c r="T73" s="45">
        <f>A125180682A_Latest</f>
        <v>92.742000000000004</v>
      </c>
      <c r="U73" s="60">
        <v>5</v>
      </c>
    </row>
    <row r="74" spans="1:21" hidden="1">
      <c r="A74" s="47"/>
      <c r="B74" s="49" t="s">
        <v>2233</v>
      </c>
      <c r="C74" s="45">
        <f>A125173198T_Latest</f>
        <v>328.45600000000002</v>
      </c>
      <c r="D74" s="45">
        <f>A125184430C_Latest</f>
        <v>144.16399999999999</v>
      </c>
      <c r="E74" s="45">
        <f>A125178814A_Latest</f>
        <v>184.292</v>
      </c>
      <c r="F74" s="45">
        <f>A125176006T_Latest</f>
        <v>305.197</v>
      </c>
      <c r="G74" s="45">
        <f>A125187238J_Latest</f>
        <v>134.559</v>
      </c>
      <c r="H74" s="45">
        <f>A125181622T_Latest</f>
        <v>170.63900000000001</v>
      </c>
      <c r="I74" s="45">
        <f>A125174134X_Latest</f>
        <v>86.513999999999996</v>
      </c>
      <c r="J74" s="45">
        <f>A125185366R_Latest</f>
        <v>47.762</v>
      </c>
      <c r="K74" s="45">
        <f>A125179750V_Latest</f>
        <v>38.752000000000002</v>
      </c>
      <c r="L74" s="45">
        <f>A125176942J_Latest</f>
        <v>140.79400000000001</v>
      </c>
      <c r="M74" s="45">
        <f>A125188174A_Latest</f>
        <v>45.304000000000002</v>
      </c>
      <c r="N74" s="45">
        <f>A125182558C_Latest</f>
        <v>95.49</v>
      </c>
      <c r="O74" s="45">
        <f>A125177878V_Latest</f>
        <v>77.888999999999996</v>
      </c>
      <c r="P74" s="45">
        <f>A125189110J_Latest</f>
        <v>41.493000000000002</v>
      </c>
      <c r="Q74" s="45">
        <f>A125183494W_Latest</f>
        <v>36.396999999999998</v>
      </c>
      <c r="R74" s="45">
        <f>A125175070T_Latest</f>
        <v>23.259</v>
      </c>
      <c r="S74" s="45">
        <f>A125186302W_Latest</f>
        <v>9.6050000000000004</v>
      </c>
      <c r="T74" s="45">
        <f>A125180686K_Latest</f>
        <v>13.653</v>
      </c>
      <c r="U74" s="60">
        <v>6</v>
      </c>
    </row>
    <row r="75" spans="1:21" hidden="1">
      <c r="A75" s="47"/>
      <c r="B75" s="51" t="s">
        <v>2234</v>
      </c>
      <c r="C75" s="45">
        <f>A125173218R_Latest</f>
        <v>239.81800000000001</v>
      </c>
      <c r="D75" s="45">
        <f>A125184450L_Latest</f>
        <v>114.255</v>
      </c>
      <c r="E75" s="45">
        <f>A125178834K_Latest</f>
        <v>125.563</v>
      </c>
      <c r="F75" s="45">
        <f>A125176026A_Latest</f>
        <v>226.136</v>
      </c>
      <c r="G75" s="45">
        <f>A125187258T_Latest</f>
        <v>110.02800000000001</v>
      </c>
      <c r="H75" s="45">
        <f>A125181642A_Latest</f>
        <v>116.108</v>
      </c>
      <c r="I75" s="45">
        <f>A125174154J_Latest</f>
        <v>76.477999999999994</v>
      </c>
      <c r="J75" s="45">
        <f>A125185386X_Latest</f>
        <v>40.299999999999997</v>
      </c>
      <c r="K75" s="45">
        <f>A125179770C_Latest</f>
        <v>36.177999999999997</v>
      </c>
      <c r="L75" s="45">
        <f>A125176962T_Latest</f>
        <v>90.625</v>
      </c>
      <c r="M75" s="45">
        <f>A125188194K_Latest</f>
        <v>36.948</v>
      </c>
      <c r="N75" s="45">
        <f>A125182578L_Latest</f>
        <v>53.677</v>
      </c>
      <c r="O75" s="45">
        <f>A125177898C_Latest</f>
        <v>59.033000000000001</v>
      </c>
      <c r="P75" s="45">
        <f>A125189130T_Latest</f>
        <v>32.78</v>
      </c>
      <c r="Q75" s="45">
        <f>A125183514V_Latest</f>
        <v>26.253</v>
      </c>
      <c r="R75" s="45">
        <f>A125175090A_Latest</f>
        <v>13.682</v>
      </c>
      <c r="S75" s="45">
        <f>A125186322F_Latest</f>
        <v>4.2270000000000003</v>
      </c>
      <c r="T75" s="45">
        <f>A125180706J_Latest</f>
        <v>9.4550000000000001</v>
      </c>
      <c r="U75" s="60">
        <v>7</v>
      </c>
    </row>
    <row r="76" spans="1:21" hidden="1">
      <c r="A76" s="47"/>
      <c r="B76" s="52" t="s">
        <v>2235</v>
      </c>
      <c r="C76" s="45">
        <f>A125173178J_Latest</f>
        <v>104.316</v>
      </c>
      <c r="D76" s="45">
        <f>A125184410V_Latest</f>
        <v>56.6</v>
      </c>
      <c r="E76" s="45">
        <f>A125178794C_Latest</f>
        <v>47.716999999999999</v>
      </c>
      <c r="F76" s="45">
        <f>A125175986T_Latest</f>
        <v>101.369</v>
      </c>
      <c r="G76" s="45">
        <f>A125187218X_Latest</f>
        <v>55.698999999999998</v>
      </c>
      <c r="H76" s="45">
        <f>A125181602J_Latest</f>
        <v>45.67</v>
      </c>
      <c r="I76" s="45">
        <f>A125174114R_Latest</f>
        <v>37.106000000000002</v>
      </c>
      <c r="J76" s="45">
        <f>A125185346F_Latest</f>
        <v>19.536000000000001</v>
      </c>
      <c r="K76" s="45">
        <f>A125179730K_Latest</f>
        <v>17.568999999999999</v>
      </c>
      <c r="L76" s="45">
        <f>A125176922X_Latest</f>
        <v>39.195999999999998</v>
      </c>
      <c r="M76" s="45">
        <f>A125188154T_Latest</f>
        <v>21.091999999999999</v>
      </c>
      <c r="N76" s="45">
        <f>A125182538V_Latest</f>
        <v>18.103999999999999</v>
      </c>
      <c r="O76" s="45">
        <f>A125177858K_Latest</f>
        <v>25.067</v>
      </c>
      <c r="P76" s="45">
        <f>A125189090K_Latest</f>
        <v>15.07</v>
      </c>
      <c r="Q76" s="45">
        <f>A125183474L_Latest</f>
        <v>9.9960000000000004</v>
      </c>
      <c r="R76" s="45">
        <f>A125175050J_Latest</f>
        <v>2.948</v>
      </c>
      <c r="S76" s="45">
        <f>A125186282X_Latest</f>
        <v>0.90100000000000002</v>
      </c>
      <c r="T76" s="45">
        <f>A125180666A_Latest</f>
        <v>2.0470000000000002</v>
      </c>
      <c r="U76" s="60">
        <v>8</v>
      </c>
    </row>
    <row r="77" spans="1:21" hidden="1">
      <c r="A77" s="47"/>
      <c r="B77" s="52" t="s">
        <v>2236</v>
      </c>
      <c r="C77" s="45">
        <f>A125173238X_Latest</f>
        <v>135.50200000000001</v>
      </c>
      <c r="D77" s="45">
        <f>A125184470W_Latest</f>
        <v>57.655000000000001</v>
      </c>
      <c r="E77" s="45">
        <f>A125178854V_Latest</f>
        <v>77.846000000000004</v>
      </c>
      <c r="F77" s="45">
        <f>A125176046K_Latest</f>
        <v>124.767</v>
      </c>
      <c r="G77" s="45">
        <f>A125187278A_Latest</f>
        <v>54.329000000000001</v>
      </c>
      <c r="H77" s="45">
        <f>A125181662K_Latest</f>
        <v>70.438000000000002</v>
      </c>
      <c r="I77" s="45">
        <f>A125174174T_Latest</f>
        <v>39.372</v>
      </c>
      <c r="J77" s="45">
        <f>A125185406W_Latest</f>
        <v>20.763000000000002</v>
      </c>
      <c r="K77" s="45">
        <f>A125179790L_Latest</f>
        <v>18.608000000000001</v>
      </c>
      <c r="L77" s="45">
        <f>A125176982A_Latest</f>
        <v>51.429000000000002</v>
      </c>
      <c r="M77" s="45">
        <f>A125188214J_Latest</f>
        <v>15.856</v>
      </c>
      <c r="N77" s="45">
        <f>A125182598W_Latest</f>
        <v>35.573</v>
      </c>
      <c r="O77" s="45">
        <f>A125177918A_Latest</f>
        <v>33.966000000000001</v>
      </c>
      <c r="P77" s="45">
        <f>A125189150A_Latest</f>
        <v>17.709</v>
      </c>
      <c r="Q77" s="45">
        <f>A125183534C_Latest</f>
        <v>16.257000000000001</v>
      </c>
      <c r="R77" s="45">
        <f>A125175110X_Latest</f>
        <v>10.734999999999999</v>
      </c>
      <c r="S77" s="45">
        <f>A125186342R_Latest</f>
        <v>3.3260000000000001</v>
      </c>
      <c r="T77" s="45">
        <f>A125180726T_Latest</f>
        <v>7.4089999999999998</v>
      </c>
      <c r="U77" s="60">
        <v>9</v>
      </c>
    </row>
    <row r="78" spans="1:21" hidden="1">
      <c r="A78" s="47"/>
      <c r="B78" s="51" t="s">
        <v>2237</v>
      </c>
      <c r="C78" s="45">
        <f>A125173222F_Latest</f>
        <v>88.638000000000005</v>
      </c>
      <c r="D78" s="45">
        <f>A125184454W_Latest</f>
        <v>29.908999999999999</v>
      </c>
      <c r="E78" s="45">
        <f>A125178838V_Latest</f>
        <v>58.728999999999999</v>
      </c>
      <c r="F78" s="45">
        <f>A125176030T_Latest</f>
        <v>79.061999999999998</v>
      </c>
      <c r="G78" s="45">
        <f>A125187262J_Latest</f>
        <v>24.530999999999999</v>
      </c>
      <c r="H78" s="45">
        <f>A125181646K_Latest</f>
        <v>54.530999999999999</v>
      </c>
      <c r="I78" s="45">
        <f>A125174158T_Latest</f>
        <v>10.037000000000001</v>
      </c>
      <c r="J78" s="45">
        <f>A125185390R_Latest</f>
        <v>7.4619999999999997</v>
      </c>
      <c r="K78" s="45">
        <f>A125179774L_Latest</f>
        <v>2.5739999999999998</v>
      </c>
      <c r="L78" s="45">
        <f>A125176966A_Latest</f>
        <v>50.168999999999997</v>
      </c>
      <c r="M78" s="45">
        <f>A125188198V_Latest</f>
        <v>8.3559999999999999</v>
      </c>
      <c r="N78" s="45">
        <f>A125182582C_Latest</f>
        <v>41.813000000000002</v>
      </c>
      <c r="O78" s="45">
        <f>A125177902J_Latest</f>
        <v>18.856000000000002</v>
      </c>
      <c r="P78" s="45">
        <f>A125189134A_Latest</f>
        <v>8.7129999999999992</v>
      </c>
      <c r="Q78" s="45">
        <f>A125183518C_Latest</f>
        <v>10.143000000000001</v>
      </c>
      <c r="R78" s="45">
        <f>A125175094K_Latest</f>
        <v>9.5760000000000005</v>
      </c>
      <c r="S78" s="45">
        <f>A125186326R_Latest</f>
        <v>5.3780000000000001</v>
      </c>
      <c r="T78" s="45">
        <f>A125180710X_Latest</f>
        <v>4.1980000000000004</v>
      </c>
      <c r="U78" s="60">
        <v>10</v>
      </c>
    </row>
    <row r="79" spans="1:21" hidden="1">
      <c r="A79" s="47"/>
      <c r="B79" s="49" t="s">
        <v>2238</v>
      </c>
      <c r="C79" s="45">
        <f>A125173250R_Latest</f>
        <v>1552.1020000000001</v>
      </c>
      <c r="D79" s="45">
        <f>A125184482F_Latest</f>
        <v>691.46100000000001</v>
      </c>
      <c r="E79" s="45">
        <f>A125178866C_Latest</f>
        <v>860.64099999999996</v>
      </c>
      <c r="F79" s="45">
        <f>A125176058V_Latest</f>
        <v>1393.864</v>
      </c>
      <c r="G79" s="45">
        <f>A125187290T_Latest</f>
        <v>612.31200000000001</v>
      </c>
      <c r="H79" s="45">
        <f>A125181674V_Latest</f>
        <v>781.553</v>
      </c>
      <c r="I79" s="45">
        <f>A125174186A_Latest</f>
        <v>533.78499999999997</v>
      </c>
      <c r="J79" s="45">
        <f>A125185418F_Latest</f>
        <v>300.95299999999997</v>
      </c>
      <c r="K79" s="45">
        <f>A125179802K_Latest</f>
        <v>232.83199999999999</v>
      </c>
      <c r="L79" s="45">
        <f>A125176994K_Latest</f>
        <v>522.68899999999996</v>
      </c>
      <c r="M79" s="45">
        <f>A125188226T_Latest</f>
        <v>174.374</v>
      </c>
      <c r="N79" s="45">
        <f>A125182610A_Latest</f>
        <v>348.31599999999997</v>
      </c>
      <c r="O79" s="45">
        <f>A125177930T_Latest</f>
        <v>337.39</v>
      </c>
      <c r="P79" s="45">
        <f>A125189162K_Latest</f>
        <v>136.98500000000001</v>
      </c>
      <c r="Q79" s="45">
        <f>A125183546L_Latest</f>
        <v>200.405</v>
      </c>
      <c r="R79" s="45">
        <f>A125175122J_Latest</f>
        <v>158.238</v>
      </c>
      <c r="S79" s="45">
        <f>A125186354X_Latest</f>
        <v>79.149000000000001</v>
      </c>
      <c r="T79" s="45">
        <f>A125180738A_Latest</f>
        <v>79.087999999999994</v>
      </c>
      <c r="U79" s="60">
        <v>11</v>
      </c>
    </row>
    <row r="80" spans="1:21" hidden="1">
      <c r="A80" s="47"/>
      <c r="B80" s="51" t="s">
        <v>2239</v>
      </c>
      <c r="C80" s="45">
        <f>A125173182X_Latest</f>
        <v>501.37200000000001</v>
      </c>
      <c r="D80" s="45">
        <f>A125184414C_Latest</f>
        <v>257.33800000000002</v>
      </c>
      <c r="E80" s="45">
        <f>A125178798L_Latest</f>
        <v>244.035</v>
      </c>
      <c r="F80" s="45">
        <f>A125175990J_Latest</f>
        <v>492.024</v>
      </c>
      <c r="G80" s="45">
        <f>A125187222R_Latest</f>
        <v>252.84100000000001</v>
      </c>
      <c r="H80" s="45">
        <f>A125181606T_Latest</f>
        <v>239.18299999999999</v>
      </c>
      <c r="I80" s="45">
        <f>A125174118X_Latest</f>
        <v>206.517</v>
      </c>
      <c r="J80" s="45">
        <f>A125185350W_Latest</f>
        <v>115.455</v>
      </c>
      <c r="K80" s="45">
        <f>A125179734V_Latest</f>
        <v>91.061999999999998</v>
      </c>
      <c r="L80" s="45">
        <f>A125176926J_Latest</f>
        <v>173.65100000000001</v>
      </c>
      <c r="M80" s="45">
        <f>A125188158A_Latest</f>
        <v>81.807000000000002</v>
      </c>
      <c r="N80" s="45">
        <f>A125182542K_Latest</f>
        <v>91.843999999999994</v>
      </c>
      <c r="O80" s="45">
        <f>A125177862A_Latest</f>
        <v>111.855</v>
      </c>
      <c r="P80" s="45">
        <f>A125189094V_Latest</f>
        <v>55.578000000000003</v>
      </c>
      <c r="Q80" s="45">
        <f>A125183478W_Latest</f>
        <v>56.277000000000001</v>
      </c>
      <c r="R80" s="45">
        <f>A125175054T_Latest</f>
        <v>9.3480000000000008</v>
      </c>
      <c r="S80" s="45">
        <f>A125186286J_Latest</f>
        <v>4.4969999999999999</v>
      </c>
      <c r="T80" s="45">
        <f>A125180670T_Latest</f>
        <v>4.851</v>
      </c>
      <c r="U80" s="60">
        <v>12</v>
      </c>
    </row>
    <row r="81" spans="1:21" hidden="1">
      <c r="A81" s="47"/>
      <c r="B81" s="53" t="s">
        <v>2240</v>
      </c>
      <c r="C81" s="45">
        <f>A125173158X_Latest</f>
        <v>450.04899999999998</v>
      </c>
      <c r="D81" s="45">
        <f>A125184390W_Latest</f>
        <v>236.11699999999999</v>
      </c>
      <c r="E81" s="45">
        <f>A125178774V_Latest</f>
        <v>213.93199999999999</v>
      </c>
      <c r="F81" s="45">
        <f>A125175966J_Latest</f>
        <v>441.98599999999999</v>
      </c>
      <c r="G81" s="45">
        <f>A125187198A_Latest</f>
        <v>232.358</v>
      </c>
      <c r="H81" s="45">
        <f>A125181582K_Latest</f>
        <v>209.62799999999999</v>
      </c>
      <c r="I81" s="45">
        <f>A125174094T_Latest</f>
        <v>186.852</v>
      </c>
      <c r="J81" s="45">
        <f>A125185326W_Latest</f>
        <v>105.898</v>
      </c>
      <c r="K81" s="45">
        <f>A125179710A_Latest</f>
        <v>80.953999999999994</v>
      </c>
      <c r="L81" s="45">
        <f>A125176902R_Latest</f>
        <v>150.876</v>
      </c>
      <c r="M81" s="45">
        <f>A125188134J_Latest</f>
        <v>73.988</v>
      </c>
      <c r="N81" s="45">
        <f>A125182518K_Latest</f>
        <v>76.888000000000005</v>
      </c>
      <c r="O81" s="45">
        <f>A125177838A_Latest</f>
        <v>104.25700000000001</v>
      </c>
      <c r="P81" s="45">
        <f>A125189070A_Latest</f>
        <v>52.472000000000001</v>
      </c>
      <c r="Q81" s="45">
        <f>A125183454C_Latest</f>
        <v>51.786000000000001</v>
      </c>
      <c r="R81" s="45">
        <f>A125175030X_Latest</f>
        <v>8.0630000000000006</v>
      </c>
      <c r="S81" s="45">
        <f>A125186262R_Latest</f>
        <v>3.76</v>
      </c>
      <c r="T81" s="45">
        <f>A125180646T_Latest</f>
        <v>4.3029999999999999</v>
      </c>
      <c r="U81" s="60">
        <v>13</v>
      </c>
    </row>
    <row r="82" spans="1:21" hidden="1">
      <c r="A82" s="47"/>
      <c r="B82" s="52" t="s">
        <v>2241</v>
      </c>
      <c r="C82" s="45">
        <f>A125173170R_Latest</f>
        <v>51.323999999999998</v>
      </c>
      <c r="D82" s="45">
        <f>A125184402V_Latest</f>
        <v>21.221</v>
      </c>
      <c r="E82" s="45">
        <f>A125178786C_Latest</f>
        <v>30.103000000000002</v>
      </c>
      <c r="F82" s="45">
        <f>A125175978T_Latest</f>
        <v>50.037999999999997</v>
      </c>
      <c r="G82" s="45">
        <f>A125187210F_Latest</f>
        <v>20.483000000000001</v>
      </c>
      <c r="H82" s="45">
        <f>A125181594V_Latest</f>
        <v>29.555</v>
      </c>
      <c r="I82" s="45">
        <f>A125174106R_Latest</f>
        <v>19.664999999999999</v>
      </c>
      <c r="J82" s="45">
        <f>A125185338F_Latest</f>
        <v>9.5570000000000004</v>
      </c>
      <c r="K82" s="45">
        <f>A125179722K_Latest</f>
        <v>10.108000000000001</v>
      </c>
      <c r="L82" s="45">
        <f>A125176914X_Latest</f>
        <v>22.774999999999999</v>
      </c>
      <c r="M82" s="45">
        <f>A125188146T_Latest</f>
        <v>7.82</v>
      </c>
      <c r="N82" s="45">
        <f>A125182530A_Latest</f>
        <v>14.955</v>
      </c>
      <c r="O82" s="45">
        <f>A125177850T_Latest</f>
        <v>7.5979999999999999</v>
      </c>
      <c r="P82" s="45">
        <f>A125189082K_Latest</f>
        <v>3.1059999999999999</v>
      </c>
      <c r="Q82" s="45">
        <f>A125183466L_Latest</f>
        <v>4.4909999999999997</v>
      </c>
      <c r="R82" s="45">
        <f>A125175042J_Latest</f>
        <v>1.2849999999999999</v>
      </c>
      <c r="S82" s="45">
        <f>A125186274X_Latest</f>
        <v>0.73699999999999999</v>
      </c>
      <c r="T82" s="45">
        <f>A125180658A_Latest</f>
        <v>0.54800000000000004</v>
      </c>
      <c r="U82" s="60">
        <v>14</v>
      </c>
    </row>
    <row r="83" spans="1:21" hidden="1">
      <c r="A83" s="47"/>
      <c r="B83" s="51" t="s">
        <v>2242</v>
      </c>
      <c r="C83" s="45">
        <f>A125173202W_Latest</f>
        <v>17.238</v>
      </c>
      <c r="D83" s="45">
        <f>A125184434L_Latest</f>
        <v>8.2029999999999994</v>
      </c>
      <c r="E83" s="45">
        <f>A125178818K_Latest</f>
        <v>9.0350000000000001</v>
      </c>
      <c r="F83" s="45">
        <f>A125176010J_Latest</f>
        <v>16.143999999999998</v>
      </c>
      <c r="G83" s="45">
        <f>A125187242X_Latest</f>
        <v>8.2029999999999994</v>
      </c>
      <c r="H83" s="45">
        <f>A125181626A_Latest</f>
        <v>7.94</v>
      </c>
      <c r="I83" s="45">
        <f>A125174138J_Latest</f>
        <v>2.6880000000000002</v>
      </c>
      <c r="J83" s="45">
        <f>A125185370F_Latest</f>
        <v>1.91</v>
      </c>
      <c r="K83" s="45">
        <f>A125179754C_Latest</f>
        <v>0.77800000000000002</v>
      </c>
      <c r="L83" s="45">
        <f>A125176946T_Latest</f>
        <v>8.6069999999999993</v>
      </c>
      <c r="M83" s="45">
        <f>A125188178K_Latest</f>
        <v>3.6659999999999999</v>
      </c>
      <c r="N83" s="45">
        <f>A125182562V_Latest</f>
        <v>4.9409999999999998</v>
      </c>
      <c r="O83" s="45">
        <f>A125177882K_Latest</f>
        <v>4.8479999999999999</v>
      </c>
      <c r="P83" s="45">
        <f>A125189114T_Latest</f>
        <v>2.6269999999999998</v>
      </c>
      <c r="Q83" s="45">
        <f>A125183498F_Latest</f>
        <v>2.2210000000000001</v>
      </c>
      <c r="R83" s="45">
        <f>A125175074A_Latest</f>
        <v>1.0940000000000001</v>
      </c>
      <c r="S83" s="45">
        <f>A125186306F_Latest</f>
        <v>0</v>
      </c>
      <c r="T83" s="45">
        <f>A125180690A_Latest</f>
        <v>1.0940000000000001</v>
      </c>
      <c r="U83" s="60">
        <v>15</v>
      </c>
    </row>
    <row r="84" spans="1:21" hidden="1">
      <c r="A84" s="47"/>
      <c r="B84" s="51" t="s">
        <v>2243</v>
      </c>
      <c r="C84" s="45">
        <f>A125173174X_Latest</f>
        <v>809.60900000000004</v>
      </c>
      <c r="D84" s="45">
        <f>A125184406C_Latest</f>
        <v>349.01799999999997</v>
      </c>
      <c r="E84" s="45">
        <f>A125178790V_Latest</f>
        <v>460.59100000000001</v>
      </c>
      <c r="F84" s="45">
        <f>A125175982J_Latest</f>
        <v>684.39499999999998</v>
      </c>
      <c r="G84" s="45">
        <f>A125187214R_Latest</f>
        <v>285.38400000000001</v>
      </c>
      <c r="H84" s="45">
        <f>A125181598C_Latest</f>
        <v>399.01100000000002</v>
      </c>
      <c r="I84" s="45">
        <f>A125174110F_Latest</f>
        <v>272.41699999999997</v>
      </c>
      <c r="J84" s="45">
        <f>A125185342W_Latest</f>
        <v>155.67400000000001</v>
      </c>
      <c r="K84" s="45">
        <f>A125179726V_Latest</f>
        <v>116.74299999999999</v>
      </c>
      <c r="L84" s="45">
        <f>A125176918J_Latest</f>
        <v>245.239</v>
      </c>
      <c r="M84" s="45">
        <f>A125188150J_Latest</f>
        <v>67.488</v>
      </c>
      <c r="N84" s="45">
        <f>A125182534K_Latest</f>
        <v>177.751</v>
      </c>
      <c r="O84" s="45">
        <f>A125177854A_Latest</f>
        <v>166.739</v>
      </c>
      <c r="P84" s="45">
        <f>A125189086V_Latest</f>
        <v>62.222000000000001</v>
      </c>
      <c r="Q84" s="45">
        <f>A125183470C_Latest</f>
        <v>104.517</v>
      </c>
      <c r="R84" s="45">
        <f>A125175046T_Latest</f>
        <v>125.214</v>
      </c>
      <c r="S84" s="45">
        <f>A125186278J_Latest</f>
        <v>63.634999999999998</v>
      </c>
      <c r="T84" s="45">
        <f>A125180662T_Latest</f>
        <v>61.58</v>
      </c>
      <c r="U84" s="60">
        <v>16</v>
      </c>
    </row>
    <row r="85" spans="1:21" hidden="1">
      <c r="A85" s="47"/>
      <c r="B85" s="52" t="s">
        <v>2244</v>
      </c>
      <c r="C85" s="45">
        <f>A125173206F_Latest</f>
        <v>73.408000000000001</v>
      </c>
      <c r="D85" s="45">
        <f>A125184438W_Latest</f>
        <v>35.06</v>
      </c>
      <c r="E85" s="45">
        <f>A125178822A_Latest</f>
        <v>38.348999999999997</v>
      </c>
      <c r="F85" s="45">
        <f>A125176014T_Latest</f>
        <v>45.21</v>
      </c>
      <c r="G85" s="45">
        <f>A125187246J_Latest</f>
        <v>19.393000000000001</v>
      </c>
      <c r="H85" s="45">
        <f>A125181630T_Latest</f>
        <v>25.817</v>
      </c>
      <c r="I85" s="45">
        <f>A125174142X_Latest</f>
        <v>14.878</v>
      </c>
      <c r="J85" s="45">
        <f>A125185374R_Latest</f>
        <v>8.2319999999999993</v>
      </c>
      <c r="K85" s="45">
        <f>A125179758L_Latest</f>
        <v>6.6459999999999999</v>
      </c>
      <c r="L85" s="45">
        <f>A125176950J_Latest</f>
        <v>11.1</v>
      </c>
      <c r="M85" s="45">
        <f>A125188182A_Latest</f>
        <v>2.8109999999999999</v>
      </c>
      <c r="N85" s="45">
        <f>A125182566C_Latest</f>
        <v>8.2899999999999991</v>
      </c>
      <c r="O85" s="45">
        <f>A125177886V_Latest</f>
        <v>19.231999999999999</v>
      </c>
      <c r="P85" s="45">
        <f>A125189118A_Latest</f>
        <v>8.35</v>
      </c>
      <c r="Q85" s="45">
        <f>A125183502K_Latest</f>
        <v>10.881</v>
      </c>
      <c r="R85" s="45">
        <f>A125175078K_Latest</f>
        <v>28.199000000000002</v>
      </c>
      <c r="S85" s="45">
        <f>A125186310W_Latest</f>
        <v>15.667</v>
      </c>
      <c r="T85" s="45">
        <f>A125180694K_Latest</f>
        <v>12.532</v>
      </c>
      <c r="U85" s="60">
        <v>17</v>
      </c>
    </row>
    <row r="86" spans="1:21" hidden="1">
      <c r="A86" s="47"/>
      <c r="B86" s="52" t="s">
        <v>2245</v>
      </c>
      <c r="C86" s="45">
        <f>A125173210W_Latest</f>
        <v>736.20100000000002</v>
      </c>
      <c r="D86" s="45">
        <f>A125184442L_Latest</f>
        <v>313.95800000000003</v>
      </c>
      <c r="E86" s="45">
        <f>A125178826K_Latest</f>
        <v>422.24200000000002</v>
      </c>
      <c r="F86" s="45">
        <f>A125176018A_Latest</f>
        <v>639.18499999999995</v>
      </c>
      <c r="G86" s="45">
        <f>A125187250X_Latest</f>
        <v>265.99099999999999</v>
      </c>
      <c r="H86" s="45">
        <f>A125181634A_Latest</f>
        <v>373.19400000000002</v>
      </c>
      <c r="I86" s="45">
        <f>A125174146J_Latest</f>
        <v>257.53899999999999</v>
      </c>
      <c r="J86" s="45">
        <f>A125185378X_Latest</f>
        <v>147.44200000000001</v>
      </c>
      <c r="K86" s="45">
        <f>A125179762C_Latest</f>
        <v>110.09699999999999</v>
      </c>
      <c r="L86" s="45">
        <f>A125176954T_Latest</f>
        <v>234.13900000000001</v>
      </c>
      <c r="M86" s="45">
        <f>A125188186K_Latest</f>
        <v>64.677000000000007</v>
      </c>
      <c r="N86" s="45">
        <f>A125182570V_Latest</f>
        <v>169.46199999999999</v>
      </c>
      <c r="O86" s="45">
        <f>A125177890K_Latest</f>
        <v>147.50700000000001</v>
      </c>
      <c r="P86" s="45">
        <f>A125189122T_Latest</f>
        <v>53.872</v>
      </c>
      <c r="Q86" s="45">
        <f>A125183506V_Latest</f>
        <v>93.635999999999996</v>
      </c>
      <c r="R86" s="45">
        <f>A125175082A_Latest</f>
        <v>97.015000000000001</v>
      </c>
      <c r="S86" s="45">
        <f>A125186314F_Latest</f>
        <v>47.968000000000004</v>
      </c>
      <c r="T86" s="45">
        <f>A125180698V_Latest</f>
        <v>49.048000000000002</v>
      </c>
      <c r="U86" s="60">
        <v>18</v>
      </c>
    </row>
    <row r="87" spans="1:21" hidden="1">
      <c r="A87" s="47"/>
      <c r="B87" s="51" t="s">
        <v>2246</v>
      </c>
      <c r="C87" s="45">
        <f>A125173254X_Latest</f>
        <v>223.88300000000001</v>
      </c>
      <c r="D87" s="45">
        <f>A125184486R_Latest</f>
        <v>76.900999999999996</v>
      </c>
      <c r="E87" s="45">
        <f>A125178870V_Latest</f>
        <v>146.98099999999999</v>
      </c>
      <c r="F87" s="45">
        <f>A125176062K_Latest</f>
        <v>201.30199999999999</v>
      </c>
      <c r="G87" s="45">
        <f>A125187294A_Latest</f>
        <v>65.884</v>
      </c>
      <c r="H87" s="45">
        <f>A125181678C_Latest</f>
        <v>135.41800000000001</v>
      </c>
      <c r="I87" s="45">
        <f>A125174190T_Latest</f>
        <v>52.162999999999997</v>
      </c>
      <c r="J87" s="45">
        <f>A125185422W_Latest</f>
        <v>27.914000000000001</v>
      </c>
      <c r="K87" s="45">
        <f>A125179806V_Latest</f>
        <v>24.248999999999999</v>
      </c>
      <c r="L87" s="45">
        <f>A125176998V_Latest</f>
        <v>95.191000000000003</v>
      </c>
      <c r="M87" s="45">
        <f>A125188230J_Latest</f>
        <v>21.411999999999999</v>
      </c>
      <c r="N87" s="45">
        <f>A125182614K_Latest</f>
        <v>73.778999999999996</v>
      </c>
      <c r="O87" s="45">
        <f>A125177934A_Latest</f>
        <v>53.948</v>
      </c>
      <c r="P87" s="45">
        <f>A125189166V_Latest</f>
        <v>16.558</v>
      </c>
      <c r="Q87" s="45">
        <f>A125183550C_Latest</f>
        <v>37.39</v>
      </c>
      <c r="R87" s="45">
        <f>A125175126T_Latest</f>
        <v>22.581</v>
      </c>
      <c r="S87" s="45">
        <f>A125186358J_Latest</f>
        <v>11.018000000000001</v>
      </c>
      <c r="T87" s="45">
        <f>A125180742T_Latest</f>
        <v>11.563000000000001</v>
      </c>
      <c r="U87" s="60">
        <v>19</v>
      </c>
    </row>
    <row r="88" spans="1:21" hidden="1">
      <c r="A88" s="47"/>
      <c r="B88" s="54" t="s">
        <v>2247</v>
      </c>
      <c r="C88" s="45">
        <f>A125173162R_Latest</f>
        <v>5689.58</v>
      </c>
      <c r="D88" s="45">
        <f>A125184394F_Latest</f>
        <v>2471.4140000000002</v>
      </c>
      <c r="E88" s="45">
        <f>A125178778C_Latest</f>
        <v>3218.165</v>
      </c>
      <c r="F88" s="45">
        <f>A125175970X_Latest</f>
        <v>2115.2910000000002</v>
      </c>
      <c r="G88" s="45">
        <f>A125187202F_Latest</f>
        <v>880.98099999999999</v>
      </c>
      <c r="H88" s="45">
        <f>A125181586V_Latest</f>
        <v>1234.309</v>
      </c>
      <c r="I88" s="45">
        <f>A125174098A_Latest</f>
        <v>567.44200000000001</v>
      </c>
      <c r="J88" s="45">
        <f>A125185330L_Latest</f>
        <v>289.02499999999998</v>
      </c>
      <c r="K88" s="45">
        <f>A125179714K_Latest</f>
        <v>278.41800000000001</v>
      </c>
      <c r="L88" s="45">
        <f>A125176906X_Latest</f>
        <v>476.81900000000002</v>
      </c>
      <c r="M88" s="45">
        <f>A125188138T_Latest</f>
        <v>178.58500000000001</v>
      </c>
      <c r="N88" s="45">
        <f>A125182522A_Latest</f>
        <v>298.233</v>
      </c>
      <c r="O88" s="45">
        <f>A125177842T_Latest</f>
        <v>1071.03</v>
      </c>
      <c r="P88" s="45">
        <f>A125189074K_Latest</f>
        <v>413.37099999999998</v>
      </c>
      <c r="Q88" s="45">
        <f>A125183458L_Latest</f>
        <v>657.65800000000002</v>
      </c>
      <c r="R88" s="45">
        <f>A125175034J_Latest</f>
        <v>3574.2890000000002</v>
      </c>
      <c r="S88" s="45">
        <f>A125186266X_Latest</f>
        <v>1590.433</v>
      </c>
      <c r="T88" s="45">
        <f>A125180650J_Latest</f>
        <v>1983.856</v>
      </c>
      <c r="U88" s="60">
        <v>20</v>
      </c>
    </row>
    <row r="89" spans="1:21" hidden="1">
      <c r="A89" s="47"/>
      <c r="B89" s="55" t="s">
        <v>2248</v>
      </c>
      <c r="C89" s="45">
        <f>A125173242R_Latest</f>
        <v>4938.0739999999996</v>
      </c>
      <c r="D89" s="45">
        <f>A125184474F_Latest</f>
        <v>2095.39</v>
      </c>
      <c r="E89" s="45">
        <f>A125178858C_Latest</f>
        <v>2842.6849999999999</v>
      </c>
      <c r="F89" s="45">
        <f>A125176050A_Latest</f>
        <v>1623.5309999999999</v>
      </c>
      <c r="G89" s="45">
        <f>A125187282T_Latest</f>
        <v>622.78800000000001</v>
      </c>
      <c r="H89" s="45">
        <f>A125181666V_Latest</f>
        <v>1000.742</v>
      </c>
      <c r="I89" s="45">
        <f>A125174178A_Latest</f>
        <v>524.56799999999998</v>
      </c>
      <c r="J89" s="45">
        <f>A125185410L_Latest</f>
        <v>264.94099999999997</v>
      </c>
      <c r="K89" s="45">
        <f>A125179794W_Latest</f>
        <v>259.62599999999998</v>
      </c>
      <c r="L89" s="45">
        <f>A125176986K_Latest</f>
        <v>350.44600000000003</v>
      </c>
      <c r="M89" s="45">
        <f>A125188218T_Latest</f>
        <v>104.024</v>
      </c>
      <c r="N89" s="45">
        <f>A125182602A_Latest</f>
        <v>246.422</v>
      </c>
      <c r="O89" s="45">
        <f>A125177922T_Latest</f>
        <v>748.51700000000005</v>
      </c>
      <c r="P89" s="45">
        <f>A125189154K_Latest</f>
        <v>253.82300000000001</v>
      </c>
      <c r="Q89" s="45">
        <f>A125183538L_Latest</f>
        <v>494.69400000000002</v>
      </c>
      <c r="R89" s="45">
        <f>A125175114J_Latest</f>
        <v>3314.5430000000001</v>
      </c>
      <c r="S89" s="45">
        <f>A125186346X_Latest</f>
        <v>1472.6010000000001</v>
      </c>
      <c r="T89" s="45">
        <f>A125180730J_Latest</f>
        <v>1841.942</v>
      </c>
      <c r="U89" s="60">
        <v>21</v>
      </c>
    </row>
    <row r="90" spans="1:21" hidden="1">
      <c r="A90" s="56"/>
      <c r="B90" s="55" t="s">
        <v>2249</v>
      </c>
      <c r="C90" s="45">
        <f>A125173246X_Latest</f>
        <v>751.505</v>
      </c>
      <c r="D90" s="45">
        <f>A125184478R_Latest</f>
        <v>376.02499999999998</v>
      </c>
      <c r="E90" s="45">
        <f>A125178862V_Latest</f>
        <v>375.48099999999999</v>
      </c>
      <c r="F90" s="45">
        <f>A125176054K_Latest</f>
        <v>491.76</v>
      </c>
      <c r="G90" s="45">
        <f>A125187286A_Latest</f>
        <v>258.19299999999998</v>
      </c>
      <c r="H90" s="45">
        <f>A125181670K_Latest</f>
        <v>233.56700000000001</v>
      </c>
      <c r="I90" s="45">
        <f>A125174182T_Latest</f>
        <v>42.875</v>
      </c>
      <c r="J90" s="45">
        <f>A125185414W_Latest</f>
        <v>24.082999999999998</v>
      </c>
      <c r="K90" s="45">
        <f>A125179798F_Latest</f>
        <v>18.791</v>
      </c>
      <c r="L90" s="45">
        <f>A125176990A_Latest</f>
        <v>126.373</v>
      </c>
      <c r="M90" s="45">
        <f>A125188222J_Latest</f>
        <v>74.561000000000007</v>
      </c>
      <c r="N90" s="45">
        <f>A125182606K_Latest</f>
        <v>51.811999999999998</v>
      </c>
      <c r="O90" s="45">
        <f>A125177926A_Latest</f>
        <v>322.51299999999998</v>
      </c>
      <c r="P90" s="45">
        <f>A125189158V_Latest</f>
        <v>159.548</v>
      </c>
      <c r="Q90" s="45">
        <f>A125183542C_Latest</f>
        <v>162.964</v>
      </c>
      <c r="R90" s="45">
        <f>A125175118T_Latest</f>
        <v>259.745</v>
      </c>
      <c r="S90" s="45">
        <f>A125186350R_Latest</f>
        <v>117.831</v>
      </c>
      <c r="T90" s="45">
        <f>A125180734T_Latest</f>
        <v>141.91399999999999</v>
      </c>
      <c r="U90" s="60">
        <v>22</v>
      </c>
    </row>
    <row r="91" spans="1:21" hidden="1">
      <c r="A91" s="56"/>
      <c r="B91" s="51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60">
        <v>23</v>
      </c>
    </row>
    <row r="92" spans="1:21" hidden="1">
      <c r="A92" s="56" t="s">
        <v>2250</v>
      </c>
      <c r="B92" s="51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60">
        <v>24</v>
      </c>
    </row>
    <row r="93" spans="1:21" hidden="1">
      <c r="A93" s="56"/>
      <c r="B93" s="48" t="s">
        <v>2229</v>
      </c>
      <c r="C93" s="45">
        <f>A125173190X_Latest</f>
        <v>14031.870999999999</v>
      </c>
      <c r="D93" s="45">
        <f>A125184422C_Latest</f>
        <v>7286.1369999999997</v>
      </c>
      <c r="E93" s="45">
        <f>A125178806A_Latest</f>
        <v>6745.7340000000004</v>
      </c>
      <c r="F93" s="45">
        <f>A125175998A_Latest</f>
        <v>13300.687</v>
      </c>
      <c r="G93" s="45">
        <f>A125187230R_Latest</f>
        <v>6849.62</v>
      </c>
      <c r="H93" s="45">
        <f>A125181614T_Latest</f>
        <v>6451.067</v>
      </c>
      <c r="I93" s="45">
        <f>A125174126X_Latest</f>
        <v>2154.61</v>
      </c>
      <c r="J93" s="45">
        <f>A125185358R_Latest</f>
        <v>1088.4580000000001</v>
      </c>
      <c r="K93" s="45">
        <f>A125179742V_Latest</f>
        <v>1066.152</v>
      </c>
      <c r="L93" s="45">
        <f>A125176934J_Latest</f>
        <v>6424.2110000000002</v>
      </c>
      <c r="M93" s="45">
        <f>A125188166A_Latest</f>
        <v>3330.5859999999998</v>
      </c>
      <c r="N93" s="45">
        <f>A125182550K_Latest</f>
        <v>3093.625</v>
      </c>
      <c r="O93" s="45">
        <f>A125177870A_Latest</f>
        <v>4721.866</v>
      </c>
      <c r="P93" s="45">
        <f>A125189102J_Latest</f>
        <v>2430.5749999999998</v>
      </c>
      <c r="Q93" s="45">
        <f>A125183486W_Latest</f>
        <v>2291.2910000000002</v>
      </c>
      <c r="R93" s="45">
        <f>A125175062T_Latest</f>
        <v>731.18399999999997</v>
      </c>
      <c r="S93" s="45">
        <f>A125186294J_Latest</f>
        <v>436.517</v>
      </c>
      <c r="T93" s="45">
        <f>A125180678K_Latest</f>
        <v>294.66699999999997</v>
      </c>
      <c r="U93" s="60">
        <v>25</v>
      </c>
    </row>
    <row r="94" spans="1:21" hidden="1">
      <c r="A94" s="56"/>
      <c r="B94" s="54" t="s">
        <v>2251</v>
      </c>
      <c r="C94" s="45">
        <f>A125173166X_Latest</f>
        <v>554.36500000000001</v>
      </c>
      <c r="D94" s="45">
        <f>A125184398R_Latest</f>
        <v>292.71699999999998</v>
      </c>
      <c r="E94" s="45">
        <f>A125178782V_Latest</f>
        <v>261.64800000000002</v>
      </c>
      <c r="F94" s="45">
        <f>A125175974J_Latest</f>
        <v>543.35500000000002</v>
      </c>
      <c r="G94" s="45">
        <f>A125187206R_Latest</f>
        <v>288.05599999999998</v>
      </c>
      <c r="H94" s="45">
        <f>A125181590K_Latest</f>
        <v>255.298</v>
      </c>
      <c r="I94" s="45">
        <f>A125174102F_Latest</f>
        <v>223.958</v>
      </c>
      <c r="J94" s="45">
        <f>A125185334W_Latest</f>
        <v>125.434</v>
      </c>
      <c r="K94" s="45">
        <f>A125179718V_Latest</f>
        <v>98.524000000000001</v>
      </c>
      <c r="L94" s="45">
        <f>A125176910R_Latest</f>
        <v>190.072</v>
      </c>
      <c r="M94" s="45">
        <f>A125188142J_Latest</f>
        <v>95.08</v>
      </c>
      <c r="N94" s="45">
        <f>A125182526K_Latest</f>
        <v>94.992999999999995</v>
      </c>
      <c r="O94" s="45">
        <f>A125177846A_Latest</f>
        <v>129.32400000000001</v>
      </c>
      <c r="P94" s="45">
        <f>A125189078V_Latest</f>
        <v>67.542000000000002</v>
      </c>
      <c r="Q94" s="45">
        <f>A125183462C_Latest</f>
        <v>61.781999999999996</v>
      </c>
      <c r="R94" s="45">
        <f>A125175038T_Latest</f>
        <v>11.01</v>
      </c>
      <c r="S94" s="45">
        <f>A125186270R_Latest</f>
        <v>4.66</v>
      </c>
      <c r="T94" s="45">
        <f>A125180654T_Latest</f>
        <v>6.35</v>
      </c>
      <c r="U94" s="60">
        <v>26</v>
      </c>
    </row>
    <row r="95" spans="1:21" hidden="1">
      <c r="A95" s="56"/>
      <c r="B95" s="54" t="s">
        <v>2252</v>
      </c>
      <c r="C95" s="45">
        <f>A125173186J_Latest</f>
        <v>7015.7730000000001</v>
      </c>
      <c r="D95" s="45">
        <f>A125184418L_Latest</f>
        <v>3014.3220000000001</v>
      </c>
      <c r="E95" s="45">
        <f>A125178802T_Latest</f>
        <v>4001.45</v>
      </c>
      <c r="F95" s="45">
        <f>A125175994T_Latest</f>
        <v>3270.998</v>
      </c>
      <c r="G95" s="45">
        <f>A125187226X_Latest</f>
        <v>1339.796</v>
      </c>
      <c r="H95" s="45">
        <f>A125181610J_Latest</f>
        <v>1931.202</v>
      </c>
      <c r="I95" s="45">
        <f>A125174122R_Latest</f>
        <v>963.78399999999999</v>
      </c>
      <c r="J95" s="45">
        <f>A125185354F_Latest</f>
        <v>512.30499999999995</v>
      </c>
      <c r="K95" s="45">
        <f>A125179738C_Latest</f>
        <v>451.47800000000001</v>
      </c>
      <c r="L95" s="45">
        <f>A125176930X_Latest</f>
        <v>950.22900000000004</v>
      </c>
      <c r="M95" s="45">
        <f>A125188162T_Latest</f>
        <v>303.18299999999999</v>
      </c>
      <c r="N95" s="45">
        <f>A125182546V_Latest</f>
        <v>647.04600000000005</v>
      </c>
      <c r="O95" s="45">
        <f>A125177866K_Latest</f>
        <v>1356.9849999999999</v>
      </c>
      <c r="P95" s="45">
        <f>A125189098C_Latest</f>
        <v>524.30700000000002</v>
      </c>
      <c r="Q95" s="45">
        <f>A125183482L_Latest</f>
        <v>832.678</v>
      </c>
      <c r="R95" s="45">
        <f>A125175058A_Latest</f>
        <v>3744.7750000000001</v>
      </c>
      <c r="S95" s="45">
        <f>A125186290X_Latest</f>
        <v>1674.5260000000001</v>
      </c>
      <c r="T95" s="45">
        <f>A125180674A_Latest</f>
        <v>2070.248</v>
      </c>
      <c r="U95" s="60">
        <v>27</v>
      </c>
    </row>
    <row r="96" spans="1:21" hidden="1">
      <c r="A96" s="56"/>
      <c r="B96" s="51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60">
        <v>28</v>
      </c>
    </row>
    <row r="97" spans="1:21" hidden="1">
      <c r="A97" s="56" t="s">
        <v>2253</v>
      </c>
      <c r="B97" s="51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60">
        <v>29</v>
      </c>
    </row>
    <row r="98" spans="1:21" hidden="1">
      <c r="A98" s="47"/>
      <c r="B98" s="48" t="s">
        <v>2254</v>
      </c>
      <c r="C98" s="45">
        <f>A125173214F_Latest</f>
        <v>14360.326999999999</v>
      </c>
      <c r="D98" s="45">
        <f>A125184446W_Latest</f>
        <v>7430.3010000000004</v>
      </c>
      <c r="E98" s="45">
        <f>A125178830A_Latest</f>
        <v>6930.0259999999998</v>
      </c>
      <c r="F98" s="45">
        <f>A125176022T_Latest</f>
        <v>13605.884</v>
      </c>
      <c r="G98" s="45">
        <f>A125187254J_Latest</f>
        <v>6984.1790000000001</v>
      </c>
      <c r="H98" s="45">
        <f>A125181638K_Latest</f>
        <v>6621.7060000000001</v>
      </c>
      <c r="I98" s="45">
        <f>A125174150X_Latest</f>
        <v>2241.1239999999998</v>
      </c>
      <c r="J98" s="45">
        <f>A125185382R_Latest</f>
        <v>1136.22</v>
      </c>
      <c r="K98" s="45">
        <f>A125179766L_Latest</f>
        <v>1104.904</v>
      </c>
      <c r="L98" s="45">
        <f>A125176958A_Latest</f>
        <v>6565.0039999999999</v>
      </c>
      <c r="M98" s="45">
        <f>A125188190A_Latest</f>
        <v>3375.89</v>
      </c>
      <c r="N98" s="45">
        <f>A125182574C_Latest</f>
        <v>3189.114</v>
      </c>
      <c r="O98" s="45">
        <f>A125177894V_Latest</f>
        <v>4799.7550000000001</v>
      </c>
      <c r="P98" s="45">
        <f>A125189126A_Latest</f>
        <v>2472.0680000000002</v>
      </c>
      <c r="Q98" s="45">
        <f>A125183510K_Latest</f>
        <v>2327.6869999999999</v>
      </c>
      <c r="R98" s="45">
        <f>A125175086K_Latest</f>
        <v>754.44299999999998</v>
      </c>
      <c r="S98" s="45">
        <f>A125186318R_Latest</f>
        <v>446.12299999999999</v>
      </c>
      <c r="T98" s="45">
        <f>A125180702X_Latest</f>
        <v>308.32</v>
      </c>
      <c r="U98" s="60">
        <v>30</v>
      </c>
    </row>
    <row r="99" spans="1:21" hidden="1">
      <c r="A99" s="47"/>
      <c r="B99" s="48" t="s">
        <v>2255</v>
      </c>
      <c r="C99" s="45">
        <f>A125173258J_Latest</f>
        <v>7241.6819999999998</v>
      </c>
      <c r="D99" s="45">
        <f>A125184490F_Latest</f>
        <v>3162.875</v>
      </c>
      <c r="E99" s="45">
        <f>A125178874C_Latest</f>
        <v>4078.8069999999998</v>
      </c>
      <c r="F99" s="45">
        <f>A125176066V_Latest</f>
        <v>3509.1550000000002</v>
      </c>
      <c r="G99" s="45">
        <f>A125187298K_Latest</f>
        <v>1493.2929999999999</v>
      </c>
      <c r="H99" s="45">
        <f>A125181682V_Latest</f>
        <v>2015.8620000000001</v>
      </c>
      <c r="I99" s="45">
        <f>A125174194A_Latest</f>
        <v>1101.2270000000001</v>
      </c>
      <c r="J99" s="45">
        <f>A125185426F_Latest</f>
        <v>589.97799999999995</v>
      </c>
      <c r="K99" s="45">
        <f>A125179810K_Latest</f>
        <v>511.25</v>
      </c>
      <c r="L99" s="45">
        <f>A125177002A_Latest</f>
        <v>999.50800000000004</v>
      </c>
      <c r="M99" s="45">
        <f>A125188234T_Latest</f>
        <v>352.959</v>
      </c>
      <c r="N99" s="45">
        <f>A125182618V_Latest</f>
        <v>646.54899999999998</v>
      </c>
      <c r="O99" s="45">
        <f>A125177938K_Latest</f>
        <v>1408.42</v>
      </c>
      <c r="P99" s="45">
        <f>A125189170K_Latest</f>
        <v>550.35599999999999</v>
      </c>
      <c r="Q99" s="45">
        <f>A125183554L_Latest</f>
        <v>858.06299999999999</v>
      </c>
      <c r="R99" s="45">
        <f>A125175130J_Latest</f>
        <v>3732.5259999999998</v>
      </c>
      <c r="S99" s="45">
        <f>A125186362X_Latest</f>
        <v>1669.5820000000001</v>
      </c>
      <c r="T99" s="45">
        <f>A125180746A_Latest</f>
        <v>2062.9450000000002</v>
      </c>
      <c r="U99" s="60">
        <v>31</v>
      </c>
    </row>
    <row r="100" spans="1:21" hidden="1">
      <c r="A100" s="47"/>
      <c r="B100" s="48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</row>
    <row r="101" spans="1:21" hidden="1">
      <c r="A101" s="47"/>
      <c r="B101" s="48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1:21" hidden="1">
      <c r="A102" s="47"/>
      <c r="B102" s="48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1:21" hidden="1">
      <c r="A103" s="59"/>
      <c r="B103" s="58"/>
      <c r="C103" s="61">
        <v>1</v>
      </c>
      <c r="D103" s="61">
        <v>2</v>
      </c>
      <c r="E103" s="61">
        <v>3</v>
      </c>
      <c r="F103" s="61">
        <v>4</v>
      </c>
      <c r="G103" s="61">
        <v>5</v>
      </c>
      <c r="H103" s="61">
        <v>6</v>
      </c>
      <c r="I103" s="61">
        <v>7</v>
      </c>
      <c r="J103" s="61">
        <v>8</v>
      </c>
      <c r="K103" s="61">
        <v>9</v>
      </c>
      <c r="L103" s="61">
        <v>10</v>
      </c>
      <c r="M103" s="61">
        <v>11</v>
      </c>
      <c r="N103" s="61">
        <v>12</v>
      </c>
      <c r="O103" s="61">
        <v>13</v>
      </c>
      <c r="P103" s="61">
        <v>14</v>
      </c>
      <c r="Q103" s="61">
        <v>15</v>
      </c>
      <c r="R103" s="61">
        <v>16</v>
      </c>
      <c r="S103" s="61">
        <v>17</v>
      </c>
      <c r="T103" s="61">
        <v>18</v>
      </c>
    </row>
    <row r="104" spans="1:21" hidden="1">
      <c r="A104" s="36"/>
      <c r="B104" s="36"/>
      <c r="C104" s="71" t="s">
        <v>2221</v>
      </c>
      <c r="D104" s="71"/>
      <c r="E104" s="71"/>
      <c r="F104" s="71" t="s">
        <v>2256</v>
      </c>
      <c r="G104" s="71"/>
      <c r="H104" s="71"/>
      <c r="I104" s="71" t="s">
        <v>2257</v>
      </c>
      <c r="J104" s="71"/>
      <c r="K104" s="71"/>
      <c r="L104" s="71" t="s">
        <v>2258</v>
      </c>
      <c r="M104" s="71"/>
      <c r="N104" s="71"/>
      <c r="O104" s="71" t="s">
        <v>2259</v>
      </c>
      <c r="P104" s="71"/>
      <c r="Q104" s="71"/>
      <c r="R104" s="71" t="s">
        <v>2260</v>
      </c>
      <c r="S104" s="71"/>
      <c r="T104" s="71"/>
    </row>
    <row r="105" spans="1:21" hidden="1">
      <c r="A105" s="36"/>
      <c r="B105" s="36"/>
      <c r="C105" s="37" t="s">
        <v>2223</v>
      </c>
      <c r="D105" s="37" t="s">
        <v>2224</v>
      </c>
      <c r="E105" s="37" t="s">
        <v>2225</v>
      </c>
      <c r="F105" s="37" t="s">
        <v>2223</v>
      </c>
      <c r="G105" s="37" t="s">
        <v>2224</v>
      </c>
      <c r="H105" s="37" t="s">
        <v>2225</v>
      </c>
      <c r="I105" s="37" t="s">
        <v>2223</v>
      </c>
      <c r="J105" s="37" t="s">
        <v>2224</v>
      </c>
      <c r="K105" s="37" t="s">
        <v>2225</v>
      </c>
      <c r="L105" s="37" t="s">
        <v>2223</v>
      </c>
      <c r="M105" s="37" t="s">
        <v>2224</v>
      </c>
      <c r="N105" s="37" t="s">
        <v>2225</v>
      </c>
      <c r="O105" s="37" t="s">
        <v>2223</v>
      </c>
      <c r="P105" s="37" t="s">
        <v>2224</v>
      </c>
      <c r="Q105" s="37" t="s">
        <v>2225</v>
      </c>
      <c r="R105" s="37" t="s">
        <v>2223</v>
      </c>
      <c r="S105" s="37" t="s">
        <v>2224</v>
      </c>
      <c r="T105" s="37" t="s">
        <v>2225</v>
      </c>
    </row>
    <row r="106" spans="1:21" hidden="1">
      <c r="A106" s="36"/>
      <c r="B106" s="36"/>
      <c r="C106" s="40" t="s">
        <v>2226</v>
      </c>
      <c r="D106" s="40" t="s">
        <v>2226</v>
      </c>
      <c r="E106" s="40" t="s">
        <v>2226</v>
      </c>
      <c r="F106" s="40" t="s">
        <v>2226</v>
      </c>
      <c r="G106" s="40" t="s">
        <v>2226</v>
      </c>
      <c r="H106" s="40" t="s">
        <v>2226</v>
      </c>
      <c r="I106" s="40" t="s">
        <v>2226</v>
      </c>
      <c r="J106" s="40" t="s">
        <v>2226</v>
      </c>
      <c r="K106" s="40" t="s">
        <v>2226</v>
      </c>
      <c r="L106" s="40" t="s">
        <v>2226</v>
      </c>
      <c r="M106" s="40" t="s">
        <v>2226</v>
      </c>
      <c r="N106" s="40" t="s">
        <v>2226</v>
      </c>
      <c r="O106" s="40" t="s">
        <v>2226</v>
      </c>
      <c r="P106" s="40" t="s">
        <v>2226</v>
      </c>
      <c r="Q106" s="40" t="s">
        <v>2226</v>
      </c>
      <c r="R106" s="40" t="s">
        <v>2226</v>
      </c>
      <c r="S106" s="40" t="s">
        <v>2226</v>
      </c>
      <c r="T106" s="40" t="s">
        <v>2226</v>
      </c>
    </row>
    <row r="107" spans="1:21" hidden="1">
      <c r="A107" s="41" t="s">
        <v>2227</v>
      </c>
      <c r="B107" s="36"/>
      <c r="C107" s="40"/>
      <c r="D107" s="40"/>
      <c r="E107" s="40"/>
      <c r="F107" s="42"/>
      <c r="G107" s="65"/>
      <c r="H107" s="65"/>
    </row>
    <row r="108" spans="1:21" hidden="1">
      <c r="A108" s="43"/>
      <c r="B108" s="44" t="s">
        <v>2228</v>
      </c>
      <c r="C108" s="46" t="s">
        <v>262</v>
      </c>
      <c r="D108" s="46" t="s">
        <v>263</v>
      </c>
      <c r="E108" s="46" t="s">
        <v>264</v>
      </c>
      <c r="F108" s="46" t="s">
        <v>340</v>
      </c>
      <c r="G108" s="46" t="s">
        <v>341</v>
      </c>
      <c r="H108" s="46" t="s">
        <v>342</v>
      </c>
      <c r="I108" s="46" t="s">
        <v>418</v>
      </c>
      <c r="J108" s="46" t="s">
        <v>419</v>
      </c>
      <c r="K108" s="46" t="s">
        <v>420</v>
      </c>
      <c r="L108" s="46" t="s">
        <v>496</v>
      </c>
      <c r="M108" s="46" t="s">
        <v>497</v>
      </c>
      <c r="N108" s="46" t="s">
        <v>498</v>
      </c>
      <c r="O108" s="46" t="s">
        <v>824</v>
      </c>
      <c r="P108" s="46" t="s">
        <v>825</v>
      </c>
      <c r="Q108" s="46" t="s">
        <v>826</v>
      </c>
      <c r="R108" s="46" t="s">
        <v>902</v>
      </c>
      <c r="S108" s="46" t="s">
        <v>903</v>
      </c>
      <c r="T108" s="46" t="s">
        <v>904</v>
      </c>
      <c r="U108" s="60">
        <v>1</v>
      </c>
    </row>
    <row r="109" spans="1:21" hidden="1">
      <c r="A109" s="47"/>
      <c r="B109" s="48" t="s">
        <v>2229</v>
      </c>
      <c r="C109" s="46" t="s">
        <v>265</v>
      </c>
      <c r="D109" s="46" t="s">
        <v>266</v>
      </c>
      <c r="E109" s="46" t="s">
        <v>267</v>
      </c>
      <c r="F109" s="46" t="s">
        <v>343</v>
      </c>
      <c r="G109" s="46" t="s">
        <v>344</v>
      </c>
      <c r="H109" s="46" t="s">
        <v>345</v>
      </c>
      <c r="I109" s="46" t="s">
        <v>421</v>
      </c>
      <c r="J109" s="46" t="s">
        <v>422</v>
      </c>
      <c r="K109" s="46" t="s">
        <v>423</v>
      </c>
      <c r="L109" s="46" t="s">
        <v>499</v>
      </c>
      <c r="M109" s="46" t="s">
        <v>500</v>
      </c>
      <c r="N109" s="46" t="s">
        <v>501</v>
      </c>
      <c r="O109" s="46" t="s">
        <v>827</v>
      </c>
      <c r="P109" s="46" t="s">
        <v>828</v>
      </c>
      <c r="Q109" s="46" t="s">
        <v>829</v>
      </c>
      <c r="R109" s="46" t="s">
        <v>905</v>
      </c>
      <c r="S109" s="46" t="s">
        <v>906</v>
      </c>
      <c r="T109" s="46" t="s">
        <v>907</v>
      </c>
      <c r="U109" s="60">
        <v>2</v>
      </c>
    </row>
    <row r="110" spans="1:21" hidden="1">
      <c r="A110" s="47"/>
      <c r="B110" s="49" t="s">
        <v>2230</v>
      </c>
      <c r="C110" s="46" t="s">
        <v>268</v>
      </c>
      <c r="D110" s="46" t="s">
        <v>269</v>
      </c>
      <c r="E110" s="46" t="s">
        <v>270</v>
      </c>
      <c r="F110" s="46" t="s">
        <v>346</v>
      </c>
      <c r="G110" s="46" t="s">
        <v>347</v>
      </c>
      <c r="H110" s="46" t="s">
        <v>348</v>
      </c>
      <c r="I110" s="46" t="s">
        <v>424</v>
      </c>
      <c r="J110" s="46" t="s">
        <v>425</v>
      </c>
      <c r="K110" s="46" t="s">
        <v>426</v>
      </c>
      <c r="L110" s="46" t="s">
        <v>502</v>
      </c>
      <c r="M110" s="46" t="s">
        <v>503</v>
      </c>
      <c r="N110" s="46" t="s">
        <v>504</v>
      </c>
      <c r="O110" s="46" t="s">
        <v>830</v>
      </c>
      <c r="P110" s="46" t="s">
        <v>831</v>
      </c>
      <c r="Q110" s="46" t="s">
        <v>832</v>
      </c>
      <c r="R110" s="46" t="s">
        <v>908</v>
      </c>
      <c r="S110" s="46" t="s">
        <v>909</v>
      </c>
      <c r="T110" s="46" t="s">
        <v>910</v>
      </c>
      <c r="U110" s="60">
        <v>3</v>
      </c>
    </row>
    <row r="111" spans="1:21" hidden="1">
      <c r="A111" s="47"/>
      <c r="B111" s="50" t="s">
        <v>2231</v>
      </c>
      <c r="C111" s="46" t="s">
        <v>271</v>
      </c>
      <c r="D111" s="46" t="s">
        <v>272</v>
      </c>
      <c r="E111" s="46" t="s">
        <v>273</v>
      </c>
      <c r="F111" s="46" t="s">
        <v>349</v>
      </c>
      <c r="G111" s="46" t="s">
        <v>350</v>
      </c>
      <c r="H111" s="46" t="s">
        <v>351</v>
      </c>
      <c r="I111" s="46" t="s">
        <v>427</v>
      </c>
      <c r="J111" s="46" t="s">
        <v>428</v>
      </c>
      <c r="K111" s="46" t="s">
        <v>429</v>
      </c>
      <c r="L111" s="46" t="s">
        <v>505</v>
      </c>
      <c r="M111" s="46" t="s">
        <v>506</v>
      </c>
      <c r="N111" s="46" t="s">
        <v>507</v>
      </c>
      <c r="O111" s="46" t="s">
        <v>833</v>
      </c>
      <c r="P111" s="46" t="s">
        <v>834</v>
      </c>
      <c r="Q111" s="46" t="s">
        <v>835</v>
      </c>
      <c r="R111" s="46" t="s">
        <v>911</v>
      </c>
      <c r="S111" s="46" t="s">
        <v>912</v>
      </c>
      <c r="T111" s="46" t="s">
        <v>913</v>
      </c>
      <c r="U111" s="60">
        <v>4</v>
      </c>
    </row>
    <row r="112" spans="1:21" hidden="1">
      <c r="A112" s="47"/>
      <c r="B112" s="48" t="s">
        <v>2232</v>
      </c>
      <c r="C112" s="46" t="s">
        <v>274</v>
      </c>
      <c r="D112" s="46" t="s">
        <v>275</v>
      </c>
      <c r="E112" s="46" t="s">
        <v>276</v>
      </c>
      <c r="F112" s="46" t="s">
        <v>352</v>
      </c>
      <c r="G112" s="46" t="s">
        <v>353</v>
      </c>
      <c r="H112" s="46" t="s">
        <v>354</v>
      </c>
      <c r="I112" s="46" t="s">
        <v>430</v>
      </c>
      <c r="J112" s="46" t="s">
        <v>431</v>
      </c>
      <c r="K112" s="46" t="s">
        <v>432</v>
      </c>
      <c r="L112" s="46" t="s">
        <v>508</v>
      </c>
      <c r="M112" s="46" t="s">
        <v>509</v>
      </c>
      <c r="N112" s="46" t="s">
        <v>510</v>
      </c>
      <c r="O112" s="46" t="s">
        <v>836</v>
      </c>
      <c r="P112" s="46" t="s">
        <v>837</v>
      </c>
      <c r="Q112" s="46" t="s">
        <v>838</v>
      </c>
      <c r="R112" s="46" t="s">
        <v>914</v>
      </c>
      <c r="S112" s="46" t="s">
        <v>915</v>
      </c>
      <c r="T112" s="46" t="s">
        <v>916</v>
      </c>
      <c r="U112" s="60">
        <v>5</v>
      </c>
    </row>
    <row r="113" spans="1:21" hidden="1">
      <c r="A113" s="47"/>
      <c r="B113" s="49" t="s">
        <v>2233</v>
      </c>
      <c r="C113" s="46" t="s">
        <v>277</v>
      </c>
      <c r="D113" s="46" t="s">
        <v>278</v>
      </c>
      <c r="E113" s="46" t="s">
        <v>279</v>
      </c>
      <c r="F113" s="46" t="s">
        <v>355</v>
      </c>
      <c r="G113" s="46" t="s">
        <v>356</v>
      </c>
      <c r="H113" s="46" t="s">
        <v>357</v>
      </c>
      <c r="I113" s="46" t="s">
        <v>433</v>
      </c>
      <c r="J113" s="46" t="s">
        <v>434</v>
      </c>
      <c r="K113" s="46" t="s">
        <v>435</v>
      </c>
      <c r="L113" s="46" t="s">
        <v>511</v>
      </c>
      <c r="M113" s="46" t="s">
        <v>762</v>
      </c>
      <c r="N113" s="46" t="s">
        <v>763</v>
      </c>
      <c r="O113" s="46" t="s">
        <v>839</v>
      </c>
      <c r="P113" s="46" t="s">
        <v>840</v>
      </c>
      <c r="Q113" s="46" t="s">
        <v>841</v>
      </c>
      <c r="R113" s="46" t="s">
        <v>917</v>
      </c>
      <c r="S113" s="46" t="s">
        <v>918</v>
      </c>
      <c r="T113" s="46" t="s">
        <v>919</v>
      </c>
      <c r="U113" s="60">
        <v>6</v>
      </c>
    </row>
    <row r="114" spans="1:21" hidden="1">
      <c r="A114" s="47"/>
      <c r="B114" s="51" t="s">
        <v>2234</v>
      </c>
      <c r="C114" s="46" t="s">
        <v>280</v>
      </c>
      <c r="D114" s="46" t="s">
        <v>281</v>
      </c>
      <c r="E114" s="46" t="s">
        <v>282</v>
      </c>
      <c r="F114" s="46" t="s">
        <v>358</v>
      </c>
      <c r="G114" s="46" t="s">
        <v>359</v>
      </c>
      <c r="H114" s="46" t="s">
        <v>360</v>
      </c>
      <c r="I114" s="46" t="s">
        <v>436</v>
      </c>
      <c r="J114" s="46" t="s">
        <v>437</v>
      </c>
      <c r="K114" s="46" t="s">
        <v>438</v>
      </c>
      <c r="L114" s="46" t="s">
        <v>764</v>
      </c>
      <c r="M114" s="46" t="s">
        <v>765</v>
      </c>
      <c r="N114" s="46" t="s">
        <v>766</v>
      </c>
      <c r="O114" s="46" t="s">
        <v>842</v>
      </c>
      <c r="P114" s="46" t="s">
        <v>843</v>
      </c>
      <c r="Q114" s="46" t="s">
        <v>844</v>
      </c>
      <c r="R114" s="46" t="s">
        <v>920</v>
      </c>
      <c r="S114" s="46" t="s">
        <v>921</v>
      </c>
      <c r="T114" s="46" t="s">
        <v>922</v>
      </c>
      <c r="U114" s="60">
        <v>7</v>
      </c>
    </row>
    <row r="115" spans="1:21" hidden="1">
      <c r="A115" s="47"/>
      <c r="B115" s="52" t="s">
        <v>2235</v>
      </c>
      <c r="C115" s="46" t="s">
        <v>283</v>
      </c>
      <c r="D115" s="46" t="s">
        <v>284</v>
      </c>
      <c r="E115" s="46" t="s">
        <v>285</v>
      </c>
      <c r="F115" s="46" t="s">
        <v>361</v>
      </c>
      <c r="G115" s="46" t="s">
        <v>362</v>
      </c>
      <c r="H115" s="46" t="s">
        <v>363</v>
      </c>
      <c r="I115" s="46" t="s">
        <v>439</v>
      </c>
      <c r="J115" s="46" t="s">
        <v>440</v>
      </c>
      <c r="K115" s="46" t="s">
        <v>441</v>
      </c>
      <c r="L115" s="46" t="s">
        <v>767</v>
      </c>
      <c r="M115" s="46" t="s">
        <v>768</v>
      </c>
      <c r="N115" s="46" t="s">
        <v>769</v>
      </c>
      <c r="O115" s="46" t="s">
        <v>845</v>
      </c>
      <c r="P115" s="46" t="s">
        <v>846</v>
      </c>
      <c r="Q115" s="46" t="s">
        <v>847</v>
      </c>
      <c r="R115" s="46" t="s">
        <v>923</v>
      </c>
      <c r="S115" s="46" t="s">
        <v>924</v>
      </c>
      <c r="T115" s="46" t="s">
        <v>925</v>
      </c>
      <c r="U115" s="60">
        <v>8</v>
      </c>
    </row>
    <row r="116" spans="1:21" hidden="1">
      <c r="A116" s="47"/>
      <c r="B116" s="52" t="s">
        <v>2236</v>
      </c>
      <c r="C116" s="46" t="s">
        <v>286</v>
      </c>
      <c r="D116" s="46" t="s">
        <v>287</v>
      </c>
      <c r="E116" s="46" t="s">
        <v>288</v>
      </c>
      <c r="F116" s="46" t="s">
        <v>364</v>
      </c>
      <c r="G116" s="46" t="s">
        <v>365</v>
      </c>
      <c r="H116" s="46" t="s">
        <v>366</v>
      </c>
      <c r="I116" s="46" t="s">
        <v>442</v>
      </c>
      <c r="J116" s="46" t="s">
        <v>443</v>
      </c>
      <c r="K116" s="46" t="s">
        <v>444</v>
      </c>
      <c r="L116" s="46" t="s">
        <v>770</v>
      </c>
      <c r="M116" s="46" t="s">
        <v>771</v>
      </c>
      <c r="N116" s="46" t="s">
        <v>772</v>
      </c>
      <c r="O116" s="46" t="s">
        <v>848</v>
      </c>
      <c r="P116" s="46" t="s">
        <v>849</v>
      </c>
      <c r="Q116" s="46" t="s">
        <v>850</v>
      </c>
      <c r="R116" s="46" t="s">
        <v>926</v>
      </c>
      <c r="S116" s="46" t="s">
        <v>927</v>
      </c>
      <c r="T116" s="46" t="s">
        <v>928</v>
      </c>
      <c r="U116" s="60">
        <v>9</v>
      </c>
    </row>
    <row r="117" spans="1:21" hidden="1">
      <c r="A117" s="47"/>
      <c r="B117" s="51" t="s">
        <v>2237</v>
      </c>
      <c r="C117" s="46" t="s">
        <v>289</v>
      </c>
      <c r="D117" s="46" t="s">
        <v>290</v>
      </c>
      <c r="E117" s="46" t="s">
        <v>291</v>
      </c>
      <c r="F117" s="46" t="s">
        <v>367</v>
      </c>
      <c r="G117" s="46" t="s">
        <v>368</v>
      </c>
      <c r="H117" s="46" t="s">
        <v>369</v>
      </c>
      <c r="I117" s="46" t="s">
        <v>445</v>
      </c>
      <c r="J117" s="46" t="s">
        <v>446</v>
      </c>
      <c r="K117" s="46" t="s">
        <v>447</v>
      </c>
      <c r="L117" s="46" t="s">
        <v>773</v>
      </c>
      <c r="M117" s="46" t="s">
        <v>774</v>
      </c>
      <c r="N117" s="46" t="s">
        <v>775</v>
      </c>
      <c r="O117" s="46" t="s">
        <v>851</v>
      </c>
      <c r="P117" s="46" t="s">
        <v>852</v>
      </c>
      <c r="Q117" s="46" t="s">
        <v>853</v>
      </c>
      <c r="R117" s="46" t="s">
        <v>929</v>
      </c>
      <c r="S117" s="46" t="s">
        <v>930</v>
      </c>
      <c r="T117" s="46" t="s">
        <v>931</v>
      </c>
      <c r="U117" s="60">
        <v>10</v>
      </c>
    </row>
    <row r="118" spans="1:21" hidden="1">
      <c r="A118" s="47"/>
      <c r="B118" s="49" t="s">
        <v>2238</v>
      </c>
      <c r="C118" s="46" t="s">
        <v>292</v>
      </c>
      <c r="D118" s="46" t="s">
        <v>293</v>
      </c>
      <c r="E118" s="46" t="s">
        <v>294</v>
      </c>
      <c r="F118" s="46" t="s">
        <v>370</v>
      </c>
      <c r="G118" s="46" t="s">
        <v>371</v>
      </c>
      <c r="H118" s="46" t="s">
        <v>372</v>
      </c>
      <c r="I118" s="46" t="s">
        <v>448</v>
      </c>
      <c r="J118" s="46" t="s">
        <v>449</v>
      </c>
      <c r="K118" s="46" t="s">
        <v>450</v>
      </c>
      <c r="L118" s="46" t="s">
        <v>776</v>
      </c>
      <c r="M118" s="46" t="s">
        <v>777</v>
      </c>
      <c r="N118" s="46" t="s">
        <v>778</v>
      </c>
      <c r="O118" s="46" t="s">
        <v>854</v>
      </c>
      <c r="P118" s="46" t="s">
        <v>855</v>
      </c>
      <c r="Q118" s="46" t="s">
        <v>856</v>
      </c>
      <c r="R118" s="46" t="s">
        <v>932</v>
      </c>
      <c r="S118" s="46" t="s">
        <v>933</v>
      </c>
      <c r="T118" s="46" t="s">
        <v>934</v>
      </c>
      <c r="U118" s="60">
        <v>11</v>
      </c>
    </row>
    <row r="119" spans="1:21" hidden="1">
      <c r="A119" s="47"/>
      <c r="B119" s="51" t="s">
        <v>2239</v>
      </c>
      <c r="C119" s="46" t="s">
        <v>295</v>
      </c>
      <c r="D119" s="46" t="s">
        <v>296</v>
      </c>
      <c r="E119" s="46" t="s">
        <v>297</v>
      </c>
      <c r="F119" s="46" t="s">
        <v>373</v>
      </c>
      <c r="G119" s="46" t="s">
        <v>374</v>
      </c>
      <c r="H119" s="46" t="s">
        <v>375</v>
      </c>
      <c r="I119" s="46" t="s">
        <v>451</v>
      </c>
      <c r="J119" s="46" t="s">
        <v>452</v>
      </c>
      <c r="K119" s="46" t="s">
        <v>453</v>
      </c>
      <c r="L119" s="46" t="s">
        <v>779</v>
      </c>
      <c r="M119" s="46" t="s">
        <v>780</v>
      </c>
      <c r="N119" s="46" t="s">
        <v>781</v>
      </c>
      <c r="O119" s="46" t="s">
        <v>857</v>
      </c>
      <c r="P119" s="46" t="s">
        <v>858</v>
      </c>
      <c r="Q119" s="46" t="s">
        <v>859</v>
      </c>
      <c r="R119" s="46" t="s">
        <v>935</v>
      </c>
      <c r="S119" s="46" t="s">
        <v>936</v>
      </c>
      <c r="T119" s="46" t="s">
        <v>937</v>
      </c>
      <c r="U119" s="60">
        <v>12</v>
      </c>
    </row>
    <row r="120" spans="1:21" hidden="1">
      <c r="A120" s="47"/>
      <c r="B120" s="53" t="s">
        <v>2240</v>
      </c>
      <c r="C120" s="46" t="s">
        <v>298</v>
      </c>
      <c r="D120" s="46" t="s">
        <v>299</v>
      </c>
      <c r="E120" s="46" t="s">
        <v>300</v>
      </c>
      <c r="F120" s="46" t="s">
        <v>376</v>
      </c>
      <c r="G120" s="46" t="s">
        <v>377</v>
      </c>
      <c r="H120" s="46" t="s">
        <v>378</v>
      </c>
      <c r="I120" s="46" t="s">
        <v>454</v>
      </c>
      <c r="J120" s="46" t="s">
        <v>455</v>
      </c>
      <c r="K120" s="46" t="s">
        <v>456</v>
      </c>
      <c r="L120" s="46" t="s">
        <v>782</v>
      </c>
      <c r="M120" s="46" t="s">
        <v>783</v>
      </c>
      <c r="N120" s="46" t="s">
        <v>784</v>
      </c>
      <c r="O120" s="46" t="s">
        <v>860</v>
      </c>
      <c r="P120" s="46" t="s">
        <v>861</v>
      </c>
      <c r="Q120" s="46" t="s">
        <v>862</v>
      </c>
      <c r="R120" s="46" t="s">
        <v>938</v>
      </c>
      <c r="S120" s="46" t="s">
        <v>939</v>
      </c>
      <c r="T120" s="46" t="s">
        <v>940</v>
      </c>
      <c r="U120" s="60">
        <v>13</v>
      </c>
    </row>
    <row r="121" spans="1:21" hidden="1">
      <c r="A121" s="47"/>
      <c r="B121" s="52" t="s">
        <v>2241</v>
      </c>
      <c r="C121" s="46" t="s">
        <v>301</v>
      </c>
      <c r="D121" s="46" t="s">
        <v>302</v>
      </c>
      <c r="E121" s="46" t="s">
        <v>303</v>
      </c>
      <c r="F121" s="46" t="s">
        <v>379</v>
      </c>
      <c r="G121" s="46" t="s">
        <v>380</v>
      </c>
      <c r="H121" s="46" t="s">
        <v>381</v>
      </c>
      <c r="I121" s="46" t="s">
        <v>457</v>
      </c>
      <c r="J121" s="46" t="s">
        <v>458</v>
      </c>
      <c r="K121" s="46" t="s">
        <v>459</v>
      </c>
      <c r="L121" s="46" t="s">
        <v>785</v>
      </c>
      <c r="M121" s="46" t="s">
        <v>786</v>
      </c>
      <c r="N121" s="46" t="s">
        <v>787</v>
      </c>
      <c r="O121" s="46" t="s">
        <v>863</v>
      </c>
      <c r="P121" s="46" t="s">
        <v>864</v>
      </c>
      <c r="Q121" s="46" t="s">
        <v>865</v>
      </c>
      <c r="R121" s="46" t="s">
        <v>941</v>
      </c>
      <c r="S121" s="46" t="s">
        <v>942</v>
      </c>
      <c r="T121" s="46" t="s">
        <v>943</v>
      </c>
      <c r="U121" s="60">
        <v>14</v>
      </c>
    </row>
    <row r="122" spans="1:21" hidden="1">
      <c r="A122" s="47"/>
      <c r="B122" s="51" t="s">
        <v>2242</v>
      </c>
      <c r="C122" s="46" t="s">
        <v>304</v>
      </c>
      <c r="D122" s="46" t="s">
        <v>305</v>
      </c>
      <c r="E122" s="46" t="s">
        <v>306</v>
      </c>
      <c r="F122" s="46" t="s">
        <v>382</v>
      </c>
      <c r="G122" s="46" t="s">
        <v>383</v>
      </c>
      <c r="H122" s="46" t="s">
        <v>384</v>
      </c>
      <c r="I122" s="46" t="s">
        <v>460</v>
      </c>
      <c r="J122" s="46" t="s">
        <v>461</v>
      </c>
      <c r="K122" s="46" t="s">
        <v>462</v>
      </c>
      <c r="L122" s="46" t="s">
        <v>788</v>
      </c>
      <c r="M122" s="46" t="s">
        <v>789</v>
      </c>
      <c r="N122" s="46" t="s">
        <v>790</v>
      </c>
      <c r="O122" s="46" t="s">
        <v>866</v>
      </c>
      <c r="P122" s="46" t="s">
        <v>867</v>
      </c>
      <c r="Q122" s="46" t="s">
        <v>868</v>
      </c>
      <c r="R122" s="46" t="s">
        <v>944</v>
      </c>
      <c r="S122" s="46" t="s">
        <v>945</v>
      </c>
      <c r="T122" s="46" t="s">
        <v>946</v>
      </c>
      <c r="U122" s="60">
        <v>15</v>
      </c>
    </row>
    <row r="123" spans="1:21" hidden="1">
      <c r="A123" s="47"/>
      <c r="B123" s="51" t="s">
        <v>2243</v>
      </c>
      <c r="C123" s="46" t="s">
        <v>307</v>
      </c>
      <c r="D123" s="46" t="s">
        <v>308</v>
      </c>
      <c r="E123" s="46" t="s">
        <v>309</v>
      </c>
      <c r="F123" s="46" t="s">
        <v>385</v>
      </c>
      <c r="G123" s="46" t="s">
        <v>386</v>
      </c>
      <c r="H123" s="46" t="s">
        <v>387</v>
      </c>
      <c r="I123" s="46" t="s">
        <v>463</v>
      </c>
      <c r="J123" s="46" t="s">
        <v>464</v>
      </c>
      <c r="K123" s="46" t="s">
        <v>465</v>
      </c>
      <c r="L123" s="46" t="s">
        <v>791</v>
      </c>
      <c r="M123" s="46" t="s">
        <v>792</v>
      </c>
      <c r="N123" s="46" t="s">
        <v>793</v>
      </c>
      <c r="O123" s="46" t="s">
        <v>869</v>
      </c>
      <c r="P123" s="46" t="s">
        <v>870</v>
      </c>
      <c r="Q123" s="46" t="s">
        <v>871</v>
      </c>
      <c r="R123" s="46" t="s">
        <v>947</v>
      </c>
      <c r="S123" s="46" t="s">
        <v>948</v>
      </c>
      <c r="T123" s="46" t="s">
        <v>949</v>
      </c>
      <c r="U123" s="60">
        <v>16</v>
      </c>
    </row>
    <row r="124" spans="1:21" hidden="1">
      <c r="A124" s="47"/>
      <c r="B124" s="52" t="s">
        <v>2244</v>
      </c>
      <c r="C124" s="46" t="s">
        <v>310</v>
      </c>
      <c r="D124" s="46" t="s">
        <v>311</v>
      </c>
      <c r="E124" s="46" t="s">
        <v>312</v>
      </c>
      <c r="F124" s="46" t="s">
        <v>388</v>
      </c>
      <c r="G124" s="46" t="s">
        <v>389</v>
      </c>
      <c r="H124" s="46" t="s">
        <v>390</v>
      </c>
      <c r="I124" s="46" t="s">
        <v>466</v>
      </c>
      <c r="J124" s="46" t="s">
        <v>467</v>
      </c>
      <c r="K124" s="46" t="s">
        <v>468</v>
      </c>
      <c r="L124" s="46" t="s">
        <v>794</v>
      </c>
      <c r="M124" s="46" t="s">
        <v>795</v>
      </c>
      <c r="N124" s="46" t="s">
        <v>796</v>
      </c>
      <c r="O124" s="46" t="s">
        <v>872</v>
      </c>
      <c r="P124" s="46" t="s">
        <v>873</v>
      </c>
      <c r="Q124" s="46" t="s">
        <v>874</v>
      </c>
      <c r="R124" s="46" t="s">
        <v>950</v>
      </c>
      <c r="S124" s="46" t="s">
        <v>951</v>
      </c>
      <c r="T124" s="46" t="s">
        <v>952</v>
      </c>
      <c r="U124" s="60">
        <v>17</v>
      </c>
    </row>
    <row r="125" spans="1:21" hidden="1">
      <c r="A125" s="47"/>
      <c r="B125" s="52" t="s">
        <v>2245</v>
      </c>
      <c r="C125" s="46" t="s">
        <v>313</v>
      </c>
      <c r="D125" s="46" t="s">
        <v>314</v>
      </c>
      <c r="E125" s="46" t="s">
        <v>315</v>
      </c>
      <c r="F125" s="46" t="s">
        <v>391</v>
      </c>
      <c r="G125" s="46" t="s">
        <v>392</v>
      </c>
      <c r="H125" s="46" t="s">
        <v>393</v>
      </c>
      <c r="I125" s="46" t="s">
        <v>469</v>
      </c>
      <c r="J125" s="46" t="s">
        <v>470</v>
      </c>
      <c r="K125" s="46" t="s">
        <v>471</v>
      </c>
      <c r="L125" s="46" t="s">
        <v>797</v>
      </c>
      <c r="M125" s="46" t="s">
        <v>798</v>
      </c>
      <c r="N125" s="46" t="s">
        <v>799</v>
      </c>
      <c r="O125" s="46" t="s">
        <v>875</v>
      </c>
      <c r="P125" s="46" t="s">
        <v>876</v>
      </c>
      <c r="Q125" s="46" t="s">
        <v>877</v>
      </c>
      <c r="R125" s="46" t="s">
        <v>953</v>
      </c>
      <c r="S125" s="46" t="s">
        <v>954</v>
      </c>
      <c r="T125" s="46" t="s">
        <v>955</v>
      </c>
      <c r="U125" s="60">
        <v>18</v>
      </c>
    </row>
    <row r="126" spans="1:21" hidden="1">
      <c r="A126" s="47"/>
      <c r="B126" s="51" t="s">
        <v>2246</v>
      </c>
      <c r="C126" s="46" t="s">
        <v>316</v>
      </c>
      <c r="D126" s="46" t="s">
        <v>317</v>
      </c>
      <c r="E126" s="46" t="s">
        <v>318</v>
      </c>
      <c r="F126" s="46" t="s">
        <v>394</v>
      </c>
      <c r="G126" s="46" t="s">
        <v>395</v>
      </c>
      <c r="H126" s="46" t="s">
        <v>396</v>
      </c>
      <c r="I126" s="46" t="s">
        <v>472</v>
      </c>
      <c r="J126" s="46" t="s">
        <v>473</v>
      </c>
      <c r="K126" s="46" t="s">
        <v>474</v>
      </c>
      <c r="L126" s="46" t="s">
        <v>800</v>
      </c>
      <c r="M126" s="46" t="s">
        <v>801</v>
      </c>
      <c r="N126" s="46" t="s">
        <v>802</v>
      </c>
      <c r="O126" s="46" t="s">
        <v>878</v>
      </c>
      <c r="P126" s="46" t="s">
        <v>879</v>
      </c>
      <c r="Q126" s="46" t="s">
        <v>880</v>
      </c>
      <c r="R126" s="46" t="s">
        <v>956</v>
      </c>
      <c r="S126" s="46" t="s">
        <v>957</v>
      </c>
      <c r="T126" s="46" t="s">
        <v>958</v>
      </c>
      <c r="U126" s="60">
        <v>19</v>
      </c>
    </row>
    <row r="127" spans="1:21" hidden="1">
      <c r="A127" s="47"/>
      <c r="B127" s="54" t="s">
        <v>2247</v>
      </c>
      <c r="C127" s="46" t="s">
        <v>319</v>
      </c>
      <c r="D127" s="46" t="s">
        <v>320</v>
      </c>
      <c r="E127" s="46" t="s">
        <v>321</v>
      </c>
      <c r="F127" s="46" t="s">
        <v>397</v>
      </c>
      <c r="G127" s="46" t="s">
        <v>398</v>
      </c>
      <c r="H127" s="46" t="s">
        <v>399</v>
      </c>
      <c r="I127" s="46" t="s">
        <v>475</v>
      </c>
      <c r="J127" s="46" t="s">
        <v>476</v>
      </c>
      <c r="K127" s="46" t="s">
        <v>477</v>
      </c>
      <c r="L127" s="46" t="s">
        <v>803</v>
      </c>
      <c r="M127" s="46" t="s">
        <v>804</v>
      </c>
      <c r="N127" s="46" t="s">
        <v>805</v>
      </c>
      <c r="O127" s="46" t="s">
        <v>881</v>
      </c>
      <c r="P127" s="46" t="s">
        <v>882</v>
      </c>
      <c r="Q127" s="46" t="s">
        <v>883</v>
      </c>
      <c r="R127" s="46" t="s">
        <v>959</v>
      </c>
      <c r="S127" s="46" t="s">
        <v>960</v>
      </c>
      <c r="T127" s="46" t="s">
        <v>961</v>
      </c>
      <c r="U127" s="60">
        <v>20</v>
      </c>
    </row>
    <row r="128" spans="1:21" hidden="1">
      <c r="A128" s="47"/>
      <c r="B128" s="55" t="s">
        <v>2248</v>
      </c>
      <c r="C128" s="46" t="s">
        <v>322</v>
      </c>
      <c r="D128" s="46" t="s">
        <v>323</v>
      </c>
      <c r="E128" s="46" t="s">
        <v>324</v>
      </c>
      <c r="F128" s="46" t="s">
        <v>400</v>
      </c>
      <c r="G128" s="46" t="s">
        <v>401</v>
      </c>
      <c r="H128" s="46" t="s">
        <v>402</v>
      </c>
      <c r="I128" s="46" t="s">
        <v>478</v>
      </c>
      <c r="J128" s="46" t="s">
        <v>479</v>
      </c>
      <c r="K128" s="46" t="s">
        <v>480</v>
      </c>
      <c r="L128" s="46" t="s">
        <v>806</v>
      </c>
      <c r="M128" s="46" t="s">
        <v>807</v>
      </c>
      <c r="N128" s="46" t="s">
        <v>808</v>
      </c>
      <c r="O128" s="46" t="s">
        <v>884</v>
      </c>
      <c r="P128" s="46" t="s">
        <v>885</v>
      </c>
      <c r="Q128" s="46" t="s">
        <v>886</v>
      </c>
      <c r="R128" s="46" t="s">
        <v>962</v>
      </c>
      <c r="S128" s="46" t="s">
        <v>963</v>
      </c>
      <c r="T128" s="46" t="s">
        <v>964</v>
      </c>
      <c r="U128" s="60">
        <v>21</v>
      </c>
    </row>
    <row r="129" spans="1:21" hidden="1">
      <c r="A129" s="56"/>
      <c r="B129" s="55" t="s">
        <v>2249</v>
      </c>
      <c r="C129" s="46" t="s">
        <v>325</v>
      </c>
      <c r="D129" s="46" t="s">
        <v>326</v>
      </c>
      <c r="E129" s="46" t="s">
        <v>327</v>
      </c>
      <c r="F129" s="46" t="s">
        <v>403</v>
      </c>
      <c r="G129" s="46" t="s">
        <v>404</v>
      </c>
      <c r="H129" s="46" t="s">
        <v>405</v>
      </c>
      <c r="I129" s="46" t="s">
        <v>481</v>
      </c>
      <c r="J129" s="46" t="s">
        <v>482</v>
      </c>
      <c r="K129" s="46" t="s">
        <v>483</v>
      </c>
      <c r="L129" s="46" t="s">
        <v>809</v>
      </c>
      <c r="M129" s="46" t="s">
        <v>810</v>
      </c>
      <c r="N129" s="46" t="s">
        <v>811</v>
      </c>
      <c r="O129" s="46" t="s">
        <v>887</v>
      </c>
      <c r="P129" s="46" t="s">
        <v>888</v>
      </c>
      <c r="Q129" s="46" t="s">
        <v>889</v>
      </c>
      <c r="R129" s="46" t="s">
        <v>965</v>
      </c>
      <c r="S129" s="46" t="s">
        <v>966</v>
      </c>
      <c r="T129" s="46" t="s">
        <v>967</v>
      </c>
      <c r="U129" s="60">
        <v>22</v>
      </c>
    </row>
    <row r="130" spans="1:21" hidden="1">
      <c r="A130" s="56"/>
      <c r="B130" s="51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60">
        <v>23</v>
      </c>
    </row>
    <row r="131" spans="1:21" hidden="1">
      <c r="A131" s="56" t="s">
        <v>2250</v>
      </c>
      <c r="B131" s="51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60">
        <v>24</v>
      </c>
    </row>
    <row r="132" spans="1:21" hidden="1">
      <c r="A132" s="56"/>
      <c r="B132" s="48" t="s">
        <v>2229</v>
      </c>
      <c r="C132" s="46" t="s">
        <v>265</v>
      </c>
      <c r="D132" s="46" t="s">
        <v>266</v>
      </c>
      <c r="E132" s="46" t="s">
        <v>267</v>
      </c>
      <c r="F132" s="46" t="s">
        <v>343</v>
      </c>
      <c r="G132" s="46" t="s">
        <v>344</v>
      </c>
      <c r="H132" s="46" t="s">
        <v>345</v>
      </c>
      <c r="I132" s="46" t="s">
        <v>421</v>
      </c>
      <c r="J132" s="46" t="s">
        <v>422</v>
      </c>
      <c r="K132" s="46" t="s">
        <v>423</v>
      </c>
      <c r="L132" s="46" t="s">
        <v>499</v>
      </c>
      <c r="M132" s="46" t="s">
        <v>500</v>
      </c>
      <c r="N132" s="46" t="s">
        <v>501</v>
      </c>
      <c r="O132" s="46" t="s">
        <v>827</v>
      </c>
      <c r="P132" s="46" t="s">
        <v>828</v>
      </c>
      <c r="Q132" s="46" t="s">
        <v>829</v>
      </c>
      <c r="R132" s="46" t="s">
        <v>905</v>
      </c>
      <c r="S132" s="46" t="s">
        <v>906</v>
      </c>
      <c r="T132" s="46" t="s">
        <v>907</v>
      </c>
      <c r="U132" s="60">
        <v>25</v>
      </c>
    </row>
    <row r="133" spans="1:21" hidden="1">
      <c r="A133" s="56"/>
      <c r="B133" s="54" t="s">
        <v>2251</v>
      </c>
      <c r="C133" s="46" t="s">
        <v>328</v>
      </c>
      <c r="D133" s="46" t="s">
        <v>329</v>
      </c>
      <c r="E133" s="46" t="s">
        <v>330</v>
      </c>
      <c r="F133" s="46" t="s">
        <v>406</v>
      </c>
      <c r="G133" s="46" t="s">
        <v>407</v>
      </c>
      <c r="H133" s="46" t="s">
        <v>408</v>
      </c>
      <c r="I133" s="46" t="s">
        <v>484</v>
      </c>
      <c r="J133" s="46" t="s">
        <v>485</v>
      </c>
      <c r="K133" s="46" t="s">
        <v>486</v>
      </c>
      <c r="L133" s="46" t="s">
        <v>812</v>
      </c>
      <c r="M133" s="46" t="s">
        <v>813</v>
      </c>
      <c r="N133" s="46" t="s">
        <v>814</v>
      </c>
      <c r="O133" s="46" t="s">
        <v>890</v>
      </c>
      <c r="P133" s="46" t="s">
        <v>891</v>
      </c>
      <c r="Q133" s="46" t="s">
        <v>892</v>
      </c>
      <c r="R133" s="46" t="s">
        <v>968</v>
      </c>
      <c r="S133" s="46" t="s">
        <v>969</v>
      </c>
      <c r="T133" s="46" t="s">
        <v>970</v>
      </c>
      <c r="U133" s="60">
        <v>26</v>
      </c>
    </row>
    <row r="134" spans="1:21" hidden="1">
      <c r="A134" s="56"/>
      <c r="B134" s="54" t="s">
        <v>2252</v>
      </c>
      <c r="C134" s="46" t="s">
        <v>331</v>
      </c>
      <c r="D134" s="46" t="s">
        <v>332</v>
      </c>
      <c r="E134" s="46" t="s">
        <v>333</v>
      </c>
      <c r="F134" s="46" t="s">
        <v>409</v>
      </c>
      <c r="G134" s="46" t="s">
        <v>410</v>
      </c>
      <c r="H134" s="46" t="s">
        <v>411</v>
      </c>
      <c r="I134" s="46" t="s">
        <v>487</v>
      </c>
      <c r="J134" s="46" t="s">
        <v>488</v>
      </c>
      <c r="K134" s="46" t="s">
        <v>489</v>
      </c>
      <c r="L134" s="46" t="s">
        <v>815</v>
      </c>
      <c r="M134" s="46" t="s">
        <v>816</v>
      </c>
      <c r="N134" s="46" t="s">
        <v>817</v>
      </c>
      <c r="O134" s="46" t="s">
        <v>893</v>
      </c>
      <c r="P134" s="46" t="s">
        <v>894</v>
      </c>
      <c r="Q134" s="46" t="s">
        <v>895</v>
      </c>
      <c r="R134" s="46" t="s">
        <v>971</v>
      </c>
      <c r="S134" s="46" t="s">
        <v>972</v>
      </c>
      <c r="T134" s="46" t="s">
        <v>973</v>
      </c>
      <c r="U134" s="60">
        <v>27</v>
      </c>
    </row>
    <row r="135" spans="1:21" hidden="1">
      <c r="A135" s="56"/>
      <c r="B135" s="51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60">
        <v>28</v>
      </c>
    </row>
    <row r="136" spans="1:21" hidden="1">
      <c r="A136" s="56" t="s">
        <v>2253</v>
      </c>
      <c r="B136" s="51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60">
        <v>29</v>
      </c>
    </row>
    <row r="137" spans="1:21" hidden="1">
      <c r="A137" s="47"/>
      <c r="B137" s="48" t="s">
        <v>2254</v>
      </c>
      <c r="C137" s="46" t="s">
        <v>334</v>
      </c>
      <c r="D137" s="46" t="s">
        <v>335</v>
      </c>
      <c r="E137" s="46" t="s">
        <v>336</v>
      </c>
      <c r="F137" s="46" t="s">
        <v>412</v>
      </c>
      <c r="G137" s="46" t="s">
        <v>413</v>
      </c>
      <c r="H137" s="46" t="s">
        <v>414</v>
      </c>
      <c r="I137" s="46" t="s">
        <v>490</v>
      </c>
      <c r="J137" s="46" t="s">
        <v>491</v>
      </c>
      <c r="K137" s="46" t="s">
        <v>492</v>
      </c>
      <c r="L137" s="46" t="s">
        <v>818</v>
      </c>
      <c r="M137" s="46" t="s">
        <v>819</v>
      </c>
      <c r="N137" s="46" t="s">
        <v>820</v>
      </c>
      <c r="O137" s="46" t="s">
        <v>896</v>
      </c>
      <c r="P137" s="46" t="s">
        <v>897</v>
      </c>
      <c r="Q137" s="46" t="s">
        <v>898</v>
      </c>
      <c r="R137" s="46" t="s">
        <v>974</v>
      </c>
      <c r="S137" s="46" t="s">
        <v>975</v>
      </c>
      <c r="T137" s="46" t="s">
        <v>976</v>
      </c>
      <c r="U137" s="60">
        <v>30</v>
      </c>
    </row>
    <row r="138" spans="1:21" hidden="1">
      <c r="A138" s="47"/>
      <c r="B138" s="48" t="s">
        <v>2255</v>
      </c>
      <c r="C138" s="46" t="s">
        <v>337</v>
      </c>
      <c r="D138" s="46" t="s">
        <v>338</v>
      </c>
      <c r="E138" s="46" t="s">
        <v>339</v>
      </c>
      <c r="F138" s="46" t="s">
        <v>415</v>
      </c>
      <c r="G138" s="46" t="s">
        <v>416</v>
      </c>
      <c r="H138" s="46" t="s">
        <v>417</v>
      </c>
      <c r="I138" s="46" t="s">
        <v>493</v>
      </c>
      <c r="J138" s="46" t="s">
        <v>494</v>
      </c>
      <c r="K138" s="46" t="s">
        <v>495</v>
      </c>
      <c r="L138" s="46" t="s">
        <v>821</v>
      </c>
      <c r="M138" s="46" t="s">
        <v>822</v>
      </c>
      <c r="N138" s="46" t="s">
        <v>823</v>
      </c>
      <c r="O138" s="46" t="s">
        <v>899</v>
      </c>
      <c r="P138" s="46" t="s">
        <v>900</v>
      </c>
      <c r="Q138" s="46" t="s">
        <v>901</v>
      </c>
      <c r="R138" s="46" t="s">
        <v>977</v>
      </c>
      <c r="S138" s="46" t="s">
        <v>978</v>
      </c>
      <c r="T138" s="46" t="s">
        <v>979</v>
      </c>
      <c r="U138" s="60">
        <v>31</v>
      </c>
    </row>
    <row r="139" spans="1:21" hidden="1">
      <c r="A139" s="47"/>
      <c r="B139" s="48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</row>
    <row r="140" spans="1:21" hidden="1">
      <c r="A140" s="47"/>
      <c r="B140" s="48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</row>
    <row r="141" spans="1:21" hidden="1">
      <c r="A141" s="47"/>
      <c r="B141" s="48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</row>
    <row r="142" spans="1:21" hidden="1">
      <c r="A142" s="47"/>
      <c r="B142" s="48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</row>
    <row r="143" spans="1:21" hidden="1">
      <c r="A143" s="47"/>
      <c r="B143" s="48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</row>
    <row r="144" spans="1:21">
      <c r="B144" s="59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</row>
    <row r="145" spans="2:20" ht="15" customHeight="1">
      <c r="B145" s="59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</row>
    <row r="146" spans="2:20" ht="15" customHeight="1"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</row>
  </sheetData>
  <mergeCells count="18">
    <mergeCell ref="B6:K6"/>
    <mergeCell ref="L6:T6"/>
    <mergeCell ref="A8:H8"/>
    <mergeCell ref="L8:R8"/>
    <mergeCell ref="C10:E10"/>
    <mergeCell ref="G10:I10"/>
    <mergeCell ref="R104:T104"/>
    <mergeCell ref="C65:E65"/>
    <mergeCell ref="F65:H65"/>
    <mergeCell ref="I65:K65"/>
    <mergeCell ref="L65:N65"/>
    <mergeCell ref="O65:Q65"/>
    <mergeCell ref="R65:T65"/>
    <mergeCell ref="C104:E104"/>
    <mergeCell ref="F104:H104"/>
    <mergeCell ref="I104:K104"/>
    <mergeCell ref="L104:N104"/>
    <mergeCell ref="O104:Q104"/>
  </mergeCells>
  <dataValidations count="1">
    <dataValidation type="list" allowBlank="1" showInputMessage="1" showErrorMessage="1" sqref="C10:E10" xr:uid="{85DA83AB-FEC2-4668-863E-67901B26D378}">
      <formula1>$B$48:$B$53</formula1>
    </dataValidation>
  </dataValidations>
  <hyperlinks>
    <hyperlink ref="A47" r:id="rId1" display="http://www.abs.gov.au/websitedbs/d3310114.nsf/Home/©+Copyright?OpenDocument" xr:uid="{DB37DFA8-4FB3-45E3-9B29-AF6360D01BC3}"/>
    <hyperlink ref="C108" location="A125173226R" display="A125173226R" xr:uid="{B5CD2AFF-0B7D-4ED1-8590-7891A79B3648}"/>
    <hyperlink ref="C109" location="A125173190X" display="A125173190X" xr:uid="{AD30D9E3-C987-45AD-BCFE-D55A919CE2FE}"/>
    <hyperlink ref="C110" location="A125173230F" display="A125173230F" xr:uid="{08095BC5-4389-438A-AF60-76D3BF619ABC}"/>
    <hyperlink ref="C111" location="A125173234R" display="A125173234R" xr:uid="{E04D3AF4-D511-42A2-836F-503A9359D58A}"/>
    <hyperlink ref="C112" location="A125173194J" display="A125173194J" xr:uid="{3C0E3E88-9507-4787-BA4E-3C9A02B1E038}"/>
    <hyperlink ref="C113" location="A125173198T" display="A125173198T" xr:uid="{D4BB3966-2F04-40DB-9639-5CC575FB4D62}"/>
    <hyperlink ref="C114" location="A125173218R" display="A125173218R" xr:uid="{C1138CD3-CEA4-457B-9561-AFD30C55263E}"/>
    <hyperlink ref="C115" location="A125173178J" display="A125173178J" xr:uid="{02711761-B74F-4ADE-94D0-3D1E02DD36B7}"/>
    <hyperlink ref="C116" location="A125173238X" display="A125173238X" xr:uid="{A073FE0E-D716-4A27-93DE-00D549A7E8F3}"/>
    <hyperlink ref="C117" location="A125173222F" display="A125173222F" xr:uid="{3993FB97-8E12-4880-89E1-44461A9E46F5}"/>
    <hyperlink ref="C118" location="A125173250R" display="A125173250R" xr:uid="{06023658-B287-49CE-A7BC-A4FCB90DFA8D}"/>
    <hyperlink ref="C119" location="A125173182X" display="A125173182X" xr:uid="{8DAF55AC-DB1F-4406-B57D-713C3534F469}"/>
    <hyperlink ref="C120" location="A125173158X" display="A125173158X" xr:uid="{CBF1312F-561B-4767-8184-1154D6B5143F}"/>
    <hyperlink ref="C121" location="A125173170R" display="A125173170R" xr:uid="{4053F7AA-41D5-47F4-8899-7B2F664AC8B9}"/>
    <hyperlink ref="C122" location="A125173202W" display="A125173202W" xr:uid="{1F3A5EF7-A409-4B5C-815E-6A52E19AF408}"/>
    <hyperlink ref="C123" location="A125173174X" display="A125173174X" xr:uid="{49B8D17E-8C46-4753-9A75-1488763D1E7D}"/>
    <hyperlink ref="C124" location="A125173206F" display="A125173206F" xr:uid="{B97A9560-0B38-44C2-A4D2-09477BA38703}"/>
    <hyperlink ref="C125" location="A125173210W" display="A125173210W" xr:uid="{77D3F60F-A7EF-4530-981D-1153226A4691}"/>
    <hyperlink ref="C126" location="A125173254X" display="A125173254X" xr:uid="{72A2487B-3D25-4E5F-966D-59A91BFD3E80}"/>
    <hyperlink ref="C127" location="A125173162R" display="A125173162R" xr:uid="{7BFF40F8-2CBE-4A48-866B-ECA4CC5D4C10}"/>
    <hyperlink ref="C128" location="A125173242R" display="A125173242R" xr:uid="{061BF8A5-7EA2-4A79-BDFB-4CAB9B82A7B8}"/>
    <hyperlink ref="C129" location="A125173246X" display="A125173246X" xr:uid="{067B6B10-89E1-4F94-BE4B-F096AFCC1011}"/>
    <hyperlink ref="C133" location="A125173166X" display="A125173166X" xr:uid="{4A878E58-0789-4692-B1EB-34DD94DDB01A}"/>
    <hyperlink ref="C134" location="A125173186J" display="A125173186J" xr:uid="{96ED0398-39DC-430D-8DF5-A867D58CEA8D}"/>
    <hyperlink ref="C137" location="A125173214F" display="A125173214F" xr:uid="{16B84E38-FC35-4380-95DE-30B4E7CDBAC8}"/>
    <hyperlink ref="C138" location="A125173258J" display="A125173258J" xr:uid="{46274B72-01F4-4E39-AF43-BE7C5B3C1E8B}"/>
    <hyperlink ref="F108" location="A125176034A" display="A125176034A" xr:uid="{49828EA7-C344-41C4-8908-DDAC2BECDEE9}"/>
    <hyperlink ref="F109" location="A125175998A" display="A125175998A" xr:uid="{38F861D3-9FD9-44DE-8B85-4B9DF53CA80E}"/>
    <hyperlink ref="F110" location="A125176038K" display="A125176038K" xr:uid="{DC2E08E0-0FD9-4948-9469-FB3CBB54FA4F}"/>
    <hyperlink ref="F111" location="A125176042A" display="A125176042A" xr:uid="{505E55B2-5938-4582-B221-777394E7D523}"/>
    <hyperlink ref="F112" location="A125176002J" display="A125176002J" xr:uid="{571CC7B1-D8FB-43DD-B301-1A14534C6FCE}"/>
    <hyperlink ref="F113" location="A125176006T" display="A125176006T" xr:uid="{F264A261-4350-425B-AE66-94E9603DFCC7}"/>
    <hyperlink ref="F114" location="A125176026A" display="A125176026A" xr:uid="{136F8E5E-05D3-4EBB-82F9-76D74982E4CC}"/>
    <hyperlink ref="F115" location="A125175986T" display="A125175986T" xr:uid="{93643B71-CC94-4373-A092-FF5A78C1C2B6}"/>
    <hyperlink ref="F116" location="A125176046K" display="A125176046K" xr:uid="{5D578E54-0CA6-48F7-9DC2-E99155C7D8B8}"/>
    <hyperlink ref="F117" location="A125176030T" display="A125176030T" xr:uid="{3A9E11FE-ECCA-448E-91AA-4062D4172344}"/>
    <hyperlink ref="F118" location="A125176058V" display="A125176058V" xr:uid="{8D8CB76F-740F-4A26-8B45-413497D77EAD}"/>
    <hyperlink ref="F119" location="A125175990J" display="A125175990J" xr:uid="{DCAF9EC0-A65C-47D4-86D5-8AD4478EFFD9}"/>
    <hyperlink ref="F120" location="A125175966J" display="A125175966J" xr:uid="{E56B6D78-150F-4DF8-BF2C-73AAF3C9DDAD}"/>
    <hyperlink ref="F121" location="A125175978T" display="A125175978T" xr:uid="{3B186DE2-B319-43E2-A9C0-5325C1BA6F00}"/>
    <hyperlink ref="F122" location="A125176010J" display="A125176010J" xr:uid="{4B0DC69C-ACE9-4045-BB0D-F47395C3B11B}"/>
    <hyperlink ref="F123" location="A125175982J" display="A125175982J" xr:uid="{BAD81BA8-C314-4E5D-A9B8-CB79E77D1562}"/>
    <hyperlink ref="F124" location="A125176014T" display="A125176014T" xr:uid="{62E5E9AE-03CC-4702-9634-5D02BA0D5615}"/>
    <hyperlink ref="F125" location="A125176018A" display="A125176018A" xr:uid="{EDF4E6F9-A2E6-497A-B510-194124254E2D}"/>
    <hyperlink ref="F126" location="A125176062K" display="A125176062K" xr:uid="{E6C45283-D967-4393-B646-12DEF30591A9}"/>
    <hyperlink ref="F127" location="A125175970X" display="A125175970X" xr:uid="{BE8F4C9E-EF50-4534-BAC1-4F9688A3E963}"/>
    <hyperlink ref="F128" location="A125176050A" display="A125176050A" xr:uid="{DC1E6EFC-8455-4228-91D0-130E8090A965}"/>
    <hyperlink ref="F129" location="A125176054K" display="A125176054K" xr:uid="{F45B3FF3-0A6C-4C7E-A831-B0BB95D8963E}"/>
    <hyperlink ref="F133" location="A125175974J" display="A125175974J" xr:uid="{65FEE313-8FA8-479F-82A0-0C00A40353C2}"/>
    <hyperlink ref="F134" location="A125175994T" display="A125175994T" xr:uid="{02E7458B-233A-47CF-9BAC-0D7E7F5256CE}"/>
    <hyperlink ref="F137" location="A125176022T" display="A125176022T" xr:uid="{3DB82A21-6FDF-42A9-9F70-F151892BC9F6}"/>
    <hyperlink ref="F138" location="A125176066V" display="A125176066V" xr:uid="{48281461-EE5A-495C-894A-7538EF998366}"/>
    <hyperlink ref="I108" location="A125174162J" display="A125174162J" xr:uid="{456BF8C5-67CF-43C0-A5CE-00E4DABC97E4}"/>
    <hyperlink ref="I109" location="A125174126X" display="A125174126X" xr:uid="{4DBA433B-1189-499C-84BC-F2769CCB6E2F}"/>
    <hyperlink ref="I110" location="A125174166T" display="A125174166T" xr:uid="{D63A6D59-117C-43FB-8EDD-FAABE2F84A82}"/>
    <hyperlink ref="I111" location="A125174170J" display="A125174170J" xr:uid="{28D9B8D5-802A-445F-BB64-C6D56705B9C6}"/>
    <hyperlink ref="I112" location="A125174130R" display="A125174130R" xr:uid="{0A306FAD-8E79-40B9-8559-380DF1D212EF}"/>
    <hyperlink ref="I113" location="A125174134X" display="A125174134X" xr:uid="{05697D8B-E76E-4218-9838-E53A64E7DE43}"/>
    <hyperlink ref="I114" location="A125174154J" display="A125174154J" xr:uid="{0392E37B-FD26-48EB-92BE-C2C8A58AE48A}"/>
    <hyperlink ref="I115" location="A125174114R" display="A125174114R" xr:uid="{C427EB60-A99F-4F30-97D0-E53D50172C75}"/>
    <hyperlink ref="I116" location="A125174174T" display="A125174174T" xr:uid="{2E3A5E08-1A3F-421A-B57E-45C55103568E}"/>
    <hyperlink ref="I117" location="A125174158T" display="A125174158T" xr:uid="{6C28BF6F-7FEE-43A9-BDE0-ABF2E1DCBEC5}"/>
    <hyperlink ref="I118" location="A125174186A" display="A125174186A" xr:uid="{60084E7F-C4FB-4C45-BC41-03984787FE8E}"/>
    <hyperlink ref="I119" location="A125174118X" display="A125174118X" xr:uid="{1872E406-24A8-4115-934C-53138F0584B2}"/>
    <hyperlink ref="I120" location="A125174094T" display="A125174094T" xr:uid="{9C078236-FA20-416F-AC5B-ADB843695B09}"/>
    <hyperlink ref="I121" location="A125174106R" display="A125174106R" xr:uid="{12296BAF-8CE0-4862-9C7A-FE74C7208D80}"/>
    <hyperlink ref="I122" location="A125174138J" display="A125174138J" xr:uid="{EDBF314B-79C5-48D5-9571-AE42ED0681BB}"/>
    <hyperlink ref="I123" location="A125174110F" display="A125174110F" xr:uid="{9013F1FF-8103-4F96-A65D-560C0269A0BC}"/>
    <hyperlink ref="I124" location="A125174142X" display="A125174142X" xr:uid="{107A027A-3AD4-47DE-B372-938816C96219}"/>
    <hyperlink ref="I125" location="A125174146J" display="A125174146J" xr:uid="{DF3CD2E7-4DAA-41DA-9F9E-7EBD9B0FE60D}"/>
    <hyperlink ref="I126" location="A125174190T" display="A125174190T" xr:uid="{5E23E382-3155-41B1-9679-66B3183431A4}"/>
    <hyperlink ref="I127" location="A125174098A" display="A125174098A" xr:uid="{6CFD868E-CE26-4ACF-B3A7-3BAF78D5C205}"/>
    <hyperlink ref="I128" location="A125174178A" display="A125174178A" xr:uid="{E45CDCF8-AAAA-40C3-8D6A-B6FAC730D844}"/>
    <hyperlink ref="I129" location="A125174182T" display="A125174182T" xr:uid="{FD1F6BA3-EAE4-403B-87EC-610F4AD2DE90}"/>
    <hyperlink ref="I133" location="A125174102F" display="A125174102F" xr:uid="{8B2EEE26-D420-4E43-AADC-89BCB29CAA30}"/>
    <hyperlink ref="I134" location="A125174122R" display="A125174122R" xr:uid="{87CB5426-AADC-47CA-8441-F3A4D64E36FB}"/>
    <hyperlink ref="I137" location="A125174150X" display="A125174150X" xr:uid="{CE5063E3-6A46-48EF-8F50-AA2E588A4A0B}"/>
    <hyperlink ref="I138" location="A125174194A" display="A125174194A" xr:uid="{E927D98F-96BA-463E-AFAA-326E3E02391A}"/>
    <hyperlink ref="L108" location="A125176970T" display="A125176970T" xr:uid="{0A384273-0935-47D9-83EB-136369C72F33}"/>
    <hyperlink ref="L109" location="A125176934J" display="A125176934J" xr:uid="{7CBF662B-7ABE-4DA7-820C-2A9E07A5FFAB}"/>
    <hyperlink ref="L110" location="A125176974A" display="A125176974A" xr:uid="{3E173AD1-9FFF-4759-9F59-2B149A92C965}"/>
    <hyperlink ref="L111" location="A125176978K" display="A125176978K" xr:uid="{07BF4ADC-025B-4833-AA11-808AAA7852C4}"/>
    <hyperlink ref="L112" location="A125176938T" display="A125176938T" xr:uid="{3761547F-C07C-452C-AC89-E03394EBAA0A}"/>
    <hyperlink ref="L113" location="A125176942J" display="A125176942J" xr:uid="{1AFBD301-7305-436F-AAC9-E9B8AF0A3780}"/>
    <hyperlink ref="L114" location="A125176962T" display="A125176962T" xr:uid="{25899B1A-4498-4DD0-96AC-E573A1E6DF98}"/>
    <hyperlink ref="L115" location="A125176922X" display="A125176922X" xr:uid="{F975732B-6E85-43EB-BE3C-42E73532A06C}"/>
    <hyperlink ref="L116" location="A125176982A" display="A125176982A" xr:uid="{1C8B9DF2-B28B-4F8A-813E-012C647C701E}"/>
    <hyperlink ref="L117" location="A125176966A" display="A125176966A" xr:uid="{CA7CB906-3986-45AB-B929-A86FE26E8DF6}"/>
    <hyperlink ref="L118" location="A125176994K" display="A125176994K" xr:uid="{EF2CECB8-5A09-485A-B54D-F68066C4AEDC}"/>
    <hyperlink ref="L119" location="A125176926J" display="A125176926J" xr:uid="{7A16B249-9EC8-4B46-9239-C7C225C34A64}"/>
    <hyperlink ref="L120" location="A125176902R" display="A125176902R" xr:uid="{D7628804-5779-4962-BCEB-1BEB674980E2}"/>
    <hyperlink ref="L121" location="A125176914X" display="A125176914X" xr:uid="{8AA9A2AC-6CD6-44CF-97D8-E472AD45916B}"/>
    <hyperlink ref="L122" location="A125176946T" display="A125176946T" xr:uid="{85E2A0B6-9A55-4F19-B635-C4A1943B9CA2}"/>
    <hyperlink ref="L123" location="A125176918J" display="A125176918J" xr:uid="{D31918E7-EDEA-44F5-B223-BD9D21FA527E}"/>
    <hyperlink ref="L124" location="A125176950J" display="A125176950J" xr:uid="{F114E4DC-2A4C-4876-8411-88CA2E7AD44C}"/>
    <hyperlink ref="L125" location="A125176954T" display="A125176954T" xr:uid="{D2DD2505-4C89-4240-8CFE-BF9A70726AE7}"/>
    <hyperlink ref="L126" location="A125176998V" display="A125176998V" xr:uid="{92A5A429-E38C-4B10-A7BD-C91161DFD2EC}"/>
    <hyperlink ref="L127" location="A125176906X" display="A125176906X" xr:uid="{66538EB6-98A3-4398-B4CF-282637B33F80}"/>
    <hyperlink ref="L128" location="A125176986K" display="A125176986K" xr:uid="{9D343F78-BE8D-4AF9-BC60-0CBD3E8C081C}"/>
    <hyperlink ref="L129" location="A125176990A" display="A125176990A" xr:uid="{F6C41137-BA34-453E-877D-D823A7405168}"/>
    <hyperlink ref="L133" location="A125176910R" display="A125176910R" xr:uid="{9D805D0B-8B48-43AA-96AB-A20161E9CA14}"/>
    <hyperlink ref="L134" location="A125176930X" display="A125176930X" xr:uid="{E4D2A66E-938A-4319-87DD-C9F8AE523007}"/>
    <hyperlink ref="L137" location="A125176958A" display="A125176958A" xr:uid="{6F5C638A-FD82-4CF9-916E-D563D53E25EA}"/>
    <hyperlink ref="L138" location="A125177002A" display="A125177002A" xr:uid="{D8C5FAD6-3793-4DE7-82A2-43D942A7B4E6}"/>
    <hyperlink ref="O108" location="A125177906T" display="A125177906T" xr:uid="{5228060E-FC8B-4215-A266-396F575F4C7D}"/>
    <hyperlink ref="O109" location="A125177870A" display="A125177870A" xr:uid="{A4795186-FA60-4A99-96B8-7FD373C45BA4}"/>
    <hyperlink ref="O110" location="A125177910J" display="A125177910J" xr:uid="{5ED224B2-EB93-40B8-9A3B-E3FCC782615D}"/>
    <hyperlink ref="O111" location="A125177914T" display="A125177914T" xr:uid="{A135484C-9537-4248-ADEF-C79C784F54D9}"/>
    <hyperlink ref="O112" location="A125177874K" display="A125177874K" xr:uid="{BF0D7F3C-C42C-4F11-814A-67E4FCC7D748}"/>
    <hyperlink ref="O113" location="A125177878V" display="A125177878V" xr:uid="{41541918-201B-465D-8B0D-0AC7FEFE463B}"/>
    <hyperlink ref="O114" location="A125177898C" display="A125177898C" xr:uid="{9F203B65-1567-4FCE-96CB-8527F19BFFD5}"/>
    <hyperlink ref="O115" location="A125177858K" display="A125177858K" xr:uid="{2E69FF7B-CE9B-4D67-9435-93398C77FB03}"/>
    <hyperlink ref="O116" location="A125177918A" display="A125177918A" xr:uid="{727013B9-646E-45DC-B8C7-E444D3F19865}"/>
    <hyperlink ref="O117" location="A125177902J" display="A125177902J" xr:uid="{72C2534B-24DD-4541-81D7-03B916AD3C58}"/>
    <hyperlink ref="O118" location="A125177930T" display="A125177930T" xr:uid="{28728C2F-26FC-47AF-968E-D3CE4ADAF8B4}"/>
    <hyperlink ref="O119" location="A125177862A" display="A125177862A" xr:uid="{335C0287-6A33-49AA-97B2-9B598FB0A419}"/>
    <hyperlink ref="O120" location="A125177838A" display="A125177838A" xr:uid="{B2A68243-7FDE-4241-8C41-0A88FD3AAED0}"/>
    <hyperlink ref="O121" location="A125177850T" display="A125177850T" xr:uid="{2862E279-93F5-4962-8312-751BAB2F96F0}"/>
    <hyperlink ref="O122" location="A125177882K" display="A125177882K" xr:uid="{8910F90F-9517-443B-95A0-37293FAF7672}"/>
    <hyperlink ref="O123" location="A125177854A" display="A125177854A" xr:uid="{892BEB8F-00A3-4C98-9117-92D640BF8E0A}"/>
    <hyperlink ref="O124" location="A125177886V" display="A125177886V" xr:uid="{BF068AC2-6DD2-459F-AFC2-DCA04BC2AC4E}"/>
    <hyperlink ref="O125" location="A125177890K" display="A125177890K" xr:uid="{209B3C7B-B80F-4D0C-BB14-14B6AD107288}"/>
    <hyperlink ref="O126" location="A125177934A" display="A125177934A" xr:uid="{6DCFE800-09CB-4D92-894A-EA847B47DBE6}"/>
    <hyperlink ref="O127" location="A125177842T" display="A125177842T" xr:uid="{2B06EA5F-C320-40C7-B585-9FD963149AFE}"/>
    <hyperlink ref="O128" location="A125177922T" display="A125177922T" xr:uid="{331BB3DF-7FC0-4F83-802E-CA564CE5C9D1}"/>
    <hyperlink ref="O129" location="A125177926A" display="A125177926A" xr:uid="{41481B93-CB0E-42B9-AA86-FAB4EF6F4C95}"/>
    <hyperlink ref="O133" location="A125177846A" display="A125177846A" xr:uid="{FA4C612B-85E9-4877-8F00-A449C6E7E56A}"/>
    <hyperlink ref="O134" location="A125177866K" display="A125177866K" xr:uid="{B3CA3D21-F0EE-44E1-910C-CEFF5DE4FE4A}"/>
    <hyperlink ref="O137" location="A125177894V" display="A125177894V" xr:uid="{230A5379-366A-4878-9340-C3A0F918CB15}"/>
    <hyperlink ref="O138" location="A125177938K" display="A125177938K" xr:uid="{40BB1E95-FB00-4945-8350-AC6C2C0141E3}"/>
    <hyperlink ref="R108" location="A125175098V" display="A125175098V" xr:uid="{EDBF7D8E-9824-43F6-B8FE-7C738063643D}"/>
    <hyperlink ref="R109" location="A125175062T" display="A125175062T" xr:uid="{3E1261E5-885F-4B8C-A2BB-EBE7F9D73886}"/>
    <hyperlink ref="R110" location="A125175102X" display="A125175102X" xr:uid="{BFF9C876-87C0-42AC-BBAC-406BAD34F060}"/>
    <hyperlink ref="R111" location="A125175106J" display="A125175106J" xr:uid="{A017CD51-FC82-4728-BEFA-59C10AAF97AE}"/>
    <hyperlink ref="R112" location="A125175066A" display="A125175066A" xr:uid="{D0A9774A-8E18-459C-A3BE-D0EEE43913FE}"/>
    <hyperlink ref="R113" location="A125175070T" display="A125175070T" xr:uid="{6413CEE8-D058-4992-BF03-E6DE31AB2AA3}"/>
    <hyperlink ref="R114" location="A125175090A" display="A125175090A" xr:uid="{0658D0E4-F42E-470C-83BF-44D03E476A51}"/>
    <hyperlink ref="R115" location="A125175050J" display="A125175050J" xr:uid="{FBA49628-9380-4B18-AC40-4F7E70AA0982}"/>
    <hyperlink ref="R116" location="A125175110X" display="A125175110X" xr:uid="{CC4C7AFB-9C8F-46EF-BCD2-60CDB2460E88}"/>
    <hyperlink ref="R117" location="A125175094K" display="A125175094K" xr:uid="{E03AECAF-EF40-48E7-AC66-55C4B44DBD95}"/>
    <hyperlink ref="R118" location="A125175122J" display="A125175122J" xr:uid="{C3A705DB-1816-4256-895C-60E7747DF413}"/>
    <hyperlink ref="R119" location="A125175054T" display="A125175054T" xr:uid="{01F57D8E-1A48-4DE3-9277-EAF4B3232E45}"/>
    <hyperlink ref="R120" location="A125175030X" display="A125175030X" xr:uid="{EDB81C9A-88E9-441E-9FDF-273D87210D3D}"/>
    <hyperlink ref="R121" location="A125175042J" display="A125175042J" xr:uid="{04A8A520-E262-4484-9A40-91E4C05A5469}"/>
    <hyperlink ref="R122" location="A125175074A" display="A125175074A" xr:uid="{1FAE9E31-19BC-4D2B-B8CD-5C6A1C349F64}"/>
    <hyperlink ref="R123" location="A125175046T" display="A125175046T" xr:uid="{1EFB992E-1AA4-43BB-8B1A-95048AB526B0}"/>
    <hyperlink ref="R124" location="A125175078K" display="A125175078K" xr:uid="{15D439FB-C5EE-4BB1-ACEB-C8EE575B9E6A}"/>
    <hyperlink ref="R125" location="A125175082A" display="A125175082A" xr:uid="{8A472F23-7007-4E5C-B6C4-63D8867C963F}"/>
    <hyperlink ref="R126" location="A125175126T" display="A125175126T" xr:uid="{856F8375-0893-4912-B85B-A2FDC2B159C4}"/>
    <hyperlink ref="R127" location="A125175034J" display="A125175034J" xr:uid="{07403468-59D5-4A96-999D-1A637713706F}"/>
    <hyperlink ref="R128" location="A125175114J" display="A125175114J" xr:uid="{7C4D973E-9F0A-46F7-9C88-BB6249032282}"/>
    <hyperlink ref="R129" location="A125175118T" display="A125175118T" xr:uid="{D29C118D-9F8B-4F25-98F9-7E750098743B}"/>
    <hyperlink ref="R133" location="A125175038T" display="A125175038T" xr:uid="{947A6067-B395-4363-B31A-510AF069DF3F}"/>
    <hyperlink ref="R134" location="A125175058A" display="A125175058A" xr:uid="{E2BBEE4F-619E-4722-80DE-C15A2C83A0E7}"/>
    <hyperlink ref="R137" location="A125175086K" display="A125175086K" xr:uid="{66933417-BB67-4C56-B61F-CB0DE4CC98A1}"/>
    <hyperlink ref="R138" location="A125175130J" display="A125175130J" xr:uid="{AB7EEFD5-9A53-470B-B87D-711A019EB47E}"/>
    <hyperlink ref="D108" location="A125184458F" display="A125184458F" xr:uid="{4FFE51F5-78F5-4282-9898-AD54FD717217}"/>
    <hyperlink ref="D109" location="A125184422C" display="A125184422C" xr:uid="{BE5B32AD-6923-471F-B58D-3668801867A5}"/>
    <hyperlink ref="D110" location="A125184462W" display="A125184462W" xr:uid="{29996DF1-7082-4190-9F80-F476FB30C254}"/>
    <hyperlink ref="D111" location="A125184466F" display="A125184466F" xr:uid="{C455AFBD-C688-4BAF-B8AB-6EDAA6585457}"/>
    <hyperlink ref="D112" location="A125184426L" display="A125184426L" xr:uid="{FDECA672-D8E6-4B6E-8F37-F9970FC8B5E0}"/>
    <hyperlink ref="D113" location="A125184430C" display="A125184430C" xr:uid="{E4BA8DEF-0590-4609-9D66-9A99714A9032}"/>
    <hyperlink ref="D114" location="A125184450L" display="A125184450L" xr:uid="{7D702EF4-ED16-46E6-8470-C3A717AAFE58}"/>
    <hyperlink ref="D115" location="A125184410V" display="A125184410V" xr:uid="{E8B8F17C-3AE2-4E93-BE3A-C644DB3B0F73}"/>
    <hyperlink ref="D116" location="A125184470W" display="A125184470W" xr:uid="{5A7F3B7C-00E7-4878-B99E-1D8F712B5564}"/>
    <hyperlink ref="D117" location="A125184454W" display="A125184454W" xr:uid="{E237D428-E434-4372-B88C-4081956EBC2D}"/>
    <hyperlink ref="D118" location="A125184482F" display="A125184482F" xr:uid="{CBBA3ADB-4B72-4157-9F98-DF08A0EE6D9E}"/>
    <hyperlink ref="D119" location="A125184414C" display="A125184414C" xr:uid="{D388BAEB-0B24-4316-AF3F-3D43C8436F6D}"/>
    <hyperlink ref="D120" location="A125184390W" display="A125184390W" xr:uid="{8171364D-43BE-4D05-8D59-358995E48F49}"/>
    <hyperlink ref="D121" location="A125184402V" display="A125184402V" xr:uid="{7AEC84CB-F56B-446A-95C9-3F2118B06E59}"/>
    <hyperlink ref="D122" location="A125184434L" display="A125184434L" xr:uid="{BAEC6D9D-289A-40D6-AED6-588B31B0C928}"/>
    <hyperlink ref="D123" location="A125184406C" display="A125184406C" xr:uid="{AB1E78DA-71BB-48FC-871A-6699E041F81A}"/>
    <hyperlink ref="D124" location="A125184438W" display="A125184438W" xr:uid="{F19E754E-AFD7-4509-8C9B-98E4A24126FC}"/>
    <hyperlink ref="D125" location="A125184442L" display="A125184442L" xr:uid="{1AE0820C-0049-43CF-94E4-201F48621255}"/>
    <hyperlink ref="D126" location="A125184486R" display="A125184486R" xr:uid="{F1B7A081-D8E1-42B1-8D52-116E227617F4}"/>
    <hyperlink ref="D127" location="A125184394F" display="A125184394F" xr:uid="{A41E1D78-1AD6-4A3F-A58F-2B9DE5773994}"/>
    <hyperlink ref="D128" location="A125184474F" display="A125184474F" xr:uid="{11A84275-2F2F-4C01-B874-DC34BBCD414A}"/>
    <hyperlink ref="D129" location="A125184478R" display="A125184478R" xr:uid="{63BA2F2E-1E06-4A59-BBA4-A87FE7DAFA40}"/>
    <hyperlink ref="D133" location="A125184398R" display="A125184398R" xr:uid="{C95E74F2-87C8-41DF-A8D6-A8095841D83C}"/>
    <hyperlink ref="D134" location="A125184418L" display="A125184418L" xr:uid="{741FE77C-144C-4444-84C6-CFAC91F6794B}"/>
    <hyperlink ref="D137" location="A125184446W" display="A125184446W" xr:uid="{4186C6F8-5288-40C7-8033-EF4214F25F81}"/>
    <hyperlink ref="D138" location="A125184490F" display="A125184490F" xr:uid="{7375895A-113A-4C7C-99F5-0B8DC777E444}"/>
    <hyperlink ref="G108" location="A125187266T" display="A125187266T" xr:uid="{F2791020-D984-4D12-B058-BFD30DF337C8}"/>
    <hyperlink ref="G109" location="A125187230R" display="A125187230R" xr:uid="{306AD771-856D-4031-93E7-9EEA84867D47}"/>
    <hyperlink ref="G110" location="A125187270J" display="A125187270J" xr:uid="{2C890A83-6154-417D-A102-06490D73D877}"/>
    <hyperlink ref="G111" location="A125187274T" display="A125187274T" xr:uid="{31D9665A-3CD5-4810-8BB5-D0627E8F4CF8}"/>
    <hyperlink ref="G112" location="A125187234X" display="A125187234X" xr:uid="{0B107EA7-36CC-4688-8982-43F9E834A654}"/>
    <hyperlink ref="G113" location="A125187238J" display="A125187238J" xr:uid="{555BF68A-25BA-4DD1-8C55-3FA8C1F4EAD4}"/>
    <hyperlink ref="G114" location="A125187258T" display="A125187258T" xr:uid="{FC3DB090-7C0A-407E-ABED-E69ED832A0CA}"/>
    <hyperlink ref="G115" location="A125187218X" display="A125187218X" xr:uid="{49035237-2D0F-4F5D-99E6-CA9C3A318728}"/>
    <hyperlink ref="G116" location="A125187278A" display="A125187278A" xr:uid="{66B7CD32-5714-4FDE-8F72-E28D7A46803E}"/>
    <hyperlink ref="G117" location="A125187262J" display="A125187262J" xr:uid="{C5D36F31-F89F-48AC-83DE-7B4CC5E780DB}"/>
    <hyperlink ref="G118" location="A125187290T" display="A125187290T" xr:uid="{AD07BA41-E3F3-4EB5-929C-8FEDABD8CF63}"/>
    <hyperlink ref="G119" location="A125187222R" display="A125187222R" xr:uid="{7D848FC5-14AC-403F-B42F-F541B7E99619}"/>
    <hyperlink ref="G120" location="A125187198A" display="A125187198A" xr:uid="{4A339DD7-EBDF-49AF-B118-74197FD425EE}"/>
    <hyperlink ref="G121" location="A125187210F" display="A125187210F" xr:uid="{2234937E-E872-410B-8F58-8F8B3E506174}"/>
    <hyperlink ref="G122" location="A125187242X" display="A125187242X" xr:uid="{39F2D66F-853E-4049-8925-6411B45012D8}"/>
    <hyperlink ref="G123" location="A125187214R" display="A125187214R" xr:uid="{8B13D5DF-F36E-48C7-8317-56BFB9D08D2A}"/>
    <hyperlink ref="G124" location="A125187246J" display="A125187246J" xr:uid="{29E4193F-7E37-4A2B-BE24-E0FE03D38650}"/>
    <hyperlink ref="G125" location="A125187250X" display="A125187250X" xr:uid="{93435CDA-F810-47F6-94FD-A3BBE5AE4037}"/>
    <hyperlink ref="G126" location="A125187294A" display="A125187294A" xr:uid="{D84A585A-9D81-462A-8DB9-67900DF58985}"/>
    <hyperlink ref="G127" location="A125187202F" display="A125187202F" xr:uid="{3BC3DD45-07CA-4484-BB3E-52F6C393F391}"/>
    <hyperlink ref="G128" location="A125187282T" display="A125187282T" xr:uid="{FCFF4760-E3F3-4EC9-895F-1CAD1D0FCB93}"/>
    <hyperlink ref="G129" location="A125187286A" display="A125187286A" xr:uid="{59D699D5-87EE-4AC6-A6F8-67427DBFAB3F}"/>
    <hyperlink ref="G133" location="A125187206R" display="A125187206R" xr:uid="{AA092D5F-3A1B-4A0D-BE49-D4303F96C6E1}"/>
    <hyperlink ref="G134" location="A125187226X" display="A125187226X" xr:uid="{877C928B-EF6D-4A4C-ABD0-D17EB153AB07}"/>
    <hyperlink ref="G137" location="A125187254J" display="A125187254J" xr:uid="{F4623397-0D12-45FA-A46B-5A6124464953}"/>
    <hyperlink ref="G138" location="A125187298K" display="A125187298K" xr:uid="{630BD0EB-3C99-499F-A265-A94B64775103}"/>
    <hyperlink ref="J108" location="A125185394X" display="A125185394X" xr:uid="{0E8CD155-A468-4605-9C83-AA14EB0AB158}"/>
    <hyperlink ref="J109" location="A125185358R" display="A125185358R" xr:uid="{B7AFA673-FF45-4172-8C73-689A7DCC0B2F}"/>
    <hyperlink ref="J110" location="A125185398J" display="A125185398J" xr:uid="{0C5DC448-9FD4-44ED-BCDF-90DFAF9A7E35}"/>
    <hyperlink ref="J111" location="A125185402L" display="A125185402L" xr:uid="{15701C21-90E7-487E-8946-31C9D956CC9A}"/>
    <hyperlink ref="J112" location="A125185362F" display="A125185362F" xr:uid="{B9F695D8-FFFA-450F-8A53-7A3D32BC9349}"/>
    <hyperlink ref="J113" location="A125185366R" display="A125185366R" xr:uid="{79073F26-5901-466D-935D-168B600C9393}"/>
    <hyperlink ref="J114" location="A125185386X" display="A125185386X" xr:uid="{DCC560FD-81F7-4389-8DD8-153DE0741280}"/>
    <hyperlink ref="J115" location="A125185346F" display="A125185346F" xr:uid="{66E22C9E-4559-4196-9041-BB46CC52EFDA}"/>
    <hyperlink ref="J116" location="A125185406W" display="A125185406W" xr:uid="{DF3C2E7A-EB18-4A6E-97B9-F3083A2A0805}"/>
    <hyperlink ref="J117" location="A125185390R" display="A125185390R" xr:uid="{6397B2B9-BD38-41C9-9960-482CD7161106}"/>
    <hyperlink ref="J118" location="A125185418F" display="A125185418F" xr:uid="{C577F4E1-8572-43F5-B31B-AA10A731C4FF}"/>
    <hyperlink ref="J119" location="A125185350W" display="A125185350W" xr:uid="{BEFE53F0-8468-427F-A331-F773D38EAC4C}"/>
    <hyperlink ref="J120" location="A125185326W" display="A125185326W" xr:uid="{DB877936-E576-4BEE-A820-B504E177D4F1}"/>
    <hyperlink ref="J121" location="A125185338F" display="A125185338F" xr:uid="{A1AF7054-8FE8-4A2D-B335-113C21EFF609}"/>
    <hyperlink ref="J122" location="A125185370F" display="A125185370F" xr:uid="{2541EBF7-2C5D-4C2B-81E3-E1269AFDF324}"/>
    <hyperlink ref="J123" location="A125185342W" display="A125185342W" xr:uid="{BDB4AE7B-5847-4126-80A4-E1AF600849F2}"/>
    <hyperlink ref="J124" location="A125185374R" display="A125185374R" xr:uid="{E11821F5-18CA-4E4D-92D5-998C10A41133}"/>
    <hyperlink ref="J125" location="A125185378X" display="A125185378X" xr:uid="{0F821FE9-0EC8-4018-AAB5-E2DC38F23A44}"/>
    <hyperlink ref="J126" location="A125185422W" display="A125185422W" xr:uid="{19112615-71E6-47A5-A96A-B7CF4203CE3C}"/>
    <hyperlink ref="J127" location="A125185330L" display="A125185330L" xr:uid="{2E33B7A3-756F-41B4-AB02-914A4C4881D0}"/>
    <hyperlink ref="J128" location="A125185410L" display="A125185410L" xr:uid="{BA9C390B-B8FD-4D56-BE84-05AF61AA2455}"/>
    <hyperlink ref="J129" location="A125185414W" display="A125185414W" xr:uid="{A4A3A436-3584-4581-9A36-27D253B8BB49}"/>
    <hyperlink ref="J133" location="A125185334W" display="A125185334W" xr:uid="{77758CFD-C218-433D-B8F0-21C99B6B6DE2}"/>
    <hyperlink ref="J134" location="A125185354F" display="A125185354F" xr:uid="{98D9D60E-30D2-48BC-A1E8-24E05276E4D7}"/>
    <hyperlink ref="J137" location="A125185382R" display="A125185382R" xr:uid="{522C2556-475C-444C-8777-3F8131F324CD}"/>
    <hyperlink ref="J138" location="A125185426F" display="A125185426F" xr:uid="{18A27BCA-8911-43D9-AE83-3BD290F4F40D}"/>
    <hyperlink ref="M108" location="A125188202X" display="A125188202X" xr:uid="{5F8B19A2-C46A-4FDA-8253-232BBACBEE78}"/>
    <hyperlink ref="M109" location="A125188166A" display="A125188166A" xr:uid="{B63626BB-1A39-4720-9CAA-95EA596F8F59}"/>
    <hyperlink ref="M110" location="A125188206J" display="A125188206J" xr:uid="{8DEAA630-85FB-4DE8-930B-C7B62C76AC42}"/>
    <hyperlink ref="M111" location="A125188210X" display="A125188210X" xr:uid="{7E76F80E-F4EA-4AE2-BCBD-292C7AC0D466}"/>
    <hyperlink ref="M112" location="A125188170T" display="A125188170T" xr:uid="{44E79D25-3E21-4F9D-8388-C490649137EB}"/>
    <hyperlink ref="M113" location="A125188174A" display="A125188174A" xr:uid="{B5EB09BC-89B4-4A71-A4BB-995A326B7E36}"/>
    <hyperlink ref="M114" location="A125188194K" display="A125188194K" xr:uid="{6859010F-0365-4838-8395-7E7C0848231B}"/>
    <hyperlink ref="M115" location="A125188154T" display="A125188154T" xr:uid="{069D3FAC-AC04-430C-B248-22BCA6FBCD10}"/>
    <hyperlink ref="M116" location="A125188214J" display="A125188214J" xr:uid="{DE14A7C3-1381-4CA2-963A-8A3E78627FE7}"/>
    <hyperlink ref="M117" location="A125188198V" display="A125188198V" xr:uid="{B37805F2-A1CF-4A03-90C5-EC93037919B5}"/>
    <hyperlink ref="M118" location="A125188226T" display="A125188226T" xr:uid="{CBBE739A-2F5B-4B05-8791-7A9E6C2881BB}"/>
    <hyperlink ref="M119" location="A125188158A" display="A125188158A" xr:uid="{D80D46D5-8213-4159-BDB3-F4A6A648BE1B}"/>
    <hyperlink ref="M120" location="A125188134J" display="A125188134J" xr:uid="{6FCC4D30-971D-4E64-BAC1-D767DDCFF62D}"/>
    <hyperlink ref="M121" location="A125188146T" display="A125188146T" xr:uid="{682E4F97-F210-49E3-82CA-1CE67300F9B1}"/>
    <hyperlink ref="M122" location="A125188178K" display="A125188178K" xr:uid="{6322D843-C322-4F7F-A618-CCC7E27F597D}"/>
    <hyperlink ref="M123" location="A125188150J" display="A125188150J" xr:uid="{AEC9BC44-4F59-4702-BA8A-86679F3A3728}"/>
    <hyperlink ref="M124" location="A125188182A" display="A125188182A" xr:uid="{D1BC3537-9ACF-493B-A171-9C39D1C724FB}"/>
    <hyperlink ref="M125" location="A125188186K" display="A125188186K" xr:uid="{1892658F-5A7D-46E7-8066-31402992C3DA}"/>
    <hyperlink ref="M126" location="A125188230J" display="A125188230J" xr:uid="{6EBE5E2E-139A-4943-9D94-DBE9F473AE11}"/>
    <hyperlink ref="M127" location="A125188138T" display="A125188138T" xr:uid="{3ABC96D2-888D-413C-A79D-17437B9C736D}"/>
    <hyperlink ref="M128" location="A125188218T" display="A125188218T" xr:uid="{809FDE37-82D6-459A-8F8C-753F42011C67}"/>
    <hyperlink ref="M129" location="A125188222J" display="A125188222J" xr:uid="{86977DAC-DDFD-4B12-A1F8-D63235C03738}"/>
    <hyperlink ref="M133" location="A125188142J" display="A125188142J" xr:uid="{8A8D6A03-FDC8-4612-BA3A-728D6DA452F6}"/>
    <hyperlink ref="M134" location="A125188162T" display="A125188162T" xr:uid="{3F81F4EC-FD4E-47F8-8FBC-1C67753E3380}"/>
    <hyperlink ref="M137" location="A125188190A" display="A125188190A" xr:uid="{40139CDD-0CE2-4CA0-A011-7F2EC50C9721}"/>
    <hyperlink ref="M138" location="A125188234T" display="A125188234T" xr:uid="{6C61DE2E-8D4E-40DC-B99D-1C2A54DA651E}"/>
    <hyperlink ref="P108" location="A125189138K" display="A125189138K" xr:uid="{ED485138-A3B8-4B5C-B571-61455E354DEE}"/>
    <hyperlink ref="P109" location="A125189102J" display="A125189102J" xr:uid="{A074109E-29AD-4588-8D80-E1B5878C7842}"/>
    <hyperlink ref="P110" location="A125189142A" display="A125189142A" xr:uid="{A0FE3CE7-CC42-4042-9584-A28B8E145E86}"/>
    <hyperlink ref="P111" location="A125189146K" display="A125189146K" xr:uid="{6D85B9CC-E4E9-4E52-BD9B-0245A146C7FF}"/>
    <hyperlink ref="P112" location="A125189106T" display="A125189106T" xr:uid="{D59E9B1D-658B-4FC3-B7B7-69F885B5600E}"/>
    <hyperlink ref="P113" location="A125189110J" display="A125189110J" xr:uid="{0E70C7DB-03FE-4DD0-BEA9-7781A6724CA0}"/>
    <hyperlink ref="P114" location="A125189130T" display="A125189130T" xr:uid="{ED62239F-98F5-4688-B8CB-47E42B13DD18}"/>
    <hyperlink ref="P115" location="A125189090K" display="A125189090K" xr:uid="{03B1855D-CEEA-4B79-A449-DC58F1DE71F6}"/>
    <hyperlink ref="P116" location="A125189150A" display="A125189150A" xr:uid="{48398398-45AE-4D92-986C-B3F82F381B62}"/>
    <hyperlink ref="P117" location="A125189134A" display="A125189134A" xr:uid="{F6E9B801-9DF1-4D66-8A40-2A73A8DB175D}"/>
    <hyperlink ref="P118" location="A125189162K" display="A125189162K" xr:uid="{BF40E5D6-CC58-4D51-BEEB-65B9313077A7}"/>
    <hyperlink ref="P119" location="A125189094V" display="A125189094V" xr:uid="{7347E0FC-284E-45C6-8219-230556AD6CDB}"/>
    <hyperlink ref="P120" location="A125189070A" display="A125189070A" xr:uid="{ABD36069-A3BE-4326-B08A-961051891DA5}"/>
    <hyperlink ref="P121" location="A125189082K" display="A125189082K" xr:uid="{B09933DE-336D-404C-9E2D-0F0203DDBBDC}"/>
    <hyperlink ref="P122" location="A125189114T" display="A125189114T" xr:uid="{E114B313-670B-4F4E-94E1-A26934431FB4}"/>
    <hyperlink ref="P123" location="A125189086V" display="A125189086V" xr:uid="{EAB0D7F9-28AF-468D-8999-F2A15E7458A4}"/>
    <hyperlink ref="P124" location="A125189118A" display="A125189118A" xr:uid="{6BF0E4AA-D2AF-4A9F-9696-99ECD878D7DF}"/>
    <hyperlink ref="P125" location="A125189122T" display="A125189122T" xr:uid="{3150EEA2-675A-46CB-9434-72C3A8707A55}"/>
    <hyperlink ref="P126" location="A125189166V" display="A125189166V" xr:uid="{F4037BED-99F4-4B88-A698-E008DEDCF13A}"/>
    <hyperlink ref="P127" location="A125189074K" display="A125189074K" xr:uid="{A57E2A47-BA3D-4500-AB65-D96080A05026}"/>
    <hyperlink ref="P128" location="A125189154K" display="A125189154K" xr:uid="{B53E7B25-D8B1-4764-A06F-77C52E47EA7B}"/>
    <hyperlink ref="P129" location="A125189158V" display="A125189158V" xr:uid="{3B7672B2-0A0B-4797-AEFA-B48AA370FDE2}"/>
    <hyperlink ref="P133" location="A125189078V" display="A125189078V" xr:uid="{FCCA58EC-F0EF-4D71-930C-0CCC0CD94780}"/>
    <hyperlink ref="P134" location="A125189098C" display="A125189098C" xr:uid="{4F20D29E-4F57-4BC9-BC17-04B93589D21F}"/>
    <hyperlink ref="P137" location="A125189126A" display="A125189126A" xr:uid="{D03D36A0-9A1B-4D33-A056-BF1831CAB2E4}"/>
    <hyperlink ref="P138" location="A125189170K" display="A125189170K" xr:uid="{91E183A1-4C8F-4521-9B21-71A0A4E8D831}"/>
    <hyperlink ref="S108" location="A125186330F" display="A125186330F" xr:uid="{D844F7EF-56AD-4F49-B1BF-976537DBC072}"/>
    <hyperlink ref="S109" location="A125186294J" display="A125186294J" xr:uid="{82B3367C-3090-4474-B9E6-6E5260AC57BE}"/>
    <hyperlink ref="S110" location="A125186334R" display="A125186334R" xr:uid="{CE47EA55-491C-4912-8C6A-1C2619863870}"/>
    <hyperlink ref="S111" location="A125186338X" display="A125186338X" xr:uid="{6EA9153A-3DF8-46BD-8380-27DB9DAB1D69}"/>
    <hyperlink ref="S112" location="A125186298T" display="A125186298T" xr:uid="{1EC163FC-1015-4CA4-9416-26C6CE6C033F}"/>
    <hyperlink ref="S113" location="A125186302W" display="A125186302W" xr:uid="{F046F0FB-0C36-4C07-BF33-110DE0181916}"/>
    <hyperlink ref="S114" location="A125186322F" display="A125186322F" xr:uid="{90964A42-9695-40DC-94A5-B9B5194E385A}"/>
    <hyperlink ref="S115" location="A125186282X" display="A125186282X" xr:uid="{042CEE51-CA96-41D4-A850-CE6194A0A502}"/>
    <hyperlink ref="S116" location="A125186342R" display="A125186342R" xr:uid="{588A4131-55D4-4C28-9AFD-0333B9DAF2BA}"/>
    <hyperlink ref="S117" location="A125186326R" display="A125186326R" xr:uid="{20764E8B-AD8B-40DF-BE9B-8AF31707DCEC}"/>
    <hyperlink ref="S118" location="A125186354X" display="A125186354X" xr:uid="{3CC92E33-1B7D-48C9-B190-0F994D60F21B}"/>
    <hyperlink ref="S119" location="A125186286J" display="A125186286J" xr:uid="{E4AF5F85-BF58-40BC-824A-86C52706ABC9}"/>
    <hyperlink ref="S120" location="A125186262R" display="A125186262R" xr:uid="{9B3C2EF0-A93C-4F66-B69E-305CFE5E89E0}"/>
    <hyperlink ref="S121" location="A125186274X" display="A125186274X" xr:uid="{31135CDA-66AA-4F79-8DD7-6C1A6721608F}"/>
    <hyperlink ref="S122" location="A125186306F" display="A125186306F" xr:uid="{B83C95C3-B55C-4B48-985F-1278542F0D13}"/>
    <hyperlink ref="S123" location="A125186278J" display="A125186278J" xr:uid="{CA28DB14-6DB4-4268-95BC-80083ECF7F6D}"/>
    <hyperlink ref="S124" location="A125186310W" display="A125186310W" xr:uid="{5B6F1FF0-4EA0-44CF-9494-8ED3EE1E02F5}"/>
    <hyperlink ref="S125" location="A125186314F" display="A125186314F" xr:uid="{68C05116-058C-4493-8E4A-5B9D793731FA}"/>
    <hyperlink ref="S126" location="A125186358J" display="A125186358J" xr:uid="{8C680C4A-F0B2-47CC-87B0-0E2D106AD663}"/>
    <hyperlink ref="S127" location="A125186266X" display="A125186266X" xr:uid="{714DC055-CAD6-4207-943D-A714B6E01C60}"/>
    <hyperlink ref="S128" location="A125186346X" display="A125186346X" xr:uid="{D6E1EE60-C3F8-4633-B9FA-8D99C63FCAFC}"/>
    <hyperlink ref="S129" location="A125186350R" display="A125186350R" xr:uid="{F708EF57-A94C-45DC-AD4B-2774F49DED80}"/>
    <hyperlink ref="S133" location="A125186270R" display="A125186270R" xr:uid="{4B7E9F35-76B0-473B-9F9D-35273193AEAD}"/>
    <hyperlink ref="S134" location="A125186290X" display="A125186290X" xr:uid="{23CD5B8B-2B8A-46D4-ADD4-B371F0E82713}"/>
    <hyperlink ref="S137" location="A125186318R" display="A125186318R" xr:uid="{8BA1DD98-0262-4E02-80C6-E4B0C682F84F}"/>
    <hyperlink ref="S138" location="A125186362X" display="A125186362X" xr:uid="{A219718F-AE3A-4647-B6C5-8D2817603DAF}"/>
    <hyperlink ref="E108" location="A125178842K" display="A125178842K" xr:uid="{0C9D401B-6274-4A02-9417-F176F88B1591}"/>
    <hyperlink ref="E109" location="A125178806A" display="A125178806A" xr:uid="{395DA32A-4091-41FF-B8D4-0FB9FA4670C8}"/>
    <hyperlink ref="E110" location="A125178846V" display="A125178846V" xr:uid="{52F74C08-8572-4955-8B24-14D1B162697C}"/>
    <hyperlink ref="E111" location="A125178850K" display="A125178850K" xr:uid="{9F441102-AA91-4382-92E9-E837A94B0ADA}"/>
    <hyperlink ref="E112" location="A125178810T" display="A125178810T" xr:uid="{244670A0-7337-4005-B0EC-139626E829EF}"/>
    <hyperlink ref="E113" location="A125178814A" display="A125178814A" xr:uid="{40131399-2085-4067-85EF-F6EC88858807}"/>
    <hyperlink ref="E114" location="A125178834K" display="A125178834K" xr:uid="{0E82FCE4-061C-45FD-8513-64373CE8C208}"/>
    <hyperlink ref="E115" location="A125178794C" display="A125178794C" xr:uid="{0CE2709F-B44C-4667-86F2-899ACF6210D4}"/>
    <hyperlink ref="E116" location="A125178854V" display="A125178854V" xr:uid="{1F398234-757F-43A0-8ECB-4F20B9FD5D82}"/>
    <hyperlink ref="E117" location="A125178838V" display="A125178838V" xr:uid="{39788B54-E416-4FC9-A27E-A4F9FC7F0DF7}"/>
    <hyperlink ref="E118" location="A125178866C" display="A125178866C" xr:uid="{16806CBC-FD3D-497C-87FC-6589938DC01A}"/>
    <hyperlink ref="E119" location="A125178798L" display="A125178798L" xr:uid="{9E3F1238-759A-41C3-94B6-BC68DC964E76}"/>
    <hyperlink ref="E120" location="A125178774V" display="A125178774V" xr:uid="{A07B0605-CA69-419B-862F-B4DB9E9C2C4F}"/>
    <hyperlink ref="E121" location="A125178786C" display="A125178786C" xr:uid="{893AC8EF-032D-4A1B-9278-4CA4A05B8597}"/>
    <hyperlink ref="E122" location="A125178818K" display="A125178818K" xr:uid="{CA6BA71A-B86C-4FC4-9ECF-5BA4ECE70898}"/>
    <hyperlink ref="E123" location="A125178790V" display="A125178790V" xr:uid="{7357F527-7652-42FA-B0C4-DEA1DD760282}"/>
    <hyperlink ref="E124" location="A125178822A" display="A125178822A" xr:uid="{6C9B79A4-0785-495D-8F3E-212E962788C8}"/>
    <hyperlink ref="E125" location="A125178826K" display="A125178826K" xr:uid="{14FA53B5-6CDE-49C5-B4C2-AE1AB91E89F2}"/>
    <hyperlink ref="E126" location="A125178870V" display="A125178870V" xr:uid="{6FDE6933-958C-4D37-821A-23C33FB2CC90}"/>
    <hyperlink ref="E127" location="A125178778C" display="A125178778C" xr:uid="{443C34D2-F555-48B5-A4B4-0A6AA0EB3809}"/>
    <hyperlink ref="E128" location="A125178858C" display="A125178858C" xr:uid="{4B160C62-5539-4DDB-B921-D9F2D0A7B98F}"/>
    <hyperlink ref="E129" location="A125178862V" display="A125178862V" xr:uid="{C1CBA794-2226-4C2D-9BCE-215F812C48D1}"/>
    <hyperlink ref="E133" location="A125178782V" display="A125178782V" xr:uid="{5D0271E3-1FA1-47D4-88C5-99EDBDAD9CA7}"/>
    <hyperlink ref="E134" location="A125178802T" display="A125178802T" xr:uid="{0DEF209D-C58C-49F6-BE07-7FFDFB13CA43}"/>
    <hyperlink ref="E137" location="A125178830A" display="A125178830A" xr:uid="{A47DBFDB-AEB2-4B6F-BEA4-63F69DBD4097}"/>
    <hyperlink ref="E138" location="A125178874C" display="A125178874C" xr:uid="{103D3145-EDB4-4374-B6F6-27CDC3FF1577}"/>
    <hyperlink ref="H108" location="A125181650A" display="A125181650A" xr:uid="{40528464-78D9-419D-ACE9-F562368D2957}"/>
    <hyperlink ref="H109" location="A125181614T" display="A125181614T" xr:uid="{C206FB37-1496-49E9-8BAE-58F1C7D76253}"/>
    <hyperlink ref="H110" location="A125181654K" display="A125181654K" xr:uid="{4D6CF23E-FA5F-4968-8D22-922DD7DF7720}"/>
    <hyperlink ref="H111" location="A125181658V" display="A125181658V" xr:uid="{2EC26F4B-455E-43FB-AD17-3B216B1B9E59}"/>
    <hyperlink ref="H112" location="A125181618A" display="A125181618A" xr:uid="{8B1C0139-7D25-4158-B005-933C1A6D884C}"/>
    <hyperlink ref="H113" location="A125181622T" display="A125181622T" xr:uid="{1753FF3F-B5D9-4A61-88A1-5CE37D39D083}"/>
    <hyperlink ref="H114" location="A125181642A" display="A125181642A" xr:uid="{3B1C7201-EE28-4DE2-9D95-F633118FF0BF}"/>
    <hyperlink ref="H115" location="A125181602J" display="A125181602J" xr:uid="{5AF40FD7-3400-49E0-B7C5-0D319DB22783}"/>
    <hyperlink ref="H116" location="A125181662K" display="A125181662K" xr:uid="{F46492E5-9570-40E6-B57C-B81476D908B1}"/>
    <hyperlink ref="H117" location="A125181646K" display="A125181646K" xr:uid="{39F2916F-591E-4A75-824B-7950F1BF8FFB}"/>
    <hyperlink ref="H118" location="A125181674V" display="A125181674V" xr:uid="{38E02E96-1786-436A-8D00-D45E424E81DE}"/>
    <hyperlink ref="H119" location="A125181606T" display="A125181606T" xr:uid="{7609C641-0E0D-4AE0-B215-AFEE0DDB56A1}"/>
    <hyperlink ref="H120" location="A125181582K" display="A125181582K" xr:uid="{AA2BC8F4-E85A-49D9-9786-19FB21F1DFEB}"/>
    <hyperlink ref="H121" location="A125181594V" display="A125181594V" xr:uid="{125BC66D-A0F7-4F3E-A496-1C45F44B14F3}"/>
    <hyperlink ref="H122" location="A125181626A" display="A125181626A" xr:uid="{35DB48D8-83B2-4E50-9261-07E59C83E725}"/>
    <hyperlink ref="H123" location="A125181598C" display="A125181598C" xr:uid="{7B188142-E16B-4CBC-984A-DC8B510D72B0}"/>
    <hyperlink ref="H124" location="A125181630T" display="A125181630T" xr:uid="{533BF082-B7FE-4D85-90B8-886BB11FB3A2}"/>
    <hyperlink ref="H125" location="A125181634A" display="A125181634A" xr:uid="{ADBE063C-79E6-49D8-916A-37814BEFFE2A}"/>
    <hyperlink ref="H126" location="A125181678C" display="A125181678C" xr:uid="{5740DE81-301C-4AC7-8561-35A0D99887DE}"/>
    <hyperlink ref="H127" location="A125181586V" display="A125181586V" xr:uid="{B5C277BD-ACC9-4071-865B-0048DC5743AE}"/>
    <hyperlink ref="H128" location="A125181666V" display="A125181666V" xr:uid="{9CD78A6A-8D10-4C7F-9B54-74974D80D235}"/>
    <hyperlink ref="H129" location="A125181670K" display="A125181670K" xr:uid="{65A7FDEF-4F46-4AD3-8348-33A4EAF744F7}"/>
    <hyperlink ref="H133" location="A125181590K" display="A125181590K" xr:uid="{667E78BB-6302-478C-93C1-8138BF32B038}"/>
    <hyperlink ref="H134" location="A125181610J" display="A125181610J" xr:uid="{E8301E16-8EF4-40FC-8D49-AB9CFF3FEBF8}"/>
    <hyperlink ref="H137" location="A125181638K" display="A125181638K" xr:uid="{8EF6ADAB-D424-41CB-95DD-661F2A01BADF}"/>
    <hyperlink ref="H138" location="A125181682V" display="A125181682V" xr:uid="{2322CBC5-8ADF-4D55-B954-791254324D40}"/>
    <hyperlink ref="K108" location="A125179778W" display="A125179778W" xr:uid="{411134CA-A27D-4AFE-97F0-6F01473F6131}"/>
    <hyperlink ref="K109" location="A125179742V" display="A125179742V" xr:uid="{1B9282B6-DD84-47F3-B0E3-54DA8F9CA1DC}"/>
    <hyperlink ref="K110" location="A125179782L" display="A125179782L" xr:uid="{239B2D99-2CD5-4C28-B361-19AA40BFD389}"/>
    <hyperlink ref="K111" location="A125179786W" display="A125179786W" xr:uid="{D4D2B451-64D5-4996-8953-DCDA7D334B9D}"/>
    <hyperlink ref="K112" location="A125179746C" display="A125179746C" xr:uid="{85C93705-5CF6-462E-885A-316AA3BF9B98}"/>
    <hyperlink ref="K113" location="A125179750V" display="A125179750V" xr:uid="{42ADC38F-01A8-40DC-BCE8-C3CA9B5514DF}"/>
    <hyperlink ref="K114" location="A125179770C" display="A125179770C" xr:uid="{3EBFCCB9-7BCC-4026-8484-2D64E4E3CC99}"/>
    <hyperlink ref="K115" location="A125179730K" display="A125179730K" xr:uid="{F6A39BCA-03EE-4169-AA6E-402426CDA0FA}"/>
    <hyperlink ref="K116" location="A125179790L" display="A125179790L" xr:uid="{6CEF3029-DF29-420E-B229-E26EDC2D2CA6}"/>
    <hyperlink ref="K117" location="A125179774L" display="A125179774L" xr:uid="{B586D5AE-9D95-46A1-8592-73195F339037}"/>
    <hyperlink ref="K118" location="A125179802K" display="A125179802K" xr:uid="{CD4451FA-F8A0-427C-90A5-69527117CC00}"/>
    <hyperlink ref="K119" location="A125179734V" display="A125179734V" xr:uid="{7F8A11E2-6A2A-4FDA-B5F5-D1746F3584DD}"/>
    <hyperlink ref="K120" location="A125179710A" display="A125179710A" xr:uid="{C731456C-2F4F-4192-B341-6DB1CD405F35}"/>
    <hyperlink ref="K121" location="A125179722K" display="A125179722K" xr:uid="{E68B6CF8-8355-47F5-9313-EAC57103FAF4}"/>
    <hyperlink ref="K122" location="A125179754C" display="A125179754C" xr:uid="{2961A664-339D-4B4E-A2B9-0CF438CFFD90}"/>
    <hyperlink ref="K123" location="A125179726V" display="A125179726V" xr:uid="{93C3CE52-5496-4927-A3C0-B6687A332019}"/>
    <hyperlink ref="K124" location="A125179758L" display="A125179758L" xr:uid="{8685541D-156E-4B1B-B556-3FBBE471E791}"/>
    <hyperlink ref="K125" location="A125179762C" display="A125179762C" xr:uid="{97FAA3A3-13DC-47FE-88B8-C5E66F05C4DB}"/>
    <hyperlink ref="K126" location="A125179806V" display="A125179806V" xr:uid="{4843DC84-276A-415F-AA37-570E4E001BB2}"/>
    <hyperlink ref="K127" location="A125179714K" display="A125179714K" xr:uid="{4CAFC9EB-D76C-4AA3-8DAA-FA32F9BDA524}"/>
    <hyperlink ref="K128" location="A125179794W" display="A125179794W" xr:uid="{AD1DEF27-839E-40A2-A30A-C14E5BF9D781}"/>
    <hyperlink ref="K129" location="A125179798F" display="A125179798F" xr:uid="{C33F0950-7770-427A-B6CD-C0ADD484EB48}"/>
    <hyperlink ref="K133" location="A125179718V" display="A125179718V" xr:uid="{0B998F49-70F8-4F73-9FD5-2F1D1C6820AA}"/>
    <hyperlink ref="K134" location="A125179738C" display="A125179738C" xr:uid="{0354BD89-A755-4D41-9FC5-251DA61168A9}"/>
    <hyperlink ref="K137" location="A125179766L" display="A125179766L" xr:uid="{EC82B1B8-60AD-409A-8915-9FBEC77583F7}"/>
    <hyperlink ref="K138" location="A125179810K" display="A125179810K" xr:uid="{BCF9DBB6-FB18-4805-AA44-487BF9F94D31}"/>
    <hyperlink ref="N108" location="A125182586L" display="A125182586L" xr:uid="{B281C9F0-2921-42EC-9CAC-892C366C9509}"/>
    <hyperlink ref="N109" location="A125182550K" display="A125182550K" xr:uid="{8866692C-C71C-47B5-9EAF-E69BC61E7758}"/>
    <hyperlink ref="N110" location="A125182590C" display="A125182590C" xr:uid="{BFAEE592-AA63-480F-8CD2-FF839E371A83}"/>
    <hyperlink ref="N111" location="A125182594L" display="A125182594L" xr:uid="{9F86F4FB-DFAD-4ECF-AB36-959E1B8CD01C}"/>
    <hyperlink ref="N112" location="A125182554V" display="A125182554V" xr:uid="{0636C7A7-D370-4886-9035-F1512E0A7D6A}"/>
    <hyperlink ref="N113" location="A125182558C" display="A125182558C" xr:uid="{AAB9B30B-3F81-4CA4-AAF9-047E6EC2E44D}"/>
    <hyperlink ref="N114" location="A125182578L" display="A125182578L" xr:uid="{DDAB082D-0221-49EF-9458-3051CFC2DA70}"/>
    <hyperlink ref="N115" location="A125182538V" display="A125182538V" xr:uid="{A1894345-FB9A-45FD-BBA4-84D006AA0E45}"/>
    <hyperlink ref="N116" location="A125182598W" display="A125182598W" xr:uid="{FC6605AC-155E-4F3D-B43C-A3AE290BD843}"/>
    <hyperlink ref="N117" location="A125182582C" display="A125182582C" xr:uid="{788D29A3-AF81-41ED-A4EF-A022BE96ED58}"/>
    <hyperlink ref="N118" location="A125182610A" display="A125182610A" xr:uid="{C8D291B3-E3E6-4414-B613-4F23340F3ACE}"/>
    <hyperlink ref="N119" location="A125182542K" display="A125182542K" xr:uid="{C0634F16-79A6-47F3-BE67-76BC025A0540}"/>
    <hyperlink ref="N120" location="A125182518K" display="A125182518K" xr:uid="{0B6B96D3-E092-46A8-AAEB-2F00BC12910A}"/>
    <hyperlink ref="N121" location="A125182530A" display="A125182530A" xr:uid="{D6B95C09-BF80-467D-B34A-DD714D9CCE38}"/>
    <hyperlink ref="N122" location="A125182562V" display="A125182562V" xr:uid="{F3BB7FBC-AB42-4100-BB18-D24CEF2F928E}"/>
    <hyperlink ref="N123" location="A125182534K" display="A125182534K" xr:uid="{1D847A17-CBDD-4602-86E2-1557F1E3A4D9}"/>
    <hyperlink ref="N124" location="A125182566C" display="A125182566C" xr:uid="{D7D46502-9D0F-4848-95C5-A8BFCDAC3A15}"/>
    <hyperlink ref="N125" location="A125182570V" display="A125182570V" xr:uid="{6B3B6E7E-10C0-4B4B-A2C5-7D62A0430C4C}"/>
    <hyperlink ref="N126" location="A125182614K" display="A125182614K" xr:uid="{64A53A72-3699-4FA0-AA65-2DEA3A0D2F5C}"/>
    <hyperlink ref="N127" location="A125182522A" display="A125182522A" xr:uid="{D0F0EE1C-AB37-43C1-9FEF-507DA94A4780}"/>
    <hyperlink ref="N128" location="A125182602A" display="A125182602A" xr:uid="{997F33C9-D95C-46B7-B0B5-C09207EDFB39}"/>
    <hyperlink ref="N129" location="A125182606K" display="A125182606K" xr:uid="{C2AB805B-477F-4268-AE3B-EFD5E6FA2EB1}"/>
    <hyperlink ref="N133" location="A125182526K" display="A125182526K" xr:uid="{2FCF647E-4B5A-4D55-9EDB-8E39B1FB5EA1}"/>
    <hyperlink ref="N134" location="A125182546V" display="A125182546V" xr:uid="{17A04D44-A1CA-4123-939D-5BEA68B41306}"/>
    <hyperlink ref="N137" location="A125182574C" display="A125182574C" xr:uid="{DDE6DEA5-ED89-4964-BA66-000FB3EE4C91}"/>
    <hyperlink ref="N138" location="A125182618V" display="A125182618V" xr:uid="{F92B1AF2-A4DC-442C-9545-2B3A6E99051A}"/>
    <hyperlink ref="Q108" location="A125183522V" display="A125183522V" xr:uid="{AE1A0A9D-B89C-4B31-AF1E-CC6A522FA33F}"/>
    <hyperlink ref="Q109" location="A125183486W" display="A125183486W" xr:uid="{340CEA6C-C3BA-45EB-99B4-342CE1E23E1D}"/>
    <hyperlink ref="Q110" location="A125183526C" display="A125183526C" xr:uid="{136D6FB5-FA38-411E-ABA1-6580E93AEC65}"/>
    <hyperlink ref="Q111" location="A125183530V" display="A125183530V" xr:uid="{C14D9042-F341-415C-B659-2B50730A41CE}"/>
    <hyperlink ref="Q112" location="A125183490L" display="A125183490L" xr:uid="{F1590003-2B06-4264-9B4A-2B49E3C5CB94}"/>
    <hyperlink ref="Q113" location="A125183494W" display="A125183494W" xr:uid="{7D7B64F0-9D6F-459D-9D08-D302E9C83643}"/>
    <hyperlink ref="Q114" location="A125183514V" display="A125183514V" xr:uid="{56382648-1D22-4C03-897C-7B3A8BA00E2E}"/>
    <hyperlink ref="Q115" location="A125183474L" display="A125183474L" xr:uid="{AB3312AD-6BFE-498E-A283-73863309A5F5}"/>
    <hyperlink ref="Q116" location="A125183534C" display="A125183534C" xr:uid="{836A75D9-ADB7-4DFC-B391-357B7DBF637B}"/>
    <hyperlink ref="Q117" location="A125183518C" display="A125183518C" xr:uid="{BEAFF4AA-5B05-415C-A7CC-B6D4542D67C3}"/>
    <hyperlink ref="Q118" location="A125183546L" display="A125183546L" xr:uid="{D7FBAA1D-C1AC-44DC-8528-BC11820EC2F6}"/>
    <hyperlink ref="Q119" location="A125183478W" display="A125183478W" xr:uid="{D0975508-8D69-42E8-BD34-6560580396E8}"/>
    <hyperlink ref="Q120" location="A125183454C" display="A125183454C" xr:uid="{4AA024D3-08E7-479D-9E89-40EBADC50927}"/>
    <hyperlink ref="Q121" location="A125183466L" display="A125183466L" xr:uid="{97C544B9-0915-456F-B20F-7FB4C476B4E2}"/>
    <hyperlink ref="Q122" location="A125183498F" display="A125183498F" xr:uid="{ABFB641F-E7E7-46DD-9BA9-75391F83D929}"/>
    <hyperlink ref="Q123" location="A125183470C" display="A125183470C" xr:uid="{80C75BEB-B1F4-4E32-9CEE-0E50FC661B76}"/>
    <hyperlink ref="Q124" location="A125183502K" display="A125183502K" xr:uid="{BCC0E2A3-2602-4A3F-A929-09D44F1C4D85}"/>
    <hyperlink ref="Q125" location="A125183506V" display="A125183506V" xr:uid="{ECD1F66B-E1CB-4C04-9D04-DD5478CA2154}"/>
    <hyperlink ref="Q126" location="A125183550C" display="A125183550C" xr:uid="{9FFD31E0-38F2-4E2E-A2D2-395309AEF99F}"/>
    <hyperlink ref="Q127" location="A125183458L" display="A125183458L" xr:uid="{7F71A993-4209-4C2D-B544-CF94C1CAD3E5}"/>
    <hyperlink ref="Q128" location="A125183538L" display="A125183538L" xr:uid="{AFA8B9C6-6EB2-4E87-A301-3141A14069DE}"/>
    <hyperlink ref="Q129" location="A125183542C" display="A125183542C" xr:uid="{BA14BB19-880B-4BF0-93A7-77A6619EA7FA}"/>
    <hyperlink ref="Q133" location="A125183462C" display="A125183462C" xr:uid="{831AB189-0928-41D1-8E7C-B2776E80D358}"/>
    <hyperlink ref="Q134" location="A125183482L" display="A125183482L" xr:uid="{EEBC3E61-1ADD-4A1A-AE8C-A52E259D7DAE}"/>
    <hyperlink ref="Q137" location="A125183510K" display="A125183510K" xr:uid="{A62E09D9-0C75-4C35-AC60-3ED6C30C34D9}"/>
    <hyperlink ref="Q138" location="A125183554L" display="A125183554L" xr:uid="{D0C3703A-FC3D-47DF-9F6C-56A4F72E1384}"/>
    <hyperlink ref="T108" location="A125180714J" display="A125180714J" xr:uid="{D3052DCC-8FED-4F7E-A83A-B5D9D80DC8CA}"/>
    <hyperlink ref="T109" location="A125180678K" display="A125180678K" xr:uid="{14BA42B1-0463-424C-9298-3738FC529B24}"/>
    <hyperlink ref="T110" location="A125180718T" display="A125180718T" xr:uid="{196DC91D-40C3-4643-BE1F-51456B4C846C}"/>
    <hyperlink ref="T111" location="A125180722J" display="A125180722J" xr:uid="{6BB35EB8-9AF5-47C0-AE63-DDAB5BBA5787}"/>
    <hyperlink ref="T112" location="A125180682A" display="A125180682A" xr:uid="{4CD5CCEC-F90D-4975-AA69-F71D44EC6AD7}"/>
    <hyperlink ref="T113" location="A125180686K" display="A125180686K" xr:uid="{13F0BC65-FDE8-4A10-8B56-AF26DA160413}"/>
    <hyperlink ref="T114" location="A125180706J" display="A125180706J" xr:uid="{7F1A6CDC-9387-405C-9B4E-7761BBDFF67F}"/>
    <hyperlink ref="T115" location="A125180666A" display="A125180666A" xr:uid="{FA9011D0-AA62-4307-9BE5-54C69688BC44}"/>
    <hyperlink ref="T116" location="A125180726T" display="A125180726T" xr:uid="{B185496F-B49E-41C9-B59C-13A332955B48}"/>
    <hyperlink ref="T117" location="A125180710X" display="A125180710X" xr:uid="{889DE5C6-47DF-4C04-BD8A-0BEB45BCD2E7}"/>
    <hyperlink ref="T118" location="A125180738A" display="A125180738A" xr:uid="{DDCE0AFC-5338-451C-9ED6-2CCEDD735338}"/>
    <hyperlink ref="T119" location="A125180670T" display="A125180670T" xr:uid="{9D63F48F-6C82-45C2-BB5B-1959034C9DC8}"/>
    <hyperlink ref="T120" location="A125180646T" display="A125180646T" xr:uid="{4D594C22-FF5C-4374-8BA1-F662D8759CE8}"/>
    <hyperlink ref="T121" location="A125180658A" display="A125180658A" xr:uid="{DE6D0611-0969-489A-8DD4-29B840CEF6A9}"/>
    <hyperlink ref="T122" location="A125180690A" display="A125180690A" xr:uid="{E41A2A4E-E6FC-4513-879A-09842FEDDA0C}"/>
    <hyperlink ref="T123" location="A125180662T" display="A125180662T" xr:uid="{93046180-8C11-4677-AD1A-25776D319472}"/>
    <hyperlink ref="T124" location="A125180694K" display="A125180694K" xr:uid="{83F35846-7CF1-4D41-9320-FEE2EE944AB3}"/>
    <hyperlink ref="T125" location="A125180698V" display="A125180698V" xr:uid="{CF0EFE4D-B3DC-4613-B93C-C9362BBCB958}"/>
    <hyperlink ref="T126" location="A125180742T" display="A125180742T" xr:uid="{89AB5735-E337-427B-9802-466A19A727F5}"/>
    <hyperlink ref="T127" location="A125180650J" display="A125180650J" xr:uid="{C0443125-D89D-4645-ACE1-165FD46A3D8A}"/>
    <hyperlink ref="T128" location="A125180730J" display="A125180730J" xr:uid="{437C74AC-248D-4EF0-B961-94D069245703}"/>
    <hyperlink ref="T129" location="A125180734T" display="A125180734T" xr:uid="{E25FF320-EA64-48D5-BEF6-DC60DBA9CE3C}"/>
    <hyperlink ref="T133" location="A125180654T" display="A125180654T" xr:uid="{1CD13390-90E2-486A-9950-DC6F2B55714C}"/>
    <hyperlink ref="T134" location="A125180674A" display="A125180674A" xr:uid="{EAD8C23A-4A4C-4CE8-8751-AC7AEBA8FAA9}"/>
    <hyperlink ref="T137" location="A125180702X" display="A125180702X" xr:uid="{2951707A-E689-4DBE-924C-22AB567A9E20}"/>
    <hyperlink ref="T138" location="A125180746A" display="A125180746A" xr:uid="{C7C725D5-F29E-4512-8E17-E92A46B8B04E}"/>
    <hyperlink ref="C132" location="A125173190X" display="A125173190X" xr:uid="{38001773-856C-497D-9AEF-215223B7B15E}"/>
    <hyperlink ref="F132" location="A125175998A" display="A125175998A" xr:uid="{D9EBEA9C-C198-4F8E-83D3-FD520E9486C8}"/>
    <hyperlink ref="I132" location="A125174126X" display="A125174126X" xr:uid="{0AAE1907-F349-4CC1-8A93-DFA01076E924}"/>
    <hyperlink ref="L132" location="A125176934J" display="A125176934J" xr:uid="{49FAAB7F-1F31-498A-BD2C-7034221358E4}"/>
    <hyperlink ref="O132" location="A125177870A" display="A125177870A" xr:uid="{D81C9FAE-829B-421F-AA18-327A72139E1A}"/>
    <hyperlink ref="R132" location="A125175062T" display="A125175062T" xr:uid="{13A9B12B-6491-4C31-8369-61443A89BAE5}"/>
    <hyperlink ref="D132" location="A125184422C" display="A125184422C" xr:uid="{B4E02CE1-56D7-4A2A-AD44-CD6B24246ABB}"/>
    <hyperlink ref="G132" location="A125187230R" display="A125187230R" xr:uid="{F70B9CAF-EAAE-4283-8E73-D2A255156E97}"/>
    <hyperlink ref="J132" location="A125185358R" display="A125185358R" xr:uid="{63820A90-6C63-4795-AD1E-4328F5B9AC43}"/>
    <hyperlink ref="M132" location="A125188166A" display="A125188166A" xr:uid="{C6929103-97D8-4270-A4B9-7DC9937F44DA}"/>
    <hyperlink ref="P132" location="A125189102J" display="A125189102J" xr:uid="{4CCF3F74-3807-46C7-B950-E22EFB822C05}"/>
    <hyperlink ref="S132" location="A125186294J" display="A125186294J" xr:uid="{BACC2547-CDB2-4724-90AE-AB2B97744D19}"/>
    <hyperlink ref="E132" location="A125178806A" display="A125178806A" xr:uid="{87BBD6EF-A852-494F-AD22-69A6EEBC0CFC}"/>
    <hyperlink ref="H132" location="A125181614T" display="A125181614T" xr:uid="{6A96010A-461B-498D-9B11-B48CE1E85455}"/>
    <hyperlink ref="K132" location="A125179742V" display="A125179742V" xr:uid="{0F839991-A66C-40E0-AB34-E857DD8BC51C}"/>
    <hyperlink ref="N132" location="A125182550K" display="A125182550K" xr:uid="{18CD85C6-E78E-49F5-BD4F-20F37603BFDD}"/>
    <hyperlink ref="Q132" location="A125183486W" display="A125183486W" xr:uid="{15525CC9-CFBB-4203-8B97-CE37828BD298}"/>
    <hyperlink ref="T132" location="A125180678K" display="A125180678K" xr:uid="{1DC07838-D7E3-43E8-8A5A-36CE68E2714A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A86F1-D5DB-4E25-9BA1-144714F50F5D}">
  <sheetPr>
    <pageSetUpPr fitToPage="1"/>
  </sheetPr>
  <dimension ref="A1:AD147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2" t="str">
        <f>Contents!B5</f>
        <v>6228.0 Potential workers</v>
      </c>
      <c r="C5" s="72"/>
      <c r="D5" s="72"/>
      <c r="E5" s="72"/>
      <c r="F5" s="72"/>
      <c r="G5" s="72"/>
      <c r="H5" s="72"/>
      <c r="I5" s="72"/>
      <c r="J5" s="72"/>
      <c r="K5" s="72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3" t="str">
        <f>Contents!C12</f>
        <v>Table 1.2 - Potential workers and discouraged job seekers by state and territory, February 2024</v>
      </c>
      <c r="B8" s="73"/>
      <c r="C8" s="73"/>
      <c r="D8" s="73"/>
      <c r="E8" s="73"/>
      <c r="F8" s="73"/>
      <c r="G8" s="73"/>
      <c r="H8" s="73"/>
      <c r="I8" s="34"/>
      <c r="J8" s="35"/>
      <c r="K8" s="35"/>
      <c r="L8" s="73"/>
      <c r="M8" s="73"/>
      <c r="N8" s="73"/>
      <c r="O8" s="73"/>
      <c r="P8" s="73"/>
      <c r="Q8" s="73"/>
      <c r="R8" s="73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2261</v>
      </c>
      <c r="C10" s="74" t="s">
        <v>2262</v>
      </c>
      <c r="D10" s="74"/>
      <c r="E10" s="74"/>
      <c r="F10" s="39"/>
      <c r="G10" s="75" t="s">
        <v>2222</v>
      </c>
      <c r="H10" s="75"/>
      <c r="I10" s="7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2223</v>
      </c>
      <c r="D11" s="37" t="s">
        <v>2224</v>
      </c>
      <c r="E11" s="37" t="s">
        <v>2225</v>
      </c>
      <c r="F11" s="37"/>
      <c r="G11" s="37" t="s">
        <v>2223</v>
      </c>
      <c r="H11" s="37" t="s">
        <v>2224</v>
      </c>
      <c r="I11" s="37" t="s">
        <v>2225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2226</v>
      </c>
      <c r="D12" s="40" t="s">
        <v>2226</v>
      </c>
      <c r="E12" s="40" t="s">
        <v>2226</v>
      </c>
      <c r="F12" s="40"/>
      <c r="G12" s="40" t="s">
        <v>2226</v>
      </c>
      <c r="H12" s="40" t="s">
        <v>2226</v>
      </c>
      <c r="I12" s="40" t="s">
        <v>2226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2227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2228</v>
      </c>
      <c r="C14" s="45" cm="1">
        <f t="array" ref="C14">INDEX($C$70:$AC$100,$AD70,C$59)</f>
        <v>21602.008999999998</v>
      </c>
      <c r="D14" s="45" cm="1">
        <f t="array" ref="D14">INDEX($C$70:$AC$100,$AD70,D$59)</f>
        <v>10593.175999999999</v>
      </c>
      <c r="E14" s="45" cm="1">
        <f t="array" ref="E14">INDEX($C$70:$AC$100,$AD70,E$59)</f>
        <v>11008.833000000001</v>
      </c>
      <c r="F14" s="45"/>
      <c r="G14" s="46" t="str" cm="1">
        <f t="array" ref="G14">HYPERLINK(TEXT("#"&amp;INDEX($C$109:$AC$139,$AD109,C$59),),INDEX($C$109:$AC$139,$AD109,C$59))</f>
        <v>A125173226R</v>
      </c>
      <c r="H14" s="46" t="str" cm="1">
        <f t="array" ref="H14">HYPERLINK(TEXT("#"&amp;INDEX($C$109:$AC$139,$AD109,D$59),),INDEX($C$109:$AC$139,$AD109,D$59))</f>
        <v>A125184458F</v>
      </c>
      <c r="I14" s="46" t="str" cm="1">
        <f t="array" ref="I14">HYPERLINK(TEXT("#"&amp;INDEX($C$109:$AC$139,$AD109,E$59),),INDEX($C$109:$AC$139,$AD109,E$59))</f>
        <v>A125178842K</v>
      </c>
    </row>
    <row r="15" spans="1:20">
      <c r="A15" s="47"/>
      <c r="B15" s="48" t="s">
        <v>2229</v>
      </c>
      <c r="C15" s="45" cm="1">
        <f t="array" ref="C15">INDEX($C$70:$AC$100,$AD71,C$59)</f>
        <v>14031.870999999999</v>
      </c>
      <c r="D15" s="45" cm="1">
        <f t="array" ref="D15">INDEX($C$70:$AC$100,$AD71,D$59)</f>
        <v>7286.1369999999997</v>
      </c>
      <c r="E15" s="45" cm="1">
        <f t="array" ref="E15">INDEX($C$70:$AC$100,$AD71,E$59)</f>
        <v>6745.7340000000004</v>
      </c>
      <c r="F15" s="45"/>
      <c r="G15" s="46" t="str" cm="1">
        <f t="array" ref="G15">HYPERLINK(TEXT("#"&amp;INDEX($C$109:$AC$139,$AD110,C$59),),INDEX($C$109:$AC$139,$AD110,C$59))</f>
        <v>A125173190X</v>
      </c>
      <c r="H15" s="46" t="str" cm="1">
        <f t="array" ref="H15">HYPERLINK(TEXT("#"&amp;INDEX($C$109:$AC$139,$AD110,D$59),),INDEX($C$109:$AC$139,$AD110,D$59))</f>
        <v>A125184422C</v>
      </c>
      <c r="I15" s="46" t="str" cm="1">
        <f t="array" ref="I15">HYPERLINK(TEXT("#"&amp;INDEX($C$109:$AC$139,$AD110,E$59),),INDEX($C$109:$AC$139,$AD110,E$59))</f>
        <v>A125178806A</v>
      </c>
    </row>
    <row r="16" spans="1:20">
      <c r="A16" s="47"/>
      <c r="B16" s="49" t="s">
        <v>2230</v>
      </c>
      <c r="C16" s="45" cm="1">
        <f t="array" ref="C16">INDEX($C$70:$AC$100,$AD72,C$59)</f>
        <v>1652.6569999999999</v>
      </c>
      <c r="D16" s="45" cm="1">
        <f t="array" ref="D16">INDEX($C$70:$AC$100,$AD72,D$59)</f>
        <v>879.322</v>
      </c>
      <c r="E16" s="45" cm="1">
        <f t="array" ref="E16">INDEX($C$70:$AC$100,$AD72,E$59)</f>
        <v>773.33500000000004</v>
      </c>
      <c r="F16" s="45"/>
      <c r="G16" s="46" t="str" cm="1">
        <f t="array" ref="G16">HYPERLINK(TEXT("#"&amp;INDEX($C$109:$AC$139,$AD111,C$59),),INDEX($C$109:$AC$139,$AD111,C$59))</f>
        <v>A125173230F</v>
      </c>
      <c r="H16" s="46" t="str" cm="1">
        <f t="array" ref="H16">HYPERLINK(TEXT("#"&amp;INDEX($C$109:$AC$139,$AD111,D$59),),INDEX($C$109:$AC$139,$AD111,D$59))</f>
        <v>A125184462W</v>
      </c>
      <c r="I16" s="46" t="str" cm="1">
        <f t="array" ref="I16">HYPERLINK(TEXT("#"&amp;INDEX($C$109:$AC$139,$AD111,E$59),),INDEX($C$109:$AC$139,$AD111,E$59))</f>
        <v>A125178846V</v>
      </c>
    </row>
    <row r="17" spans="1:9">
      <c r="A17" s="47"/>
      <c r="B17" s="50" t="s">
        <v>2231</v>
      </c>
      <c r="C17" s="45" cm="1">
        <f t="array" ref="C17">INDEX($C$70:$AC$100,$AD73,C$59)</f>
        <v>973.17899999999997</v>
      </c>
      <c r="D17" s="45" cm="1">
        <f t="array" ref="D17">INDEX($C$70:$AC$100,$AD73,D$59)</f>
        <v>415.875</v>
      </c>
      <c r="E17" s="45" cm="1">
        <f t="array" ref="E17">INDEX($C$70:$AC$100,$AD73,E$59)</f>
        <v>557.30399999999997</v>
      </c>
      <c r="F17" s="45"/>
      <c r="G17" s="46" t="str" cm="1">
        <f t="array" ref="G17">HYPERLINK(TEXT("#"&amp;INDEX($C$109:$AC$139,$AD112,C$59),),INDEX($C$109:$AC$139,$AD112,C$59))</f>
        <v>A125173234R</v>
      </c>
      <c r="H17" s="46" t="str" cm="1">
        <f t="array" ref="H17">HYPERLINK(TEXT("#"&amp;INDEX($C$109:$AC$139,$AD112,D$59),),INDEX($C$109:$AC$139,$AD112,D$59))</f>
        <v>A125184466F</v>
      </c>
      <c r="I17" s="46" t="str" cm="1">
        <f t="array" ref="I17">HYPERLINK(TEXT("#"&amp;INDEX($C$109:$AC$139,$AD112,E$59),),INDEX($C$109:$AC$139,$AD112,E$59))</f>
        <v>A125178850K</v>
      </c>
    </row>
    <row r="18" spans="1:9">
      <c r="A18" s="47"/>
      <c r="B18" s="48" t="s">
        <v>2232</v>
      </c>
      <c r="C18" s="45" cm="1">
        <f t="array" ref="C18">INDEX($C$70:$AC$100,$AD74,C$59)</f>
        <v>1880.558</v>
      </c>
      <c r="D18" s="45" cm="1">
        <f t="array" ref="D18">INDEX($C$70:$AC$100,$AD74,D$59)</f>
        <v>835.625</v>
      </c>
      <c r="E18" s="45" cm="1">
        <f t="array" ref="E18">INDEX($C$70:$AC$100,$AD74,E$59)</f>
        <v>1044.933</v>
      </c>
      <c r="F18" s="45"/>
      <c r="G18" s="46" t="str" cm="1">
        <f t="array" ref="G18">HYPERLINK(TEXT("#"&amp;INDEX($C$109:$AC$139,$AD113,C$59),),INDEX($C$109:$AC$139,$AD113,C$59))</f>
        <v>A125173194J</v>
      </c>
      <c r="H18" s="46" t="str" cm="1">
        <f t="array" ref="H18">HYPERLINK(TEXT("#"&amp;INDEX($C$109:$AC$139,$AD113,D$59),),INDEX($C$109:$AC$139,$AD113,D$59))</f>
        <v>A125184426L</v>
      </c>
      <c r="I18" s="46" t="str" cm="1">
        <f t="array" ref="I18">HYPERLINK(TEXT("#"&amp;INDEX($C$109:$AC$139,$AD113,E$59),),INDEX($C$109:$AC$139,$AD113,E$59))</f>
        <v>A125178810T</v>
      </c>
    </row>
    <row r="19" spans="1:9">
      <c r="A19" s="47"/>
      <c r="B19" s="49" t="s">
        <v>2233</v>
      </c>
      <c r="C19" s="45" cm="1">
        <f t="array" ref="C19">INDEX($C$70:$AC$100,$AD75,C$59)</f>
        <v>328.45600000000002</v>
      </c>
      <c r="D19" s="45" cm="1">
        <f t="array" ref="D19">INDEX($C$70:$AC$100,$AD75,D$59)</f>
        <v>144.16399999999999</v>
      </c>
      <c r="E19" s="45" cm="1">
        <f t="array" ref="E19">INDEX($C$70:$AC$100,$AD75,E$59)</f>
        <v>184.292</v>
      </c>
      <c r="F19" s="45"/>
      <c r="G19" s="46" t="str" cm="1">
        <f t="array" ref="G19">HYPERLINK(TEXT("#"&amp;INDEX($C$109:$AC$139,$AD114,C$59),),INDEX($C$109:$AC$139,$AD114,C$59))</f>
        <v>A125173198T</v>
      </c>
      <c r="H19" s="46" t="str" cm="1">
        <f t="array" ref="H19">HYPERLINK(TEXT("#"&amp;INDEX($C$109:$AC$139,$AD114,D$59),),INDEX($C$109:$AC$139,$AD114,D$59))</f>
        <v>A125184430C</v>
      </c>
      <c r="I19" s="46" t="str" cm="1">
        <f t="array" ref="I19">HYPERLINK(TEXT("#"&amp;INDEX($C$109:$AC$139,$AD114,E$59),),INDEX($C$109:$AC$139,$AD114,E$59))</f>
        <v>A125178814A</v>
      </c>
    </row>
    <row r="20" spans="1:9">
      <c r="A20" s="47"/>
      <c r="B20" s="51" t="s">
        <v>2234</v>
      </c>
      <c r="C20" s="45" cm="1">
        <f t="array" ref="C20">INDEX($C$70:$AC$100,$AD76,C$59)</f>
        <v>239.81800000000001</v>
      </c>
      <c r="D20" s="45" cm="1">
        <f t="array" ref="D20">INDEX($C$70:$AC$100,$AD76,D$59)</f>
        <v>114.255</v>
      </c>
      <c r="E20" s="45" cm="1">
        <f t="array" ref="E20">INDEX($C$70:$AC$100,$AD76,E$59)</f>
        <v>125.563</v>
      </c>
      <c r="F20" s="45"/>
      <c r="G20" s="46" t="str" cm="1">
        <f t="array" ref="G20">HYPERLINK(TEXT("#"&amp;INDEX($C$109:$AC$139,$AD115,C$59),),INDEX($C$109:$AC$139,$AD115,C$59))</f>
        <v>A125173218R</v>
      </c>
      <c r="H20" s="46" t="str" cm="1">
        <f t="array" ref="H20">HYPERLINK(TEXT("#"&amp;INDEX($C$109:$AC$139,$AD115,D$59),),INDEX($C$109:$AC$139,$AD115,D$59))</f>
        <v>A125184450L</v>
      </c>
      <c r="I20" s="46" t="str" cm="1">
        <f t="array" ref="I20">HYPERLINK(TEXT("#"&amp;INDEX($C$109:$AC$139,$AD115,E$59),),INDEX($C$109:$AC$139,$AD115,E$59))</f>
        <v>A125178834K</v>
      </c>
    </row>
    <row r="21" spans="1:9">
      <c r="A21" s="47"/>
      <c r="B21" s="52" t="s">
        <v>2235</v>
      </c>
      <c r="C21" s="45" cm="1">
        <f t="array" ref="C21">INDEX($C$70:$AC$100,$AD77,C$59)</f>
        <v>104.316</v>
      </c>
      <c r="D21" s="45" cm="1">
        <f t="array" ref="D21">INDEX($C$70:$AC$100,$AD77,D$59)</f>
        <v>56.6</v>
      </c>
      <c r="E21" s="45" cm="1">
        <f t="array" ref="E21">INDEX($C$70:$AC$100,$AD77,E$59)</f>
        <v>47.716999999999999</v>
      </c>
      <c r="F21" s="45"/>
      <c r="G21" s="46" t="str" cm="1">
        <f t="array" ref="G21">HYPERLINK(TEXT("#"&amp;INDEX($C$109:$AC$139,$AD116,C$59),),INDEX($C$109:$AC$139,$AD116,C$59))</f>
        <v>A125173178J</v>
      </c>
      <c r="H21" s="46" t="str" cm="1">
        <f t="array" ref="H21">HYPERLINK(TEXT("#"&amp;INDEX($C$109:$AC$139,$AD116,D$59),),INDEX($C$109:$AC$139,$AD116,D$59))</f>
        <v>A125184410V</v>
      </c>
      <c r="I21" s="46" t="str" cm="1">
        <f t="array" ref="I21">HYPERLINK(TEXT("#"&amp;INDEX($C$109:$AC$139,$AD116,E$59),),INDEX($C$109:$AC$139,$AD116,E$59))</f>
        <v>A125178794C</v>
      </c>
    </row>
    <row r="22" spans="1:9">
      <c r="A22" s="47"/>
      <c r="B22" s="52" t="s">
        <v>2236</v>
      </c>
      <c r="C22" s="45" cm="1">
        <f t="array" ref="C22">INDEX($C$70:$AC$100,$AD78,C$59)</f>
        <v>135.50200000000001</v>
      </c>
      <c r="D22" s="45" cm="1">
        <f t="array" ref="D22">INDEX($C$70:$AC$100,$AD78,D$59)</f>
        <v>57.655000000000001</v>
      </c>
      <c r="E22" s="45" cm="1">
        <f t="array" ref="E22">INDEX($C$70:$AC$100,$AD78,E$59)</f>
        <v>77.846000000000004</v>
      </c>
      <c r="F22" s="45"/>
      <c r="G22" s="46" t="str" cm="1">
        <f t="array" ref="G22">HYPERLINK(TEXT("#"&amp;INDEX($C$109:$AC$139,$AD117,C$59),),INDEX($C$109:$AC$139,$AD117,C$59))</f>
        <v>A125173238X</v>
      </c>
      <c r="H22" s="46" t="str" cm="1">
        <f t="array" ref="H22">HYPERLINK(TEXT("#"&amp;INDEX($C$109:$AC$139,$AD117,D$59),),INDEX($C$109:$AC$139,$AD117,D$59))</f>
        <v>A125184470W</v>
      </c>
      <c r="I22" s="46" t="str" cm="1">
        <f t="array" ref="I22">HYPERLINK(TEXT("#"&amp;INDEX($C$109:$AC$139,$AD117,E$59),),INDEX($C$109:$AC$139,$AD117,E$59))</f>
        <v>A125178854V</v>
      </c>
    </row>
    <row r="23" spans="1:9">
      <c r="A23" s="47"/>
      <c r="B23" s="51" t="s">
        <v>2237</v>
      </c>
      <c r="C23" s="45" cm="1">
        <f t="array" ref="C23">INDEX($C$70:$AC$100,$AD79,C$59)</f>
        <v>88.638000000000005</v>
      </c>
      <c r="D23" s="45" cm="1">
        <f t="array" ref="D23">INDEX($C$70:$AC$100,$AD79,D$59)</f>
        <v>29.908999999999999</v>
      </c>
      <c r="E23" s="45" cm="1">
        <f t="array" ref="E23">INDEX($C$70:$AC$100,$AD79,E$59)</f>
        <v>58.728999999999999</v>
      </c>
      <c r="F23" s="45"/>
      <c r="G23" s="46" t="str" cm="1">
        <f t="array" ref="G23">HYPERLINK(TEXT("#"&amp;INDEX($C$109:$AC$139,$AD118,C$59),),INDEX($C$109:$AC$139,$AD118,C$59))</f>
        <v>A125173222F</v>
      </c>
      <c r="H23" s="46" t="str" cm="1">
        <f t="array" ref="H23">HYPERLINK(TEXT("#"&amp;INDEX($C$109:$AC$139,$AD118,D$59),),INDEX($C$109:$AC$139,$AD118,D$59))</f>
        <v>A125184454W</v>
      </c>
      <c r="I23" s="46" t="str" cm="1">
        <f t="array" ref="I23">HYPERLINK(TEXT("#"&amp;INDEX($C$109:$AC$139,$AD118,E$59),),INDEX($C$109:$AC$139,$AD118,E$59))</f>
        <v>A125178838V</v>
      </c>
    </row>
    <row r="24" spans="1:9">
      <c r="A24" s="47"/>
      <c r="B24" s="49" t="s">
        <v>2238</v>
      </c>
      <c r="C24" s="45" cm="1">
        <f t="array" ref="C24">INDEX($C$70:$AC$100,$AD80,C$59)</f>
        <v>1552.1020000000001</v>
      </c>
      <c r="D24" s="45" cm="1">
        <f t="array" ref="D24">INDEX($C$70:$AC$100,$AD80,D$59)</f>
        <v>691.46100000000001</v>
      </c>
      <c r="E24" s="45" cm="1">
        <f t="array" ref="E24">INDEX($C$70:$AC$100,$AD80,E$59)</f>
        <v>860.64099999999996</v>
      </c>
      <c r="F24" s="45"/>
      <c r="G24" s="46" t="str" cm="1">
        <f t="array" ref="G24">HYPERLINK(TEXT("#"&amp;INDEX($C$109:$AC$139,$AD119,C$59),),INDEX($C$109:$AC$139,$AD119,C$59))</f>
        <v>A125173250R</v>
      </c>
      <c r="H24" s="46" t="str" cm="1">
        <f t="array" ref="H24">HYPERLINK(TEXT("#"&amp;INDEX($C$109:$AC$139,$AD119,D$59),),INDEX($C$109:$AC$139,$AD119,D$59))</f>
        <v>A125184482F</v>
      </c>
      <c r="I24" s="46" t="str" cm="1">
        <f t="array" ref="I24">HYPERLINK(TEXT("#"&amp;INDEX($C$109:$AC$139,$AD119,E$59),),INDEX($C$109:$AC$139,$AD119,E$59))</f>
        <v>A125178866C</v>
      </c>
    </row>
    <row r="25" spans="1:9">
      <c r="A25" s="47"/>
      <c r="B25" s="51" t="s">
        <v>2239</v>
      </c>
      <c r="C25" s="45" cm="1">
        <f t="array" ref="C25">INDEX($C$70:$AC$100,$AD81,C$59)</f>
        <v>501.37200000000001</v>
      </c>
      <c r="D25" s="45" cm="1">
        <f t="array" ref="D25">INDEX($C$70:$AC$100,$AD81,D$59)</f>
        <v>257.33800000000002</v>
      </c>
      <c r="E25" s="45" cm="1">
        <f t="array" ref="E25">INDEX($C$70:$AC$100,$AD81,E$59)</f>
        <v>244.035</v>
      </c>
      <c r="F25" s="45"/>
      <c r="G25" s="46" t="str" cm="1">
        <f t="array" ref="G25">HYPERLINK(TEXT("#"&amp;INDEX($C$109:$AC$139,$AD120,C$59),),INDEX($C$109:$AC$139,$AD120,C$59))</f>
        <v>A125173182X</v>
      </c>
      <c r="H25" s="46" t="str" cm="1">
        <f t="array" ref="H25">HYPERLINK(TEXT("#"&amp;INDEX($C$109:$AC$139,$AD120,D$59),),INDEX($C$109:$AC$139,$AD120,D$59))</f>
        <v>A125184414C</v>
      </c>
      <c r="I25" s="46" t="str" cm="1">
        <f t="array" ref="I25">HYPERLINK(TEXT("#"&amp;INDEX($C$109:$AC$139,$AD120,E$59),),INDEX($C$109:$AC$139,$AD120,E$59))</f>
        <v>A125178798L</v>
      </c>
    </row>
    <row r="26" spans="1:9">
      <c r="A26" s="47"/>
      <c r="B26" s="53" t="s">
        <v>2240</v>
      </c>
      <c r="C26" s="45" cm="1">
        <f t="array" ref="C26">INDEX($C$70:$AC$100,$AD82,C$59)</f>
        <v>450.04899999999998</v>
      </c>
      <c r="D26" s="45" cm="1">
        <f t="array" ref="D26">INDEX($C$70:$AC$100,$AD82,D$59)</f>
        <v>236.11699999999999</v>
      </c>
      <c r="E26" s="45" cm="1">
        <f t="array" ref="E26">INDEX($C$70:$AC$100,$AD82,E$59)</f>
        <v>213.93199999999999</v>
      </c>
      <c r="F26" s="45"/>
      <c r="G26" s="46" t="str" cm="1">
        <f t="array" ref="G26">HYPERLINK(TEXT("#"&amp;INDEX($C$109:$AC$139,$AD121,C$59),),INDEX($C$109:$AC$139,$AD121,C$59))</f>
        <v>A125173158X</v>
      </c>
      <c r="H26" s="46" t="str" cm="1">
        <f t="array" ref="H26">HYPERLINK(TEXT("#"&amp;INDEX($C$109:$AC$139,$AD121,D$59),),INDEX($C$109:$AC$139,$AD121,D$59))</f>
        <v>A125184390W</v>
      </c>
      <c r="I26" s="46" t="str" cm="1">
        <f t="array" ref="I26">HYPERLINK(TEXT("#"&amp;INDEX($C$109:$AC$139,$AD121,E$59),),INDEX($C$109:$AC$139,$AD121,E$59))</f>
        <v>A125178774V</v>
      </c>
    </row>
    <row r="27" spans="1:9">
      <c r="A27" s="47"/>
      <c r="B27" s="52" t="s">
        <v>2241</v>
      </c>
      <c r="C27" s="45" cm="1">
        <f t="array" ref="C27">INDEX($C$70:$AC$100,$AD83,C$59)</f>
        <v>51.323999999999998</v>
      </c>
      <c r="D27" s="45" cm="1">
        <f t="array" ref="D27">INDEX($C$70:$AC$100,$AD83,D$59)</f>
        <v>21.221</v>
      </c>
      <c r="E27" s="45" cm="1">
        <f t="array" ref="E27">INDEX($C$70:$AC$100,$AD83,E$59)</f>
        <v>30.103000000000002</v>
      </c>
      <c r="F27" s="45"/>
      <c r="G27" s="46" t="str" cm="1">
        <f t="array" ref="G27">HYPERLINK(TEXT("#"&amp;INDEX($C$109:$AC$139,$AD122,C$59),),INDEX($C$109:$AC$139,$AD122,C$59))</f>
        <v>A125173170R</v>
      </c>
      <c r="H27" s="46" t="str" cm="1">
        <f t="array" ref="H27">HYPERLINK(TEXT("#"&amp;INDEX($C$109:$AC$139,$AD122,D$59),),INDEX($C$109:$AC$139,$AD122,D$59))</f>
        <v>A125184402V</v>
      </c>
      <c r="I27" s="46" t="str" cm="1">
        <f t="array" ref="I27">HYPERLINK(TEXT("#"&amp;INDEX($C$109:$AC$139,$AD122,E$59),),INDEX($C$109:$AC$139,$AD122,E$59))</f>
        <v>A125178786C</v>
      </c>
    </row>
    <row r="28" spans="1:9">
      <c r="A28" s="47"/>
      <c r="B28" s="51" t="s">
        <v>2242</v>
      </c>
      <c r="C28" s="45" cm="1">
        <f t="array" ref="C28">INDEX($C$70:$AC$100,$AD84,C$59)</f>
        <v>17.238</v>
      </c>
      <c r="D28" s="45" cm="1">
        <f t="array" ref="D28">INDEX($C$70:$AC$100,$AD84,D$59)</f>
        <v>8.2029999999999994</v>
      </c>
      <c r="E28" s="45" cm="1">
        <f t="array" ref="E28">INDEX($C$70:$AC$100,$AD84,E$59)</f>
        <v>9.0350000000000001</v>
      </c>
      <c r="F28" s="45"/>
      <c r="G28" s="46" t="str" cm="1">
        <f t="array" ref="G28">HYPERLINK(TEXT("#"&amp;INDEX($C$109:$AC$139,$AD123,C$59),),INDEX($C$109:$AC$139,$AD123,C$59))</f>
        <v>A125173202W</v>
      </c>
      <c r="H28" s="46" t="str" cm="1">
        <f t="array" ref="H28">HYPERLINK(TEXT("#"&amp;INDEX($C$109:$AC$139,$AD123,D$59),),INDEX($C$109:$AC$139,$AD123,D$59))</f>
        <v>A125184434L</v>
      </c>
      <c r="I28" s="46" t="str" cm="1">
        <f t="array" ref="I28">HYPERLINK(TEXT("#"&amp;INDEX($C$109:$AC$139,$AD123,E$59),),INDEX($C$109:$AC$139,$AD123,E$59))</f>
        <v>A125178818K</v>
      </c>
    </row>
    <row r="29" spans="1:9">
      <c r="A29" s="47"/>
      <c r="B29" s="51" t="s">
        <v>2243</v>
      </c>
      <c r="C29" s="45" cm="1">
        <f t="array" ref="C29">INDEX($C$70:$AC$100,$AD85,C$59)</f>
        <v>809.60900000000004</v>
      </c>
      <c r="D29" s="45" cm="1">
        <f t="array" ref="D29">INDEX($C$70:$AC$100,$AD85,D$59)</f>
        <v>349.01799999999997</v>
      </c>
      <c r="E29" s="45" cm="1">
        <f t="array" ref="E29">INDEX($C$70:$AC$100,$AD85,E$59)</f>
        <v>460.59100000000001</v>
      </c>
      <c r="F29" s="45"/>
      <c r="G29" s="46" t="str" cm="1">
        <f t="array" ref="G29">HYPERLINK(TEXT("#"&amp;INDEX($C$109:$AC$139,$AD124,C$59),),INDEX($C$109:$AC$139,$AD124,C$59))</f>
        <v>A125173174X</v>
      </c>
      <c r="H29" s="46" t="str" cm="1">
        <f t="array" ref="H29">HYPERLINK(TEXT("#"&amp;INDEX($C$109:$AC$139,$AD124,D$59),),INDEX($C$109:$AC$139,$AD124,D$59))</f>
        <v>A125184406C</v>
      </c>
      <c r="I29" s="46" t="str" cm="1">
        <f t="array" ref="I29">HYPERLINK(TEXT("#"&amp;INDEX($C$109:$AC$139,$AD124,E$59),),INDEX($C$109:$AC$139,$AD124,E$59))</f>
        <v>A125178790V</v>
      </c>
    </row>
    <row r="30" spans="1:9">
      <c r="A30" s="47"/>
      <c r="B30" s="52" t="s">
        <v>2244</v>
      </c>
      <c r="C30" s="45" cm="1">
        <f t="array" ref="C30">INDEX($C$70:$AC$100,$AD86,C$59)</f>
        <v>73.408000000000001</v>
      </c>
      <c r="D30" s="45" cm="1">
        <f t="array" ref="D30">INDEX($C$70:$AC$100,$AD86,D$59)</f>
        <v>35.06</v>
      </c>
      <c r="E30" s="45" cm="1">
        <f t="array" ref="E30">INDEX($C$70:$AC$100,$AD86,E$59)</f>
        <v>38.348999999999997</v>
      </c>
      <c r="F30" s="45"/>
      <c r="G30" s="46" t="str" cm="1">
        <f t="array" ref="G30">HYPERLINK(TEXT("#"&amp;INDEX($C$109:$AC$139,$AD125,C$59),),INDEX($C$109:$AC$139,$AD125,C$59))</f>
        <v>A125173206F</v>
      </c>
      <c r="H30" s="46" t="str" cm="1">
        <f t="array" ref="H30">HYPERLINK(TEXT("#"&amp;INDEX($C$109:$AC$139,$AD125,D$59),),INDEX($C$109:$AC$139,$AD125,D$59))</f>
        <v>A125184438W</v>
      </c>
      <c r="I30" s="46" t="str" cm="1">
        <f t="array" ref="I30">HYPERLINK(TEXT("#"&amp;INDEX($C$109:$AC$139,$AD125,E$59),),INDEX($C$109:$AC$139,$AD125,E$59))</f>
        <v>A125178822A</v>
      </c>
    </row>
    <row r="31" spans="1:9">
      <c r="A31" s="47"/>
      <c r="B31" s="52" t="s">
        <v>2245</v>
      </c>
      <c r="C31" s="45" cm="1">
        <f t="array" ref="C31">INDEX($C$70:$AC$100,$AD87,C$59)</f>
        <v>736.20100000000002</v>
      </c>
      <c r="D31" s="45" cm="1">
        <f t="array" ref="D31">INDEX($C$70:$AC$100,$AD87,D$59)</f>
        <v>313.95800000000003</v>
      </c>
      <c r="E31" s="45" cm="1">
        <f t="array" ref="E31">INDEX($C$70:$AC$100,$AD87,E$59)</f>
        <v>422.24200000000002</v>
      </c>
      <c r="F31" s="45"/>
      <c r="G31" s="46" t="str" cm="1">
        <f t="array" ref="G31">HYPERLINK(TEXT("#"&amp;INDEX($C$109:$AC$139,$AD126,C$59),),INDEX($C$109:$AC$139,$AD126,C$59))</f>
        <v>A125173210W</v>
      </c>
      <c r="H31" s="46" t="str" cm="1">
        <f t="array" ref="H31">HYPERLINK(TEXT("#"&amp;INDEX($C$109:$AC$139,$AD126,D$59),),INDEX($C$109:$AC$139,$AD126,D$59))</f>
        <v>A125184442L</v>
      </c>
      <c r="I31" s="46" t="str" cm="1">
        <f t="array" ref="I31">HYPERLINK(TEXT("#"&amp;INDEX($C$109:$AC$139,$AD126,E$59),),INDEX($C$109:$AC$139,$AD126,E$59))</f>
        <v>A125178826K</v>
      </c>
    </row>
    <row r="32" spans="1:9">
      <c r="A32" s="47"/>
      <c r="B32" s="51" t="s">
        <v>2246</v>
      </c>
      <c r="C32" s="45" cm="1">
        <f t="array" ref="C32">INDEX($C$70:$AC$100,$AD88,C$59)</f>
        <v>223.88300000000001</v>
      </c>
      <c r="D32" s="45" cm="1">
        <f t="array" ref="D32">INDEX($C$70:$AC$100,$AD88,D$59)</f>
        <v>76.900999999999996</v>
      </c>
      <c r="E32" s="45" cm="1">
        <f t="array" ref="E32">INDEX($C$70:$AC$100,$AD88,E$59)</f>
        <v>146.98099999999999</v>
      </c>
      <c r="F32" s="45"/>
      <c r="G32" s="46" t="str" cm="1">
        <f t="array" ref="G32">HYPERLINK(TEXT("#"&amp;INDEX($C$109:$AC$139,$AD127,C$59),),INDEX($C$109:$AC$139,$AD127,C$59))</f>
        <v>A125173254X</v>
      </c>
      <c r="H32" s="46" t="str" cm="1">
        <f t="array" ref="H32">HYPERLINK(TEXT("#"&amp;INDEX($C$109:$AC$139,$AD127,D$59),),INDEX($C$109:$AC$139,$AD127,D$59))</f>
        <v>A125184486R</v>
      </c>
      <c r="I32" s="46" t="str" cm="1">
        <f t="array" ref="I32">HYPERLINK(TEXT("#"&amp;INDEX($C$109:$AC$139,$AD127,E$59),),INDEX($C$109:$AC$139,$AD127,E$59))</f>
        <v>A125178870V</v>
      </c>
    </row>
    <row r="33" spans="1:20">
      <c r="A33" s="47"/>
      <c r="B33" s="54" t="s">
        <v>2247</v>
      </c>
      <c r="C33" s="45" cm="1">
        <f t="array" ref="C33">INDEX($C$70:$AC$100,$AD89,C$59)</f>
        <v>5689.58</v>
      </c>
      <c r="D33" s="45" cm="1">
        <f t="array" ref="D33">INDEX($C$70:$AC$100,$AD89,D$59)</f>
        <v>2471.4140000000002</v>
      </c>
      <c r="E33" s="45" cm="1">
        <f t="array" ref="E33">INDEX($C$70:$AC$100,$AD89,E$59)</f>
        <v>3218.165</v>
      </c>
      <c r="F33" s="45"/>
      <c r="G33" s="46" t="str" cm="1">
        <f t="array" ref="G33">HYPERLINK(TEXT("#"&amp;INDEX($C$109:$AC$139,$AD128,C$59),),INDEX($C$109:$AC$139,$AD128,C$59))</f>
        <v>A125173162R</v>
      </c>
      <c r="H33" s="46" t="str" cm="1">
        <f t="array" ref="H33">HYPERLINK(TEXT("#"&amp;INDEX($C$109:$AC$139,$AD128,D$59),),INDEX($C$109:$AC$139,$AD128,D$59))</f>
        <v>A125184394F</v>
      </c>
      <c r="I33" s="46" t="str" cm="1">
        <f t="array" ref="I33">HYPERLINK(TEXT("#"&amp;INDEX($C$109:$AC$139,$AD128,E$59),),INDEX($C$109:$AC$139,$AD128,E$59))</f>
        <v>A125178778C</v>
      </c>
    </row>
    <row r="34" spans="1:20">
      <c r="A34" s="47"/>
      <c r="B34" s="55" t="s">
        <v>2248</v>
      </c>
      <c r="C34" s="45" cm="1">
        <f t="array" ref="C34">INDEX($C$70:$AC$100,$AD90,C$59)</f>
        <v>4938.0739999999996</v>
      </c>
      <c r="D34" s="45" cm="1">
        <f t="array" ref="D34">INDEX($C$70:$AC$100,$AD90,D$59)</f>
        <v>2095.39</v>
      </c>
      <c r="E34" s="45" cm="1">
        <f t="array" ref="E34">INDEX($C$70:$AC$100,$AD90,E$59)</f>
        <v>2842.6849999999999</v>
      </c>
      <c r="F34" s="45"/>
      <c r="G34" s="46" t="str" cm="1">
        <f t="array" ref="G34">HYPERLINK(TEXT("#"&amp;INDEX($C$109:$AC$139,$AD129,C$59),),INDEX($C$109:$AC$139,$AD129,C$59))</f>
        <v>A125173242R</v>
      </c>
      <c r="H34" s="46" t="str" cm="1">
        <f t="array" ref="H34">HYPERLINK(TEXT("#"&amp;INDEX($C$109:$AC$139,$AD129,D$59),),INDEX($C$109:$AC$139,$AD129,D$59))</f>
        <v>A125184474F</v>
      </c>
      <c r="I34" s="46" t="str" cm="1">
        <f t="array" ref="I34">HYPERLINK(TEXT("#"&amp;INDEX($C$109:$AC$139,$AD129,E$59),),INDEX($C$109:$AC$139,$AD129,E$59))</f>
        <v>A125178858C</v>
      </c>
    </row>
    <row r="35" spans="1:20">
      <c r="A35" s="56"/>
      <c r="B35" s="55" t="s">
        <v>2249</v>
      </c>
      <c r="C35" s="45" cm="1">
        <f t="array" ref="C35">INDEX($C$70:$AC$100,$AD91,C$59)</f>
        <v>751.505</v>
      </c>
      <c r="D35" s="45" cm="1">
        <f t="array" ref="D35">INDEX($C$70:$AC$100,$AD91,D$59)</f>
        <v>376.02499999999998</v>
      </c>
      <c r="E35" s="45" cm="1">
        <f t="array" ref="E35">INDEX($C$70:$AC$100,$AD91,E$59)</f>
        <v>375.48099999999999</v>
      </c>
      <c r="F35" s="45"/>
      <c r="G35" s="46" t="str" cm="1">
        <f t="array" ref="G35">HYPERLINK(TEXT("#"&amp;INDEX($C$109:$AC$139,$AD130,C$59),),INDEX($C$109:$AC$139,$AD130,C$59))</f>
        <v>A125173246X</v>
      </c>
      <c r="H35" s="46" t="str" cm="1">
        <f t="array" ref="H35">HYPERLINK(TEXT("#"&amp;INDEX($C$109:$AC$139,$AD130,D$59),),INDEX($C$109:$AC$139,$AD130,D$59))</f>
        <v>A125184478R</v>
      </c>
      <c r="I35" s="46" t="str" cm="1">
        <f t="array" ref="I35">HYPERLINK(TEXT("#"&amp;INDEX($C$109:$AC$139,$AD130,E$59),),INDEX($C$109:$AC$139,$AD130,E$59))</f>
        <v>A125178862V</v>
      </c>
    </row>
    <row r="36" spans="1:20">
      <c r="A36" s="56"/>
      <c r="B36" s="51"/>
      <c r="C36" s="45"/>
      <c r="D36" s="45"/>
      <c r="E36" s="45"/>
      <c r="F36" s="45"/>
    </row>
    <row r="37" spans="1:20">
      <c r="A37" s="56" t="s">
        <v>2250</v>
      </c>
      <c r="B37" s="51"/>
      <c r="C37" s="45"/>
      <c r="D37" s="45"/>
      <c r="E37" s="45"/>
      <c r="F37" s="45"/>
    </row>
    <row r="38" spans="1:20">
      <c r="A38" s="56"/>
      <c r="B38" s="48" t="s">
        <v>2229</v>
      </c>
      <c r="C38" s="45" cm="1">
        <f t="array" ref="C38">INDEX($C$70:$AC$100,$AD94,C$59)</f>
        <v>14031.870999999999</v>
      </c>
      <c r="D38" s="45" cm="1">
        <f t="array" ref="D38">INDEX($C$70:$AC$100,$AD94,D$59)</f>
        <v>7286.1369999999997</v>
      </c>
      <c r="E38" s="45" cm="1">
        <f t="array" ref="E38">INDEX($C$70:$AC$100,$AD94,E$59)</f>
        <v>6745.7340000000004</v>
      </c>
      <c r="F38" s="45"/>
      <c r="G38" s="46" t="str" cm="1">
        <f t="array" ref="G38">HYPERLINK(TEXT("#"&amp;INDEX($C$109:$AC$139,$AD133,C$59),),INDEX($C$109:$AC$139,$AD133,C$59))</f>
        <v>A125173190X</v>
      </c>
      <c r="H38" s="46" t="str" cm="1">
        <f t="array" ref="H38">HYPERLINK(TEXT("#"&amp;INDEX($C$109:$AC$139,$AD133,D$59),),INDEX($C$109:$AC$139,$AD133,D$59))</f>
        <v>A125184422C</v>
      </c>
      <c r="I38" s="46" t="str" cm="1">
        <f t="array" ref="I38">HYPERLINK(TEXT("#"&amp;INDEX($C$109:$AC$139,$AD133,E$59),),INDEX($C$109:$AC$139,$AD133,E$59))</f>
        <v>A125178806A</v>
      </c>
    </row>
    <row r="39" spans="1:20">
      <c r="A39" s="56"/>
      <c r="B39" s="54" t="s">
        <v>2251</v>
      </c>
      <c r="C39" s="45" cm="1">
        <f t="array" ref="C39">INDEX($C$70:$AC$100,$AD95,C$59)</f>
        <v>554.36500000000001</v>
      </c>
      <c r="D39" s="45" cm="1">
        <f t="array" ref="D39">INDEX($C$70:$AC$100,$AD95,D$59)</f>
        <v>292.71699999999998</v>
      </c>
      <c r="E39" s="45" cm="1">
        <f t="array" ref="E39">INDEX($C$70:$AC$100,$AD95,E$59)</f>
        <v>261.64800000000002</v>
      </c>
      <c r="F39" s="45"/>
      <c r="G39" s="46" t="str" cm="1">
        <f t="array" ref="G39">HYPERLINK(TEXT("#"&amp;INDEX($C$109:$AC$139,$AD134,C$59),),INDEX($C$109:$AC$139,$AD134,C$59))</f>
        <v>A125173166X</v>
      </c>
      <c r="H39" s="46" t="str" cm="1">
        <f t="array" ref="H39">HYPERLINK(TEXT("#"&amp;INDEX($C$109:$AC$139,$AD134,D$59),),INDEX($C$109:$AC$139,$AD134,D$59))</f>
        <v>A125184398R</v>
      </c>
      <c r="I39" s="46" t="str" cm="1">
        <f t="array" ref="I39">HYPERLINK(TEXT("#"&amp;INDEX($C$109:$AC$139,$AD134,E$59),),INDEX($C$109:$AC$139,$AD134,E$59))</f>
        <v>A125178782V</v>
      </c>
    </row>
    <row r="40" spans="1:20">
      <c r="A40" s="56"/>
      <c r="B40" s="54" t="s">
        <v>2252</v>
      </c>
      <c r="C40" s="45" cm="1">
        <f t="array" ref="C40">INDEX($C$70:$AC$100,$AD96,C$59)</f>
        <v>7015.7730000000001</v>
      </c>
      <c r="D40" s="45" cm="1">
        <f t="array" ref="D40">INDEX($C$70:$AC$100,$AD96,D$59)</f>
        <v>3014.3220000000001</v>
      </c>
      <c r="E40" s="45" cm="1">
        <f t="array" ref="E40">INDEX($C$70:$AC$100,$AD96,E$59)</f>
        <v>4001.45</v>
      </c>
      <c r="F40" s="45"/>
      <c r="G40" s="46" t="str" cm="1">
        <f t="array" ref="G40">HYPERLINK(TEXT("#"&amp;INDEX($C$109:$AC$139,$AD135,C$59),),INDEX($C$109:$AC$139,$AD135,C$59))</f>
        <v>A125173186J</v>
      </c>
      <c r="H40" s="46" t="str" cm="1">
        <f t="array" ref="H40">HYPERLINK(TEXT("#"&amp;INDEX($C$109:$AC$139,$AD135,D$59),),INDEX($C$109:$AC$139,$AD135,D$59))</f>
        <v>A125184418L</v>
      </c>
      <c r="I40" s="46" t="str" cm="1">
        <f t="array" ref="I40">HYPERLINK(TEXT("#"&amp;INDEX($C$109:$AC$139,$AD135,E$59),),INDEX($C$109:$AC$139,$AD135,E$59))</f>
        <v>A125178802T</v>
      </c>
    </row>
    <row r="41" spans="1:20">
      <c r="A41" s="56"/>
      <c r="B41" s="51"/>
      <c r="C41" s="45"/>
      <c r="D41" s="45"/>
      <c r="E41" s="45"/>
      <c r="F41" s="45"/>
    </row>
    <row r="42" spans="1:20">
      <c r="A42" s="56" t="s">
        <v>2253</v>
      </c>
      <c r="B42" s="51"/>
      <c r="C42" s="45"/>
      <c r="D42" s="45"/>
      <c r="E42" s="45"/>
      <c r="F42" s="45"/>
    </row>
    <row r="43" spans="1:20">
      <c r="A43" s="47"/>
      <c r="B43" s="48" t="s">
        <v>2254</v>
      </c>
      <c r="C43" s="45" cm="1">
        <f t="array" ref="C43">INDEX($C$70:$AC$100,$AD99,C$59)</f>
        <v>14360.326999999999</v>
      </c>
      <c r="D43" s="45" cm="1">
        <f t="array" ref="D43">INDEX($C$70:$AC$100,$AD99,D$59)</f>
        <v>7430.3010000000004</v>
      </c>
      <c r="E43" s="45" cm="1">
        <f t="array" ref="E43">INDEX($C$70:$AC$100,$AD99,E$59)</f>
        <v>6930.0259999999998</v>
      </c>
      <c r="F43" s="45"/>
      <c r="G43" s="46" t="str" cm="1">
        <f t="array" ref="G43">HYPERLINK(TEXT("#"&amp;INDEX($C$109:$AC$139,$AD138,C$59),),INDEX($C$109:$AC$139,$AD138,C$59))</f>
        <v>A125173214F</v>
      </c>
      <c r="H43" s="46" t="str" cm="1">
        <f t="array" ref="H43">HYPERLINK(TEXT("#"&amp;INDEX($C$109:$AC$139,$AD138,D$59),),INDEX($C$109:$AC$139,$AD138,D$59))</f>
        <v>A125184446W</v>
      </c>
      <c r="I43" s="46" t="str" cm="1">
        <f t="array" ref="I43">HYPERLINK(TEXT("#"&amp;INDEX($C$109:$AC$139,$AD138,E$59),),INDEX($C$109:$AC$139,$AD138,E$59))</f>
        <v>A125178830A</v>
      </c>
    </row>
    <row r="44" spans="1:20">
      <c r="A44" s="47"/>
      <c r="B44" s="48" t="s">
        <v>2255</v>
      </c>
      <c r="C44" s="45" cm="1">
        <f t="array" ref="C44">INDEX($C$70:$AC$100,$AD100,C$59)</f>
        <v>7241.6819999999998</v>
      </c>
      <c r="D44" s="45" cm="1">
        <f t="array" ref="D44">INDEX($C$70:$AC$100,$AD100,D$59)</f>
        <v>3162.875</v>
      </c>
      <c r="E44" s="45" cm="1">
        <f t="array" ref="E44">INDEX($C$70:$AC$100,$AD100,E$59)</f>
        <v>4078.8069999999998</v>
      </c>
      <c r="F44" s="45"/>
      <c r="G44" s="46" t="str" cm="1">
        <f t="array" ref="G44">HYPERLINK(TEXT("#"&amp;INDEX($C$109:$AC$139,$AD139,C$59),),INDEX($C$109:$AC$139,$AD139,C$59))</f>
        <v>A125173258J</v>
      </c>
      <c r="H44" s="46" t="str" cm="1">
        <f t="array" ref="H44">HYPERLINK(TEXT("#"&amp;INDEX($C$109:$AC$139,$AD139,D$59),),INDEX($C$109:$AC$139,$AD139,D$59))</f>
        <v>A125184490F</v>
      </c>
      <c r="I44" s="46" t="str" cm="1">
        <f t="array" ref="I44">HYPERLINK(TEXT("#"&amp;INDEX($C$109:$AC$139,$AD139,E$59),),INDEX($C$109:$AC$139,$AD139,E$59))</f>
        <v>A125178874C</v>
      </c>
    </row>
    <row r="45" spans="1:20">
      <c r="A45" s="47"/>
      <c r="B45" s="49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>
      <c r="A46" s="47"/>
      <c r="B46" s="49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>
      <c r="A47" s="57" t="str">
        <f ca="1">Contents!B27</f>
        <v>© Commonwealth of Australia 2024</v>
      </c>
      <c r="B47" s="58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>
      <c r="A48" s="57"/>
      <c r="B48" s="58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60" t="s">
        <v>2262</v>
      </c>
      <c r="C49" s="61">
        <v>1</v>
      </c>
      <c r="D49" s="62"/>
      <c r="E49" s="62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60" t="s">
        <v>2263</v>
      </c>
      <c r="C50" s="61">
        <v>4</v>
      </c>
      <c r="D50" s="62"/>
      <c r="E50" s="62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60" t="s">
        <v>2264</v>
      </c>
      <c r="C51" s="61">
        <v>7</v>
      </c>
      <c r="D51" s="62"/>
      <c r="E51" s="62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21" hidden="1">
      <c r="A52" s="59"/>
      <c r="B52" s="60" t="s">
        <v>2265</v>
      </c>
      <c r="C52" s="61">
        <v>10</v>
      </c>
      <c r="D52" s="62"/>
      <c r="E52" s="62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21" hidden="1">
      <c r="A53" s="59"/>
      <c r="B53" s="60" t="s">
        <v>2266</v>
      </c>
      <c r="C53" s="61">
        <v>13</v>
      </c>
      <c r="D53" s="62"/>
      <c r="E53" s="62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21" hidden="1">
      <c r="A54" s="59"/>
      <c r="B54" s="60" t="s">
        <v>2267</v>
      </c>
      <c r="C54" s="61">
        <v>16</v>
      </c>
      <c r="D54" s="62"/>
      <c r="E54" s="62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1:21" hidden="1">
      <c r="A55" s="59"/>
      <c r="B55" s="60" t="s">
        <v>2268</v>
      </c>
      <c r="C55" s="61">
        <v>19</v>
      </c>
      <c r="D55" s="62"/>
      <c r="E55" s="62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</row>
    <row r="56" spans="1:21" hidden="1">
      <c r="A56" s="59"/>
      <c r="B56" s="60" t="s">
        <v>2269</v>
      </c>
      <c r="C56" s="61">
        <v>22</v>
      </c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</row>
    <row r="57" spans="1:21" hidden="1">
      <c r="A57" s="59"/>
      <c r="B57" s="60" t="s">
        <v>2270</v>
      </c>
      <c r="C57" s="61">
        <v>25</v>
      </c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1:21" hidden="1">
      <c r="A58" s="59"/>
      <c r="B58" s="5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1:21" hidden="1">
      <c r="A59" s="59"/>
      <c r="B59" s="58"/>
      <c r="C59" s="61">
        <f>VLOOKUP(C10,B49:C57,2,FALSE)</f>
        <v>1</v>
      </c>
      <c r="D59" s="61">
        <f>C59+1</f>
        <v>2</v>
      </c>
      <c r="E59" s="61">
        <f>D59+1</f>
        <v>3</v>
      </c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1:21" hidden="1">
      <c r="A60" s="59"/>
      <c r="B60" s="58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1:21" hidden="1">
      <c r="A61" s="59"/>
      <c r="B61" s="58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59"/>
      <c r="B62" s="58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59"/>
      <c r="B63" s="58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9"/>
      <c r="B64" s="58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</row>
    <row r="65" spans="1:30" hidden="1">
      <c r="A65" s="59"/>
      <c r="B65" s="58"/>
      <c r="C65" s="61">
        <v>1</v>
      </c>
      <c r="D65" s="61">
        <v>2</v>
      </c>
      <c r="E65" s="61">
        <v>3</v>
      </c>
      <c r="F65" s="61">
        <v>4</v>
      </c>
      <c r="G65" s="61">
        <v>5</v>
      </c>
      <c r="H65" s="61">
        <v>6</v>
      </c>
      <c r="I65" s="61">
        <v>7</v>
      </c>
      <c r="J65" s="61">
        <v>8</v>
      </c>
      <c r="K65" s="61">
        <v>9</v>
      </c>
      <c r="L65" s="61">
        <v>10</v>
      </c>
      <c r="M65" s="61">
        <v>11</v>
      </c>
      <c r="N65" s="61">
        <v>12</v>
      </c>
      <c r="O65" s="61">
        <v>13</v>
      </c>
      <c r="P65" s="61">
        <v>14</v>
      </c>
      <c r="Q65" s="61">
        <v>15</v>
      </c>
      <c r="R65" s="61">
        <v>16</v>
      </c>
      <c r="S65" s="61">
        <v>17</v>
      </c>
      <c r="T65" s="61">
        <v>18</v>
      </c>
      <c r="U65" s="61">
        <v>19</v>
      </c>
      <c r="V65" s="61">
        <v>20</v>
      </c>
      <c r="W65" s="61">
        <v>21</v>
      </c>
      <c r="X65" s="61">
        <v>22</v>
      </c>
      <c r="Y65" s="61">
        <v>23</v>
      </c>
      <c r="Z65" s="61">
        <v>24</v>
      </c>
      <c r="AA65" s="61">
        <v>25</v>
      </c>
      <c r="AB65" s="61">
        <v>26</v>
      </c>
      <c r="AC65" s="61">
        <v>27</v>
      </c>
    </row>
    <row r="66" spans="1:30" ht="15" hidden="1" customHeight="1">
      <c r="A66" s="36"/>
      <c r="B66" s="36"/>
      <c r="C66" s="71" t="s">
        <v>2262</v>
      </c>
      <c r="D66" s="71"/>
      <c r="E66" s="71"/>
      <c r="F66" s="71" t="s">
        <v>2263</v>
      </c>
      <c r="G66" s="71"/>
      <c r="H66" s="71"/>
      <c r="I66" s="71" t="s">
        <v>2264</v>
      </c>
      <c r="J66" s="71"/>
      <c r="K66" s="71"/>
      <c r="L66" s="71" t="s">
        <v>2265</v>
      </c>
      <c r="M66" s="71"/>
      <c r="N66" s="71"/>
      <c r="O66" s="71" t="s">
        <v>2266</v>
      </c>
      <c r="P66" s="71"/>
      <c r="Q66" s="71"/>
      <c r="R66" s="71" t="s">
        <v>2267</v>
      </c>
      <c r="S66" s="71"/>
      <c r="T66" s="71"/>
      <c r="U66" s="71" t="s">
        <v>2268</v>
      </c>
      <c r="V66" s="71"/>
      <c r="W66" s="71"/>
      <c r="X66" s="71" t="s">
        <v>2269</v>
      </c>
      <c r="Y66" s="71"/>
      <c r="Z66" s="71"/>
      <c r="AA66" s="71" t="s">
        <v>2270</v>
      </c>
      <c r="AB66" s="71"/>
      <c r="AC66" s="71"/>
    </row>
    <row r="67" spans="1:30" hidden="1">
      <c r="A67" s="36"/>
      <c r="B67" s="36"/>
      <c r="C67" s="37" t="s">
        <v>2223</v>
      </c>
      <c r="D67" s="37" t="s">
        <v>2224</v>
      </c>
      <c r="E67" s="37" t="s">
        <v>2225</v>
      </c>
      <c r="F67" s="37" t="s">
        <v>2223</v>
      </c>
      <c r="G67" s="37" t="s">
        <v>2224</v>
      </c>
      <c r="H67" s="37" t="s">
        <v>2225</v>
      </c>
      <c r="I67" s="37" t="s">
        <v>2223</v>
      </c>
      <c r="J67" s="37" t="s">
        <v>2224</v>
      </c>
      <c r="K67" s="37" t="s">
        <v>2225</v>
      </c>
      <c r="L67" s="37" t="s">
        <v>2223</v>
      </c>
      <c r="M67" s="37" t="s">
        <v>2224</v>
      </c>
      <c r="N67" s="37" t="s">
        <v>2225</v>
      </c>
      <c r="O67" s="37" t="s">
        <v>2223</v>
      </c>
      <c r="P67" s="37" t="s">
        <v>2224</v>
      </c>
      <c r="Q67" s="37" t="s">
        <v>2225</v>
      </c>
      <c r="R67" s="37" t="s">
        <v>2223</v>
      </c>
      <c r="S67" s="37" t="s">
        <v>2224</v>
      </c>
      <c r="T67" s="37" t="s">
        <v>2225</v>
      </c>
      <c r="U67" s="37" t="s">
        <v>2223</v>
      </c>
      <c r="V67" s="37" t="s">
        <v>2224</v>
      </c>
      <c r="W67" s="37" t="s">
        <v>2225</v>
      </c>
      <c r="X67" s="37" t="s">
        <v>2223</v>
      </c>
      <c r="Y67" s="37" t="s">
        <v>2224</v>
      </c>
      <c r="Z67" s="37" t="s">
        <v>2225</v>
      </c>
      <c r="AA67" s="37" t="s">
        <v>2223</v>
      </c>
      <c r="AB67" s="37" t="s">
        <v>2224</v>
      </c>
      <c r="AC67" s="37" t="s">
        <v>2225</v>
      </c>
    </row>
    <row r="68" spans="1:30" hidden="1">
      <c r="A68" s="36"/>
      <c r="B68" s="36"/>
      <c r="C68" s="40" t="s">
        <v>2226</v>
      </c>
      <c r="D68" s="40" t="s">
        <v>2226</v>
      </c>
      <c r="E68" s="40" t="s">
        <v>2226</v>
      </c>
      <c r="F68" s="40" t="s">
        <v>2226</v>
      </c>
      <c r="G68" s="40" t="s">
        <v>2226</v>
      </c>
      <c r="H68" s="40" t="s">
        <v>2226</v>
      </c>
      <c r="I68" s="40" t="s">
        <v>2226</v>
      </c>
      <c r="J68" s="40" t="s">
        <v>2226</v>
      </c>
      <c r="K68" s="40" t="s">
        <v>2226</v>
      </c>
      <c r="L68" s="40" t="s">
        <v>2226</v>
      </c>
      <c r="M68" s="40" t="s">
        <v>2226</v>
      </c>
      <c r="N68" s="40" t="s">
        <v>2226</v>
      </c>
      <c r="O68" s="40" t="s">
        <v>2226</v>
      </c>
      <c r="P68" s="40" t="s">
        <v>2226</v>
      </c>
      <c r="Q68" s="40" t="s">
        <v>2226</v>
      </c>
      <c r="R68" s="40" t="s">
        <v>2226</v>
      </c>
      <c r="S68" s="40" t="s">
        <v>2226</v>
      </c>
      <c r="T68" s="40" t="s">
        <v>2226</v>
      </c>
      <c r="U68" s="40" t="s">
        <v>2226</v>
      </c>
      <c r="V68" s="40" t="s">
        <v>2226</v>
      </c>
      <c r="W68" s="40" t="s">
        <v>2226</v>
      </c>
      <c r="X68" s="40" t="s">
        <v>2226</v>
      </c>
      <c r="Y68" s="40" t="s">
        <v>2226</v>
      </c>
      <c r="Z68" s="40" t="s">
        <v>2226</v>
      </c>
      <c r="AA68" s="40" t="s">
        <v>2226</v>
      </c>
      <c r="AB68" s="40" t="s">
        <v>2226</v>
      </c>
      <c r="AC68" s="40" t="s">
        <v>2226</v>
      </c>
    </row>
    <row r="69" spans="1:30" hidden="1">
      <c r="A69" s="41" t="s">
        <v>2227</v>
      </c>
      <c r="B69" s="36"/>
      <c r="C69" s="40"/>
      <c r="D69" s="40"/>
      <c r="E69" s="40"/>
      <c r="F69" s="42"/>
      <c r="G69" s="65"/>
      <c r="H69" s="65"/>
    </row>
    <row r="70" spans="1:30" hidden="1">
      <c r="A70" s="43"/>
      <c r="B70" s="44" t="s">
        <v>2228</v>
      </c>
      <c r="C70" s="45">
        <f>A125173226R_Latest</f>
        <v>21602.008999999998</v>
      </c>
      <c r="D70" s="45">
        <f>A125184458F_Latest</f>
        <v>10593.175999999999</v>
      </c>
      <c r="E70" s="45">
        <f>A125178842K_Latest</f>
        <v>11008.833000000001</v>
      </c>
      <c r="F70" s="45">
        <f>A125173850V_Latest</f>
        <v>6817.5469999999996</v>
      </c>
      <c r="G70" s="45">
        <f>A125185082L_Latest</f>
        <v>3355.4650000000001</v>
      </c>
      <c r="H70" s="45">
        <f>A125179466K_Latest</f>
        <v>3462.0819999999999</v>
      </c>
      <c r="I70" s="45">
        <f>A125173434J_Latest</f>
        <v>5622.9579999999996</v>
      </c>
      <c r="J70" s="45">
        <f>A125184666X_Latest</f>
        <v>2756.61</v>
      </c>
      <c r="K70" s="45">
        <f>A125179050F_Latest</f>
        <v>2866.348</v>
      </c>
      <c r="L70" s="45">
        <f>A125173954L_Latest</f>
        <v>4378.8530000000001</v>
      </c>
      <c r="M70" s="45">
        <f>A125185186F_Latest</f>
        <v>2134.33</v>
      </c>
      <c r="N70" s="45">
        <f>A125179570K_Latest</f>
        <v>2244.5230000000001</v>
      </c>
      <c r="O70" s="45">
        <f>A125174058J_Latest</f>
        <v>1507.3050000000001</v>
      </c>
      <c r="P70" s="45">
        <f>A125185290F_Latest</f>
        <v>736.36199999999997</v>
      </c>
      <c r="Q70" s="45">
        <f>A125179674C_Latest</f>
        <v>770.94299999999998</v>
      </c>
      <c r="R70" s="45">
        <f>A125173538A_Latest</f>
        <v>2279.971</v>
      </c>
      <c r="S70" s="45">
        <f>A125184770X_Latest</f>
        <v>1125.5239999999999</v>
      </c>
      <c r="T70" s="45">
        <f>A125179154X_Latest</f>
        <v>1154.4469999999999</v>
      </c>
      <c r="U70" s="45">
        <f>A125173642A_Latest</f>
        <v>469.28399999999999</v>
      </c>
      <c r="V70" s="45">
        <f>A125184874T_Latest</f>
        <v>230.26499999999999</v>
      </c>
      <c r="W70" s="45">
        <f>A125179258T_Latest</f>
        <v>239.01900000000001</v>
      </c>
      <c r="X70" s="45">
        <f>A125173746V_Latest</f>
        <v>151.48599999999999</v>
      </c>
      <c r="Y70" s="45">
        <f>A125184978K_Latest</f>
        <v>73.161000000000001</v>
      </c>
      <c r="Z70" s="45">
        <f>A125179362T_Latest</f>
        <v>78.325000000000003</v>
      </c>
      <c r="AA70" s="45">
        <f>A125173330R_Latest</f>
        <v>374.60500000000002</v>
      </c>
      <c r="AB70" s="45">
        <f>A125184562F_Latest</f>
        <v>181.46</v>
      </c>
      <c r="AC70" s="45">
        <f>A125178946C_Latest</f>
        <v>193.14500000000001</v>
      </c>
      <c r="AD70" s="61">
        <v>1</v>
      </c>
    </row>
    <row r="71" spans="1:30" hidden="1">
      <c r="A71" s="47"/>
      <c r="B71" s="48" t="s">
        <v>2229</v>
      </c>
      <c r="C71" s="45">
        <f>A125173190X_Latest</f>
        <v>14031.870999999999</v>
      </c>
      <c r="D71" s="45">
        <f>A125184422C_Latest</f>
        <v>7286.1369999999997</v>
      </c>
      <c r="E71" s="45">
        <f>A125178806A_Latest</f>
        <v>6745.7340000000004</v>
      </c>
      <c r="F71" s="45">
        <f>A125173814K_Latest</f>
        <v>4392.55</v>
      </c>
      <c r="G71" s="45">
        <f>A125185046C_Latest</f>
        <v>2299.1970000000001</v>
      </c>
      <c r="H71" s="45">
        <f>A125179430J_Latest</f>
        <v>2093.3519999999999</v>
      </c>
      <c r="I71" s="45">
        <f>A125173398K_Latest</f>
        <v>3674.1849999999999</v>
      </c>
      <c r="J71" s="45">
        <f>A125184630W_Latest</f>
        <v>1906.87</v>
      </c>
      <c r="K71" s="45">
        <f>A125179014W_Latest</f>
        <v>1767.3140000000001</v>
      </c>
      <c r="L71" s="45">
        <f>A125173918C_Latest</f>
        <v>2848.5210000000002</v>
      </c>
      <c r="M71" s="45">
        <f>A125185150C_Latest</f>
        <v>1451.4480000000001</v>
      </c>
      <c r="N71" s="45">
        <f>A125179534A_Latest</f>
        <v>1397.0719999999999</v>
      </c>
      <c r="O71" s="45">
        <f>A125174022F_Latest</f>
        <v>931.24900000000002</v>
      </c>
      <c r="P71" s="45">
        <f>A125185254W_Latest</f>
        <v>489.04399999999998</v>
      </c>
      <c r="Q71" s="45">
        <f>A125179638V_Latest</f>
        <v>442.20499999999998</v>
      </c>
      <c r="R71" s="45">
        <f>A125173502X_Latest</f>
        <v>1531.1880000000001</v>
      </c>
      <c r="S71" s="45">
        <f>A125184734R_Latest</f>
        <v>809.63300000000004</v>
      </c>
      <c r="T71" s="45">
        <f>A125179118R_Latest</f>
        <v>721.55499999999995</v>
      </c>
      <c r="U71" s="45">
        <f>A125173606T_Latest</f>
        <v>278.54599999999999</v>
      </c>
      <c r="V71" s="45">
        <f>A125184838J_Latest</f>
        <v>142.36199999999999</v>
      </c>
      <c r="W71" s="45">
        <f>A125179222R_Latest</f>
        <v>136.184</v>
      </c>
      <c r="X71" s="45">
        <f>A125173710T_Latest</f>
        <v>115.25700000000001</v>
      </c>
      <c r="Y71" s="45">
        <f>A125184942J_Latest</f>
        <v>56.134</v>
      </c>
      <c r="Z71" s="45">
        <f>A125179326J_Latest</f>
        <v>59.122999999999998</v>
      </c>
      <c r="AA71" s="45">
        <f>A125173294T_Latest</f>
        <v>260.37700000000001</v>
      </c>
      <c r="AB71" s="45">
        <f>A125184526W_Latest</f>
        <v>131.44800000000001</v>
      </c>
      <c r="AC71" s="45">
        <f>A125178910A_Latest</f>
        <v>128.929</v>
      </c>
      <c r="AD71" s="61">
        <v>2</v>
      </c>
    </row>
    <row r="72" spans="1:30" hidden="1">
      <c r="A72" s="47"/>
      <c r="B72" s="49" t="s">
        <v>2230</v>
      </c>
      <c r="C72" s="45">
        <f>A125173230F_Latest</f>
        <v>1652.6569999999999</v>
      </c>
      <c r="D72" s="45">
        <f>A125184462W_Latest</f>
        <v>879.322</v>
      </c>
      <c r="E72" s="45">
        <f>A125178846V_Latest</f>
        <v>773.33500000000004</v>
      </c>
      <c r="F72" s="45">
        <f>A125173854C_Latest</f>
        <v>518.05799999999999</v>
      </c>
      <c r="G72" s="45">
        <f>A125185086W_Latest</f>
        <v>289.846</v>
      </c>
      <c r="H72" s="45">
        <f>A125179470A_Latest</f>
        <v>228.21199999999999</v>
      </c>
      <c r="I72" s="45">
        <f>A125173438T_Latest</f>
        <v>441.36099999999999</v>
      </c>
      <c r="J72" s="45">
        <f>A125184670R_Latest</f>
        <v>230.833</v>
      </c>
      <c r="K72" s="45">
        <f>A125179054R_Latest</f>
        <v>210.52799999999999</v>
      </c>
      <c r="L72" s="45">
        <f>A125173958W_Latest</f>
        <v>341.54899999999998</v>
      </c>
      <c r="M72" s="45">
        <f>A125185190W_Latest</f>
        <v>178.387</v>
      </c>
      <c r="N72" s="45">
        <f>A125179574V_Latest</f>
        <v>163.16200000000001</v>
      </c>
      <c r="O72" s="45">
        <f>A125174062X_Latest</f>
        <v>117.373</v>
      </c>
      <c r="P72" s="45">
        <f>A125185294R_Latest</f>
        <v>62.215000000000003</v>
      </c>
      <c r="Q72" s="45">
        <f>A125179678L_Latest</f>
        <v>55.158000000000001</v>
      </c>
      <c r="R72" s="45">
        <f>A125173542T_Latest</f>
        <v>168.71799999999999</v>
      </c>
      <c r="S72" s="45">
        <f>A125184774J_Latest</f>
        <v>85.156999999999996</v>
      </c>
      <c r="T72" s="45">
        <f>A125179158J_Latest</f>
        <v>83.561000000000007</v>
      </c>
      <c r="U72" s="45">
        <f>A125173646K_Latest</f>
        <v>34.588000000000001</v>
      </c>
      <c r="V72" s="45">
        <f>A125184878A_Latest</f>
        <v>16.385999999999999</v>
      </c>
      <c r="W72" s="45">
        <f>A125179262J_Latest</f>
        <v>18.202999999999999</v>
      </c>
      <c r="X72" s="45">
        <f>A125173750K_Latest</f>
        <v>11.305999999999999</v>
      </c>
      <c r="Y72" s="45">
        <f>A125184982A_Latest</f>
        <v>6.2880000000000003</v>
      </c>
      <c r="Z72" s="45">
        <f>A125179366A_Latest</f>
        <v>5.0179999999999998</v>
      </c>
      <c r="AA72" s="45">
        <f>A125173334X_Latest</f>
        <v>19.704000000000001</v>
      </c>
      <c r="AB72" s="45">
        <f>A125184566R_Latest</f>
        <v>10.209</v>
      </c>
      <c r="AC72" s="45">
        <f>A125178950V_Latest</f>
        <v>9.4949999999999992</v>
      </c>
      <c r="AD72" s="61">
        <v>3</v>
      </c>
    </row>
    <row r="73" spans="1:30" hidden="1">
      <c r="A73" s="47"/>
      <c r="B73" s="50" t="s">
        <v>2231</v>
      </c>
      <c r="C73" s="45">
        <f>A125173234R_Latest</f>
        <v>973.17899999999997</v>
      </c>
      <c r="D73" s="45">
        <f>A125184466F_Latest</f>
        <v>415.875</v>
      </c>
      <c r="E73" s="45">
        <f>A125178850K_Latest</f>
        <v>557.30399999999997</v>
      </c>
      <c r="F73" s="45">
        <f>A125173858L_Latest</f>
        <v>291.64600000000002</v>
      </c>
      <c r="G73" s="45">
        <f>A125185090L_Latest</f>
        <v>128.273</v>
      </c>
      <c r="H73" s="45">
        <f>A125179474K_Latest</f>
        <v>163.37299999999999</v>
      </c>
      <c r="I73" s="45">
        <f>A125173442J_Latest</f>
        <v>269.44900000000001</v>
      </c>
      <c r="J73" s="45">
        <f>A125184674X_Latest</f>
        <v>116.818</v>
      </c>
      <c r="K73" s="45">
        <f>A125179058X_Latest</f>
        <v>152.631</v>
      </c>
      <c r="L73" s="45">
        <f>A125173962L_Latest</f>
        <v>203.72800000000001</v>
      </c>
      <c r="M73" s="45">
        <f>A125185194F_Latest</f>
        <v>84.909000000000006</v>
      </c>
      <c r="N73" s="45">
        <f>A125179578C_Latest</f>
        <v>118.819</v>
      </c>
      <c r="O73" s="45">
        <f>A125174066J_Latest</f>
        <v>70.602000000000004</v>
      </c>
      <c r="P73" s="45">
        <f>A125185298X_Latest</f>
        <v>31.417999999999999</v>
      </c>
      <c r="Q73" s="45">
        <f>A125179682C_Latest</f>
        <v>39.183999999999997</v>
      </c>
      <c r="R73" s="45">
        <f>A125173546A_Latest</f>
        <v>99.171000000000006</v>
      </c>
      <c r="S73" s="45">
        <f>A125184778T_Latest</f>
        <v>38.494</v>
      </c>
      <c r="T73" s="45">
        <f>A125179162X_Latest</f>
        <v>60.677</v>
      </c>
      <c r="U73" s="45">
        <f>A125173650A_Latest</f>
        <v>20.821000000000002</v>
      </c>
      <c r="V73" s="45">
        <f>A125184882T_Latest</f>
        <v>7.6429999999999998</v>
      </c>
      <c r="W73" s="45">
        <f>A125179266T_Latest</f>
        <v>13.178000000000001</v>
      </c>
      <c r="X73" s="45">
        <f>A125173754V_Latest</f>
        <v>4.6360000000000001</v>
      </c>
      <c r="Y73" s="45">
        <f>A125184986K_Latest</f>
        <v>1.821</v>
      </c>
      <c r="Z73" s="45">
        <f>A125179370T_Latest</f>
        <v>2.8149999999999999</v>
      </c>
      <c r="AA73" s="45">
        <f>A125173338J_Latest</f>
        <v>13.125</v>
      </c>
      <c r="AB73" s="45">
        <f>A125184570F_Latest</f>
        <v>6.5</v>
      </c>
      <c r="AC73" s="45">
        <f>A125178954C_Latest</f>
        <v>6.6260000000000003</v>
      </c>
      <c r="AD73" s="61">
        <v>4</v>
      </c>
    </row>
    <row r="74" spans="1:30" hidden="1">
      <c r="A74" s="47"/>
      <c r="B74" s="48" t="s">
        <v>2232</v>
      </c>
      <c r="C74" s="45">
        <f>A125173194J_Latest</f>
        <v>1880.558</v>
      </c>
      <c r="D74" s="45">
        <f>A125184426L_Latest</f>
        <v>835.625</v>
      </c>
      <c r="E74" s="45">
        <f>A125178810T_Latest</f>
        <v>1044.933</v>
      </c>
      <c r="F74" s="45">
        <f>A125173818V_Latest</f>
        <v>577.88199999999995</v>
      </c>
      <c r="G74" s="45">
        <f>A125185050V_Latest</f>
        <v>264.13200000000001</v>
      </c>
      <c r="H74" s="45">
        <f>A125179434T_Latest</f>
        <v>313.75</v>
      </c>
      <c r="I74" s="45">
        <f>A125173402R_Latest</f>
        <v>501.52600000000001</v>
      </c>
      <c r="J74" s="45">
        <f>A125184634F_Latest</f>
        <v>223.15</v>
      </c>
      <c r="K74" s="45">
        <f>A125179018F_Latest</f>
        <v>278.37700000000001</v>
      </c>
      <c r="L74" s="45">
        <f>A125173922V_Latest</f>
        <v>376.03</v>
      </c>
      <c r="M74" s="45">
        <f>A125185154L_Latest</f>
        <v>165.68</v>
      </c>
      <c r="N74" s="45">
        <f>A125179538K_Latest</f>
        <v>210.35</v>
      </c>
      <c r="O74" s="45">
        <f>A125174026R_Latest</f>
        <v>126.196</v>
      </c>
      <c r="P74" s="45">
        <f>A125185258F_Latest</f>
        <v>51.082000000000001</v>
      </c>
      <c r="Q74" s="45">
        <f>A125179642K_Latest</f>
        <v>75.114000000000004</v>
      </c>
      <c r="R74" s="45">
        <f>A125173506J_Latest</f>
        <v>211.12200000000001</v>
      </c>
      <c r="S74" s="45">
        <f>A125184738X_Latest</f>
        <v>90.213999999999999</v>
      </c>
      <c r="T74" s="45">
        <f>A125179122F_Latest</f>
        <v>120.908</v>
      </c>
      <c r="U74" s="45">
        <f>A125173610J_Latest</f>
        <v>44.633000000000003</v>
      </c>
      <c r="V74" s="45">
        <f>A125184842X_Latest</f>
        <v>20.103999999999999</v>
      </c>
      <c r="W74" s="45">
        <f>A125179226X_Latest</f>
        <v>24.53</v>
      </c>
      <c r="X74" s="45">
        <f>A125173714A_Latest</f>
        <v>11.49</v>
      </c>
      <c r="Y74" s="45">
        <f>A125184946T_Latest</f>
        <v>4.8860000000000001</v>
      </c>
      <c r="Z74" s="45">
        <f>A125179330X_Latest</f>
        <v>6.6040000000000001</v>
      </c>
      <c r="AA74" s="45">
        <f>A125173298A_Latest</f>
        <v>31.677</v>
      </c>
      <c r="AB74" s="45">
        <f>A125184530L_Latest</f>
        <v>16.376999999999999</v>
      </c>
      <c r="AC74" s="45">
        <f>A125178914K_Latest</f>
        <v>15.301</v>
      </c>
      <c r="AD74" s="61">
        <v>5</v>
      </c>
    </row>
    <row r="75" spans="1:30" hidden="1">
      <c r="A75" s="47"/>
      <c r="B75" s="49" t="s">
        <v>2233</v>
      </c>
      <c r="C75" s="45">
        <f>A125173198T_Latest</f>
        <v>328.45600000000002</v>
      </c>
      <c r="D75" s="45">
        <f>A125184430C_Latest</f>
        <v>144.16399999999999</v>
      </c>
      <c r="E75" s="45">
        <f>A125178814A_Latest</f>
        <v>184.292</v>
      </c>
      <c r="F75" s="45">
        <f>A125173822K_Latest</f>
        <v>97.622</v>
      </c>
      <c r="G75" s="45">
        <f>A125185054C_Latest</f>
        <v>45.893999999999998</v>
      </c>
      <c r="H75" s="45">
        <f>A125179438A_Latest</f>
        <v>51.728000000000002</v>
      </c>
      <c r="I75" s="45">
        <f>A125173406X_Latest</f>
        <v>90.146000000000001</v>
      </c>
      <c r="J75" s="45">
        <f>A125184638R_Latest</f>
        <v>38.411999999999999</v>
      </c>
      <c r="K75" s="45">
        <f>A125179022W_Latest</f>
        <v>51.734000000000002</v>
      </c>
      <c r="L75" s="45">
        <f>A125173926C_Latest</f>
        <v>68.524000000000001</v>
      </c>
      <c r="M75" s="45">
        <f>A125185158W_Latest</f>
        <v>30.31</v>
      </c>
      <c r="N75" s="45">
        <f>A125179542A_Latest</f>
        <v>38.215000000000003</v>
      </c>
      <c r="O75" s="45">
        <f>A125174030F_Latest</f>
        <v>20.914000000000001</v>
      </c>
      <c r="P75" s="45">
        <f>A125185262W_Latest</f>
        <v>8.74</v>
      </c>
      <c r="Q75" s="45">
        <f>A125179646V_Latest</f>
        <v>12.175000000000001</v>
      </c>
      <c r="R75" s="45">
        <f>A125173510X_Latest</f>
        <v>34.405000000000001</v>
      </c>
      <c r="S75" s="45">
        <f>A125184742R_Latest</f>
        <v>13.75</v>
      </c>
      <c r="T75" s="45">
        <f>A125179126R_Latest</f>
        <v>20.655999999999999</v>
      </c>
      <c r="U75" s="45">
        <f>A125173614T_Latest</f>
        <v>7.7320000000000002</v>
      </c>
      <c r="V75" s="45">
        <f>A125184846J_Latest</f>
        <v>3.617</v>
      </c>
      <c r="W75" s="45">
        <f>A125179230R_Latest</f>
        <v>4.1159999999999997</v>
      </c>
      <c r="X75" s="45">
        <f>A125173718K_Latest</f>
        <v>2.5569999999999999</v>
      </c>
      <c r="Y75" s="45">
        <f>A125184950J_Latest</f>
        <v>1.2529999999999999</v>
      </c>
      <c r="Z75" s="45">
        <f>A125179334J_Latest</f>
        <v>1.304</v>
      </c>
      <c r="AA75" s="45">
        <f>A125173302F_Latest</f>
        <v>6.5540000000000003</v>
      </c>
      <c r="AB75" s="45">
        <f>A125184534W_Latest</f>
        <v>2.19</v>
      </c>
      <c r="AC75" s="45">
        <f>A125178918V_Latest</f>
        <v>4.3650000000000002</v>
      </c>
      <c r="AD75" s="61">
        <v>6</v>
      </c>
    </row>
    <row r="76" spans="1:30" hidden="1">
      <c r="A76" s="47"/>
      <c r="B76" s="51" t="s">
        <v>2234</v>
      </c>
      <c r="C76" s="45">
        <f>A125173218R_Latest</f>
        <v>239.81800000000001</v>
      </c>
      <c r="D76" s="45">
        <f>A125184450L_Latest</f>
        <v>114.255</v>
      </c>
      <c r="E76" s="45">
        <f>A125178834K_Latest</f>
        <v>125.563</v>
      </c>
      <c r="F76" s="45">
        <f>A125173842V_Latest</f>
        <v>74.322999999999993</v>
      </c>
      <c r="G76" s="45">
        <f>A125185074L_Latest</f>
        <v>38.533999999999999</v>
      </c>
      <c r="H76" s="45">
        <f>A125179458K_Latest</f>
        <v>35.789000000000001</v>
      </c>
      <c r="I76" s="45">
        <f>A125173426J_Latest</f>
        <v>59.607999999999997</v>
      </c>
      <c r="J76" s="45">
        <f>A125184658X_Latest</f>
        <v>25.132000000000001</v>
      </c>
      <c r="K76" s="45">
        <f>A125179042F_Latest</f>
        <v>34.475999999999999</v>
      </c>
      <c r="L76" s="45">
        <f>A125173946L_Latest</f>
        <v>50.473999999999997</v>
      </c>
      <c r="M76" s="45">
        <f>A125185178F_Latest</f>
        <v>25.085000000000001</v>
      </c>
      <c r="N76" s="45">
        <f>A125179562K_Latest</f>
        <v>25.388999999999999</v>
      </c>
      <c r="O76" s="45">
        <f>A125174050R_Latest</f>
        <v>16.032</v>
      </c>
      <c r="P76" s="45">
        <f>A125185282F_Latest</f>
        <v>7.3449999999999998</v>
      </c>
      <c r="Q76" s="45">
        <f>A125179666C_Latest</f>
        <v>8.6869999999999994</v>
      </c>
      <c r="R76" s="45">
        <f>A125173530J_Latest</f>
        <v>27.282</v>
      </c>
      <c r="S76" s="45">
        <f>A125184762X_Latest</f>
        <v>12.327999999999999</v>
      </c>
      <c r="T76" s="45">
        <f>A125179146X_Latest</f>
        <v>14.952999999999999</v>
      </c>
      <c r="U76" s="45">
        <f>A125173634A_Latest</f>
        <v>5.16</v>
      </c>
      <c r="V76" s="45">
        <f>A125184866T_Latest</f>
        <v>2.4590000000000001</v>
      </c>
      <c r="W76" s="45">
        <f>A125179250X_Latest</f>
        <v>2.7</v>
      </c>
      <c r="X76" s="45">
        <f>A125173738V_Latest</f>
        <v>1.8460000000000001</v>
      </c>
      <c r="Y76" s="45">
        <f>A125184970T_Latest</f>
        <v>1.181</v>
      </c>
      <c r="Z76" s="45">
        <f>A125179354T_Latest</f>
        <v>0.66500000000000004</v>
      </c>
      <c r="AA76" s="45">
        <f>A125173322R_Latest</f>
        <v>5.0940000000000003</v>
      </c>
      <c r="AB76" s="45">
        <f>A125184554F_Latest</f>
        <v>2.19</v>
      </c>
      <c r="AC76" s="45">
        <f>A125178938C_Latest</f>
        <v>2.9039999999999999</v>
      </c>
      <c r="AD76" s="61">
        <v>7</v>
      </c>
    </row>
    <row r="77" spans="1:30" hidden="1">
      <c r="A77" s="47"/>
      <c r="B77" s="52" t="s">
        <v>2235</v>
      </c>
      <c r="C77" s="45">
        <f>A125173178J_Latest</f>
        <v>104.316</v>
      </c>
      <c r="D77" s="45">
        <f>A125184410V_Latest</f>
        <v>56.6</v>
      </c>
      <c r="E77" s="45">
        <f>A125178794C_Latest</f>
        <v>47.716999999999999</v>
      </c>
      <c r="F77" s="45">
        <f>A125173802A_Latest</f>
        <v>26.396999999999998</v>
      </c>
      <c r="G77" s="45">
        <f>A125185034V_Latest</f>
        <v>13.824</v>
      </c>
      <c r="H77" s="45">
        <f>A125179418T_Latest</f>
        <v>12.573</v>
      </c>
      <c r="I77" s="45">
        <f>A125173386A_Latest</f>
        <v>28.068999999999999</v>
      </c>
      <c r="J77" s="45">
        <f>A125184618F_Latest</f>
        <v>13.509</v>
      </c>
      <c r="K77" s="45">
        <f>A125179002L_Latest</f>
        <v>14.56</v>
      </c>
      <c r="L77" s="45">
        <f>A125173906V_Latest</f>
        <v>23.584</v>
      </c>
      <c r="M77" s="45">
        <f>A125185138L_Latest</f>
        <v>14.536</v>
      </c>
      <c r="N77" s="45">
        <f>A125179522T_Latest</f>
        <v>9.048</v>
      </c>
      <c r="O77" s="45">
        <f>A125174010W_Latest</f>
        <v>6.931</v>
      </c>
      <c r="P77" s="45">
        <f>A125185242L_Latest</f>
        <v>3.4969999999999999</v>
      </c>
      <c r="Q77" s="45">
        <f>A125179626K_Latest</f>
        <v>3.4340000000000002</v>
      </c>
      <c r="R77" s="45">
        <f>A125173490A_Latest</f>
        <v>12.51</v>
      </c>
      <c r="S77" s="45">
        <f>A125184722F_Latest</f>
        <v>7.6760000000000002</v>
      </c>
      <c r="T77" s="45">
        <f>A125179106F_Latest</f>
        <v>4.8339999999999996</v>
      </c>
      <c r="U77" s="45">
        <f>A125173594V_Latest</f>
        <v>2.8639999999999999</v>
      </c>
      <c r="V77" s="45">
        <f>A125184826X_Latest</f>
        <v>1.2969999999999999</v>
      </c>
      <c r="W77" s="45">
        <f>A125179210F_Latest</f>
        <v>1.5680000000000001</v>
      </c>
      <c r="X77" s="45">
        <f>A125173698L_Latest</f>
        <v>1.097</v>
      </c>
      <c r="Y77" s="45">
        <f>A125184930X_Latest</f>
        <v>0.66500000000000004</v>
      </c>
      <c r="Z77" s="45">
        <f>A125179314X_Latest</f>
        <v>0.43099999999999999</v>
      </c>
      <c r="AA77" s="45">
        <f>A125173282J_Latest</f>
        <v>2.863</v>
      </c>
      <c r="AB77" s="45">
        <f>A125184514L_Latest</f>
        <v>1.595</v>
      </c>
      <c r="AC77" s="45">
        <f>A125178898W_Latest</f>
        <v>1.2689999999999999</v>
      </c>
      <c r="AD77" s="61">
        <v>8</v>
      </c>
    </row>
    <row r="78" spans="1:30" hidden="1">
      <c r="A78" s="47"/>
      <c r="B78" s="52" t="s">
        <v>2236</v>
      </c>
      <c r="C78" s="45">
        <f>A125173238X_Latest</f>
        <v>135.50200000000001</v>
      </c>
      <c r="D78" s="45">
        <f>A125184470W_Latest</f>
        <v>57.655000000000001</v>
      </c>
      <c r="E78" s="45">
        <f>A125178854V_Latest</f>
        <v>77.846000000000004</v>
      </c>
      <c r="F78" s="45">
        <f>A125173862C_Latest</f>
        <v>47.926000000000002</v>
      </c>
      <c r="G78" s="45">
        <f>A125185094W_Latest</f>
        <v>24.71</v>
      </c>
      <c r="H78" s="45">
        <f>A125179478V_Latest</f>
        <v>23.216000000000001</v>
      </c>
      <c r="I78" s="45">
        <f>A125173446T_Latest</f>
        <v>31.539000000000001</v>
      </c>
      <c r="J78" s="45">
        <f>A125184678J_Latest</f>
        <v>11.622999999999999</v>
      </c>
      <c r="K78" s="45">
        <f>A125179062R_Latest</f>
        <v>19.917000000000002</v>
      </c>
      <c r="L78" s="45">
        <f>A125173966W_Latest</f>
        <v>26.888999999999999</v>
      </c>
      <c r="M78" s="45">
        <f>A125185198R_Latest</f>
        <v>10.548999999999999</v>
      </c>
      <c r="N78" s="45">
        <f>A125179582V_Latest</f>
        <v>16.34</v>
      </c>
      <c r="O78" s="45">
        <f>A125174070X_Latest</f>
        <v>9.1010000000000009</v>
      </c>
      <c r="P78" s="45">
        <f>A125185302C_Latest</f>
        <v>3.8479999999999999</v>
      </c>
      <c r="Q78" s="45">
        <f>A125179686L_Latest</f>
        <v>5.2530000000000001</v>
      </c>
      <c r="R78" s="45">
        <f>A125173550T_Latest</f>
        <v>14.772</v>
      </c>
      <c r="S78" s="45">
        <f>A125184782J_Latest</f>
        <v>4.6520000000000001</v>
      </c>
      <c r="T78" s="45">
        <f>A125179166J_Latest</f>
        <v>10.119999999999999</v>
      </c>
      <c r="U78" s="45">
        <f>A125173654K_Latest</f>
        <v>2.2949999999999999</v>
      </c>
      <c r="V78" s="45">
        <f>A125184886A_Latest</f>
        <v>1.163</v>
      </c>
      <c r="W78" s="45">
        <f>A125179270J_Latest</f>
        <v>1.1319999999999999</v>
      </c>
      <c r="X78" s="45">
        <f>A125173758C_Latest</f>
        <v>0.749</v>
      </c>
      <c r="Y78" s="45">
        <f>A125184990A_Latest</f>
        <v>0.51600000000000001</v>
      </c>
      <c r="Z78" s="45">
        <f>A125179374A_Latest</f>
        <v>0.23300000000000001</v>
      </c>
      <c r="AA78" s="45">
        <f>A125173342X_Latest</f>
        <v>2.23</v>
      </c>
      <c r="AB78" s="45">
        <f>A125184574R_Latest</f>
        <v>0.59499999999999997</v>
      </c>
      <c r="AC78" s="45">
        <f>A125178958L_Latest</f>
        <v>1.635</v>
      </c>
      <c r="AD78" s="61">
        <v>9</v>
      </c>
    </row>
    <row r="79" spans="1:30" hidden="1">
      <c r="A79" s="47"/>
      <c r="B79" s="51" t="s">
        <v>2237</v>
      </c>
      <c r="C79" s="45">
        <f>A125173222F_Latest</f>
        <v>88.638000000000005</v>
      </c>
      <c r="D79" s="45">
        <f>A125184454W_Latest</f>
        <v>29.908999999999999</v>
      </c>
      <c r="E79" s="45">
        <f>A125178838V_Latest</f>
        <v>58.728999999999999</v>
      </c>
      <c r="F79" s="45">
        <f>A125173846C_Latest</f>
        <v>23.298999999999999</v>
      </c>
      <c r="G79" s="45">
        <f>A125185078W_Latest</f>
        <v>7.36</v>
      </c>
      <c r="H79" s="45">
        <f>A125179462A_Latest</f>
        <v>15.939</v>
      </c>
      <c r="I79" s="45">
        <f>A125173430X_Latest</f>
        <v>30.536999999999999</v>
      </c>
      <c r="J79" s="45">
        <f>A125184662R_Latest</f>
        <v>13.28</v>
      </c>
      <c r="K79" s="45">
        <f>A125179046R_Latest</f>
        <v>17.257999999999999</v>
      </c>
      <c r="L79" s="45">
        <f>A125173950C_Latest</f>
        <v>18.050999999999998</v>
      </c>
      <c r="M79" s="45">
        <f>A125185182W_Latest</f>
        <v>5.2249999999999996</v>
      </c>
      <c r="N79" s="45">
        <f>A125179566V_Latest</f>
        <v>12.826000000000001</v>
      </c>
      <c r="O79" s="45">
        <f>A125174054X_Latest</f>
        <v>4.8819999999999997</v>
      </c>
      <c r="P79" s="45">
        <f>A125185286R_Latest</f>
        <v>1.3939999999999999</v>
      </c>
      <c r="Q79" s="45">
        <f>A125179670V_Latest</f>
        <v>3.488</v>
      </c>
      <c r="R79" s="45">
        <f>A125173534T_Latest</f>
        <v>7.1239999999999997</v>
      </c>
      <c r="S79" s="45">
        <f>A125184766J_Latest</f>
        <v>1.421</v>
      </c>
      <c r="T79" s="45">
        <f>A125179150R_Latest</f>
        <v>5.7030000000000003</v>
      </c>
      <c r="U79" s="45">
        <f>A125173638K_Latest</f>
        <v>2.573</v>
      </c>
      <c r="V79" s="45">
        <f>A125184870J_Latest</f>
        <v>1.157</v>
      </c>
      <c r="W79" s="45">
        <f>A125179254J_Latest</f>
        <v>1.4159999999999999</v>
      </c>
      <c r="X79" s="45">
        <f>A125173742K_Latest</f>
        <v>0.71199999999999997</v>
      </c>
      <c r="Y79" s="45">
        <f>A125184974A_Latest</f>
        <v>7.1999999999999995E-2</v>
      </c>
      <c r="Z79" s="45">
        <f>A125179358A_Latest</f>
        <v>0.63900000000000001</v>
      </c>
      <c r="AA79" s="45">
        <f>A125173326X_Latest</f>
        <v>1.4610000000000001</v>
      </c>
      <c r="AB79" s="45">
        <f>A125184558R_Latest</f>
        <v>0</v>
      </c>
      <c r="AC79" s="45">
        <f>A125178942V_Latest</f>
        <v>1.4610000000000001</v>
      </c>
      <c r="AD79" s="61">
        <v>10</v>
      </c>
    </row>
    <row r="80" spans="1:30" hidden="1">
      <c r="A80" s="47"/>
      <c r="B80" s="49" t="s">
        <v>2238</v>
      </c>
      <c r="C80" s="45">
        <f>A125173250R_Latest</f>
        <v>1552.1020000000001</v>
      </c>
      <c r="D80" s="45">
        <f>A125184482F_Latest</f>
        <v>691.46100000000001</v>
      </c>
      <c r="E80" s="45">
        <f>A125178866C_Latest</f>
        <v>860.64099999999996</v>
      </c>
      <c r="F80" s="45">
        <f>A125173874L_Latest</f>
        <v>480.26</v>
      </c>
      <c r="G80" s="45">
        <f>A125185106V_Latest</f>
        <v>218.238</v>
      </c>
      <c r="H80" s="45">
        <f>A125179490K_Latest</f>
        <v>262.02199999999999</v>
      </c>
      <c r="I80" s="45">
        <f>A125173458A_Latest</f>
        <v>411.38</v>
      </c>
      <c r="J80" s="45">
        <f>A125184690X_Latest</f>
        <v>184.738</v>
      </c>
      <c r="K80" s="45">
        <f>A125179074X_Latest</f>
        <v>226.642</v>
      </c>
      <c r="L80" s="45">
        <f>A125173978F_Latest</f>
        <v>307.50599999999997</v>
      </c>
      <c r="M80" s="45">
        <f>A125185210V_Latest</f>
        <v>135.37100000000001</v>
      </c>
      <c r="N80" s="45">
        <f>A125179594C_Latest</f>
        <v>172.13499999999999</v>
      </c>
      <c r="O80" s="45">
        <f>A125174082J_Latest</f>
        <v>105.282</v>
      </c>
      <c r="P80" s="45">
        <f>A125185314L_Latest</f>
        <v>42.343000000000004</v>
      </c>
      <c r="Q80" s="45">
        <f>A125179698W_Latest</f>
        <v>62.94</v>
      </c>
      <c r="R80" s="45">
        <f>A125173562A_Latest</f>
        <v>176.71700000000001</v>
      </c>
      <c r="S80" s="45">
        <f>A125184794T_Latest</f>
        <v>76.463999999999999</v>
      </c>
      <c r="T80" s="45">
        <f>A125179178T_Latest</f>
        <v>100.253</v>
      </c>
      <c r="U80" s="45">
        <f>A125173666V_Latest</f>
        <v>36.901000000000003</v>
      </c>
      <c r="V80" s="45">
        <f>A125184898K_Latest</f>
        <v>16.486999999999998</v>
      </c>
      <c r="W80" s="45">
        <f>A125179282T_Latest</f>
        <v>20.414000000000001</v>
      </c>
      <c r="X80" s="45">
        <f>A125173770V_Latest</f>
        <v>8.9329999999999998</v>
      </c>
      <c r="Y80" s="45">
        <f>A125185002A_Latest</f>
        <v>3.633</v>
      </c>
      <c r="Z80" s="45">
        <f>A125179386K_Latest</f>
        <v>5.3</v>
      </c>
      <c r="AA80" s="45">
        <f>A125173354J_Latest</f>
        <v>25.123000000000001</v>
      </c>
      <c r="AB80" s="45">
        <f>A125184586X_Latest</f>
        <v>14.186999999999999</v>
      </c>
      <c r="AC80" s="45">
        <f>A125178970C_Latest</f>
        <v>10.936</v>
      </c>
      <c r="AD80" s="61">
        <v>11</v>
      </c>
    </row>
    <row r="81" spans="1:30" hidden="1">
      <c r="A81" s="47"/>
      <c r="B81" s="51" t="s">
        <v>2239</v>
      </c>
      <c r="C81" s="45">
        <f>A125173182X_Latest</f>
        <v>501.37200000000001</v>
      </c>
      <c r="D81" s="45">
        <f>A125184414C_Latest</f>
        <v>257.33800000000002</v>
      </c>
      <c r="E81" s="45">
        <f>A125178798L_Latest</f>
        <v>244.035</v>
      </c>
      <c r="F81" s="45">
        <f>A125173806K_Latest</f>
        <v>153.465</v>
      </c>
      <c r="G81" s="45">
        <f>A125185038C_Latest</f>
        <v>80.801000000000002</v>
      </c>
      <c r="H81" s="45">
        <f>A125179422J_Latest</f>
        <v>72.665000000000006</v>
      </c>
      <c r="I81" s="45">
        <f>A125173390T_Latest</f>
        <v>136.23599999999999</v>
      </c>
      <c r="J81" s="45">
        <f>A125184622W_Latest</f>
        <v>72.938000000000002</v>
      </c>
      <c r="K81" s="45">
        <f>A125179006W_Latest</f>
        <v>63.298000000000002</v>
      </c>
      <c r="L81" s="45">
        <f>A125173910K_Latest</f>
        <v>104.157</v>
      </c>
      <c r="M81" s="45">
        <f>A125185142C_Latest</f>
        <v>49.954999999999998</v>
      </c>
      <c r="N81" s="45">
        <f>A125179526A_Latest</f>
        <v>54.201999999999998</v>
      </c>
      <c r="O81" s="45">
        <f>A125174014F_Latest</f>
        <v>32.459000000000003</v>
      </c>
      <c r="P81" s="45">
        <f>A125185246W_Latest</f>
        <v>16.414000000000001</v>
      </c>
      <c r="Q81" s="45">
        <f>A125179630A_Latest</f>
        <v>16.044</v>
      </c>
      <c r="R81" s="45">
        <f>A125173494K_Latest</f>
        <v>53.912999999999997</v>
      </c>
      <c r="S81" s="45">
        <f>A125184726R_Latest</f>
        <v>25.228000000000002</v>
      </c>
      <c r="T81" s="45">
        <f>A125179110W_Latest</f>
        <v>28.684999999999999</v>
      </c>
      <c r="U81" s="45">
        <f>A125173598C_Latest</f>
        <v>10.041</v>
      </c>
      <c r="V81" s="45">
        <f>A125184830R_Latest</f>
        <v>5.4</v>
      </c>
      <c r="W81" s="45">
        <f>A125179214R_Latest</f>
        <v>4.6420000000000003</v>
      </c>
      <c r="X81" s="45">
        <f>A125173702T_Latest</f>
        <v>2.887</v>
      </c>
      <c r="Y81" s="45">
        <f>A125184934J_Latest</f>
        <v>1.397</v>
      </c>
      <c r="Z81" s="45">
        <f>A125179318J_Latest</f>
        <v>1.49</v>
      </c>
      <c r="AA81" s="45">
        <f>A125173286T_Latest</f>
        <v>8.2140000000000004</v>
      </c>
      <c r="AB81" s="45">
        <f>A125184518W_Latest</f>
        <v>5.2050000000000001</v>
      </c>
      <c r="AC81" s="45">
        <f>A125178902A_Latest</f>
        <v>3.0089999999999999</v>
      </c>
      <c r="AD81" s="61">
        <v>12</v>
      </c>
    </row>
    <row r="82" spans="1:30" hidden="1">
      <c r="A82" s="47"/>
      <c r="B82" s="53" t="s">
        <v>2240</v>
      </c>
      <c r="C82" s="45">
        <f>A125173158X_Latest</f>
        <v>450.04899999999998</v>
      </c>
      <c r="D82" s="45">
        <f>A125184390W_Latest</f>
        <v>236.11699999999999</v>
      </c>
      <c r="E82" s="45">
        <f>A125178774V_Latest</f>
        <v>213.93199999999999</v>
      </c>
      <c r="F82" s="45">
        <f>A125173782C_Latest</f>
        <v>137.66</v>
      </c>
      <c r="G82" s="45">
        <f>A125185014K_Latest</f>
        <v>73.007000000000005</v>
      </c>
      <c r="H82" s="45">
        <f>A125179398V_Latest</f>
        <v>64.653000000000006</v>
      </c>
      <c r="I82" s="45">
        <f>A125173366T_Latest</f>
        <v>120.67400000000001</v>
      </c>
      <c r="J82" s="45">
        <f>A125184598J_Latest</f>
        <v>66.724999999999994</v>
      </c>
      <c r="K82" s="45">
        <f>A125178982L_Latest</f>
        <v>53.948999999999998</v>
      </c>
      <c r="L82" s="45">
        <f>A125173886W_Latest</f>
        <v>94.522999999999996</v>
      </c>
      <c r="M82" s="45">
        <f>A125185118C_Latest</f>
        <v>46.783999999999999</v>
      </c>
      <c r="N82" s="45">
        <f>A125179502J_Latest</f>
        <v>47.738999999999997</v>
      </c>
      <c r="O82" s="45">
        <f>A125173990W_Latest</f>
        <v>28.766999999999999</v>
      </c>
      <c r="P82" s="45">
        <f>A125185222C_Latest</f>
        <v>15.023999999999999</v>
      </c>
      <c r="Q82" s="45">
        <f>A125179606A_Latest</f>
        <v>13.743</v>
      </c>
      <c r="R82" s="45">
        <f>A125173470T_Latest</f>
        <v>48.122999999999998</v>
      </c>
      <c r="S82" s="45">
        <f>A125184702W_Latest</f>
        <v>22.652999999999999</v>
      </c>
      <c r="T82" s="45">
        <f>A125179086J_Latest</f>
        <v>25.47</v>
      </c>
      <c r="U82" s="45">
        <f>A125173574K_Latest</f>
        <v>9.391</v>
      </c>
      <c r="V82" s="45">
        <f>A125184806R_Latest</f>
        <v>5.4</v>
      </c>
      <c r="W82" s="45">
        <f>A125179190J_Latest</f>
        <v>3.9910000000000001</v>
      </c>
      <c r="X82" s="45">
        <f>A125173678C_Latest</f>
        <v>2.6970000000000001</v>
      </c>
      <c r="Y82" s="45">
        <f>A125184910R_Latest</f>
        <v>1.32</v>
      </c>
      <c r="Z82" s="45">
        <f>A125179294A_Latest</f>
        <v>1.377</v>
      </c>
      <c r="AA82" s="45">
        <f>A125173262X_Latest</f>
        <v>8.2140000000000004</v>
      </c>
      <c r="AB82" s="45">
        <f>A125184494R_Latest</f>
        <v>5.2050000000000001</v>
      </c>
      <c r="AC82" s="45">
        <f>A125178878L_Latest</f>
        <v>3.0089999999999999</v>
      </c>
      <c r="AD82" s="61">
        <v>13</v>
      </c>
    </row>
    <row r="83" spans="1:30" hidden="1">
      <c r="A83" s="47"/>
      <c r="B83" s="52" t="s">
        <v>2241</v>
      </c>
      <c r="C83" s="45">
        <f>A125173170R_Latest</f>
        <v>51.323999999999998</v>
      </c>
      <c r="D83" s="45">
        <f>A125184402V_Latest</f>
        <v>21.221</v>
      </c>
      <c r="E83" s="45">
        <f>A125178786C_Latest</f>
        <v>30.103000000000002</v>
      </c>
      <c r="F83" s="45">
        <f>A125173794L_Latest</f>
        <v>15.805</v>
      </c>
      <c r="G83" s="45">
        <f>A125185026V_Latest</f>
        <v>7.7930000000000001</v>
      </c>
      <c r="H83" s="45">
        <f>A125179410X_Latest</f>
        <v>8.0120000000000005</v>
      </c>
      <c r="I83" s="45">
        <f>A125173378A_Latest</f>
        <v>15.561999999999999</v>
      </c>
      <c r="J83" s="45">
        <f>A125184610L_Latest</f>
        <v>6.2130000000000001</v>
      </c>
      <c r="K83" s="45">
        <f>A125178994W_Latest</f>
        <v>9.3490000000000002</v>
      </c>
      <c r="L83" s="45">
        <f>A125173898F_Latest</f>
        <v>9.6340000000000003</v>
      </c>
      <c r="M83" s="45">
        <f>A125185130V_Latest</f>
        <v>3.1720000000000002</v>
      </c>
      <c r="N83" s="45">
        <f>A125179514T_Latest</f>
        <v>6.4630000000000001</v>
      </c>
      <c r="O83" s="45">
        <f>A125174002W_Latest</f>
        <v>3.6920000000000002</v>
      </c>
      <c r="P83" s="45">
        <f>A125185234L_Latest</f>
        <v>1.391</v>
      </c>
      <c r="Q83" s="45">
        <f>A125179618K_Latest</f>
        <v>2.3010000000000002</v>
      </c>
      <c r="R83" s="45">
        <f>A125173482A_Latest</f>
        <v>5.79</v>
      </c>
      <c r="S83" s="45">
        <f>A125184714F_Latest</f>
        <v>2.5739999999999998</v>
      </c>
      <c r="T83" s="45">
        <f>A125179098T_Latest</f>
        <v>3.2149999999999999</v>
      </c>
      <c r="U83" s="45">
        <f>A125173586V_Latest</f>
        <v>0.65</v>
      </c>
      <c r="V83" s="45">
        <f>A125184818X_Latest</f>
        <v>0</v>
      </c>
      <c r="W83" s="45">
        <f>A125179202F_Latest</f>
        <v>0.65</v>
      </c>
      <c r="X83" s="45">
        <f>A125173690V_Latest</f>
        <v>0.19</v>
      </c>
      <c r="Y83" s="45">
        <f>A125184922X_Latest</f>
        <v>7.6999999999999999E-2</v>
      </c>
      <c r="Z83" s="45">
        <f>A125179306X_Latest</f>
        <v>0.113</v>
      </c>
      <c r="AA83" s="45">
        <f>A125173274J_Latest</f>
        <v>0</v>
      </c>
      <c r="AB83" s="45">
        <f>A125184506L_Latest</f>
        <v>0</v>
      </c>
      <c r="AC83" s="45">
        <f>A125178890C_Latest</f>
        <v>0</v>
      </c>
      <c r="AD83" s="61">
        <v>14</v>
      </c>
    </row>
    <row r="84" spans="1:30" hidden="1">
      <c r="A84" s="47"/>
      <c r="B84" s="51" t="s">
        <v>2242</v>
      </c>
      <c r="C84" s="45">
        <f>A125173202W_Latest</f>
        <v>17.238</v>
      </c>
      <c r="D84" s="45">
        <f>A125184434L_Latest</f>
        <v>8.2029999999999994</v>
      </c>
      <c r="E84" s="45">
        <f>A125178818K_Latest</f>
        <v>9.0350000000000001</v>
      </c>
      <c r="F84" s="45">
        <f>A125173826V_Latest</f>
        <v>2.5990000000000002</v>
      </c>
      <c r="G84" s="45">
        <f>A125185058L_Latest</f>
        <v>1.4219999999999999</v>
      </c>
      <c r="H84" s="45">
        <f>A125179442T_Latest</f>
        <v>1.177</v>
      </c>
      <c r="I84" s="45">
        <f>A125173410R_Latest</f>
        <v>7.3040000000000003</v>
      </c>
      <c r="J84" s="45">
        <f>A125184642F_Latest</f>
        <v>4.1449999999999996</v>
      </c>
      <c r="K84" s="45">
        <f>A125179026F_Latest</f>
        <v>3.1589999999999998</v>
      </c>
      <c r="L84" s="45">
        <f>A125173930V_Latest</f>
        <v>3.83</v>
      </c>
      <c r="M84" s="45">
        <f>A125185162L_Latest</f>
        <v>1.2210000000000001</v>
      </c>
      <c r="N84" s="45">
        <f>A125179546K_Latest</f>
        <v>2.609</v>
      </c>
      <c r="O84" s="45">
        <f>A125174034R_Latest</f>
        <v>1.702</v>
      </c>
      <c r="P84" s="45">
        <f>A125185266F_Latest</f>
        <v>0.34100000000000003</v>
      </c>
      <c r="Q84" s="45">
        <f>A125179650K_Latest</f>
        <v>1.361</v>
      </c>
      <c r="R84" s="45">
        <f>A125173514J_Latest</f>
        <v>1.353</v>
      </c>
      <c r="S84" s="45">
        <f>A125184746X_Latest</f>
        <v>0.95599999999999996</v>
      </c>
      <c r="T84" s="45">
        <f>A125179130F_Latest</f>
        <v>0.39700000000000002</v>
      </c>
      <c r="U84" s="45">
        <f>A125173618A_Latest</f>
        <v>0.33700000000000002</v>
      </c>
      <c r="V84" s="45">
        <f>A125184850X_Latest</f>
        <v>0.11899999999999999</v>
      </c>
      <c r="W84" s="45">
        <f>A125179234X_Latest</f>
        <v>0.217</v>
      </c>
      <c r="X84" s="45">
        <f>A125173722A_Latest</f>
        <v>0.114</v>
      </c>
      <c r="Y84" s="45">
        <f>A125184954T_Latest</f>
        <v>0</v>
      </c>
      <c r="Z84" s="45">
        <f>A125179338T_Latest</f>
        <v>0.114</v>
      </c>
      <c r="AA84" s="45">
        <f>A125173306R_Latest</f>
        <v>0</v>
      </c>
      <c r="AB84" s="45">
        <f>A125184538F_Latest</f>
        <v>0</v>
      </c>
      <c r="AC84" s="45">
        <f>A125178922K_Latest</f>
        <v>0</v>
      </c>
      <c r="AD84" s="61">
        <v>15</v>
      </c>
    </row>
    <row r="85" spans="1:30" hidden="1">
      <c r="A85" s="47"/>
      <c r="B85" s="51" t="s">
        <v>2243</v>
      </c>
      <c r="C85" s="45">
        <f>A125173174X_Latest</f>
        <v>809.60900000000004</v>
      </c>
      <c r="D85" s="45">
        <f>A125184406C_Latest</f>
        <v>349.01799999999997</v>
      </c>
      <c r="E85" s="45">
        <f>A125178790V_Latest</f>
        <v>460.59100000000001</v>
      </c>
      <c r="F85" s="45">
        <f>A125173798W_Latest</f>
        <v>245.155</v>
      </c>
      <c r="G85" s="45">
        <f>A125185030K_Latest</f>
        <v>110.502</v>
      </c>
      <c r="H85" s="45">
        <f>A125179414J_Latest</f>
        <v>134.65299999999999</v>
      </c>
      <c r="I85" s="45">
        <f>A125173382T_Latest</f>
        <v>207.916</v>
      </c>
      <c r="J85" s="45">
        <f>A125184614W_Latest</f>
        <v>86.442999999999998</v>
      </c>
      <c r="K85" s="45">
        <f>A125178998F_Latest</f>
        <v>121.473</v>
      </c>
      <c r="L85" s="45">
        <f>A125173902K_Latest</f>
        <v>161.94999999999999</v>
      </c>
      <c r="M85" s="45">
        <f>A125185134C_Latest</f>
        <v>68.385999999999996</v>
      </c>
      <c r="N85" s="45">
        <f>A125179518A_Latest</f>
        <v>93.564999999999998</v>
      </c>
      <c r="O85" s="45">
        <f>A125174006F_Latest</f>
        <v>56.793999999999997</v>
      </c>
      <c r="P85" s="45">
        <f>A125185238W_Latest</f>
        <v>20.864000000000001</v>
      </c>
      <c r="Q85" s="45">
        <f>A125179622A_Latest</f>
        <v>35.929000000000002</v>
      </c>
      <c r="R85" s="45">
        <f>A125173486K_Latest</f>
        <v>96.519000000000005</v>
      </c>
      <c r="S85" s="45">
        <f>A125184718R_Latest</f>
        <v>43.085999999999999</v>
      </c>
      <c r="T85" s="45">
        <f>A125179102W_Latest</f>
        <v>53.433</v>
      </c>
      <c r="U85" s="45">
        <f>A125173590K_Latest</f>
        <v>22.481999999999999</v>
      </c>
      <c r="V85" s="45">
        <f>A125184822R_Latest</f>
        <v>9.8179999999999996</v>
      </c>
      <c r="W85" s="45">
        <f>A125179206R_Latest</f>
        <v>12.663</v>
      </c>
      <c r="X85" s="45">
        <f>A125173694C_Latest</f>
        <v>4.2549999999999999</v>
      </c>
      <c r="Y85" s="45">
        <f>A125184926J_Latest</f>
        <v>1.5980000000000001</v>
      </c>
      <c r="Z85" s="45">
        <f>A125179310R_Latest</f>
        <v>2.6579999999999999</v>
      </c>
      <c r="AA85" s="45">
        <f>A125173278T_Latest</f>
        <v>14.537000000000001</v>
      </c>
      <c r="AB85" s="45">
        <f>A125184510C_Latest</f>
        <v>8.32</v>
      </c>
      <c r="AC85" s="45">
        <f>A125178894L_Latest</f>
        <v>6.2169999999999996</v>
      </c>
      <c r="AD85" s="61">
        <v>16</v>
      </c>
    </row>
    <row r="86" spans="1:30" hidden="1">
      <c r="A86" s="47"/>
      <c r="B86" s="52" t="s">
        <v>2244</v>
      </c>
      <c r="C86" s="45">
        <f>A125173206F_Latest</f>
        <v>73.408000000000001</v>
      </c>
      <c r="D86" s="45">
        <f>A125184438W_Latest</f>
        <v>35.06</v>
      </c>
      <c r="E86" s="45">
        <f>A125178822A_Latest</f>
        <v>38.348999999999997</v>
      </c>
      <c r="F86" s="45">
        <f>A125173830K_Latest</f>
        <v>16.805</v>
      </c>
      <c r="G86" s="45">
        <f>A125185062C_Latest</f>
        <v>8.0679999999999996</v>
      </c>
      <c r="H86" s="45">
        <f>A125179446A_Latest</f>
        <v>8.7370000000000001</v>
      </c>
      <c r="I86" s="45">
        <f>A125173414X_Latest</f>
        <v>20.835999999999999</v>
      </c>
      <c r="J86" s="45">
        <f>A125184646R_Latest</f>
        <v>12.064</v>
      </c>
      <c r="K86" s="45">
        <f>A125179030W_Latest</f>
        <v>8.7720000000000002</v>
      </c>
      <c r="L86" s="45">
        <f>A125173934C_Latest</f>
        <v>16.399999999999999</v>
      </c>
      <c r="M86" s="45">
        <f>A125185166W_Latest</f>
        <v>7.1289999999999996</v>
      </c>
      <c r="N86" s="45">
        <f>A125179550A_Latest</f>
        <v>9.2710000000000008</v>
      </c>
      <c r="O86" s="45">
        <f>A125174038X_Latest</f>
        <v>6.2530000000000001</v>
      </c>
      <c r="P86" s="45">
        <f>A125185270W_Latest</f>
        <v>2.7290000000000001</v>
      </c>
      <c r="Q86" s="45">
        <f>A125179654V_Latest</f>
        <v>3.5230000000000001</v>
      </c>
      <c r="R86" s="45">
        <f>A125173518T_Latest</f>
        <v>9.0649999999999995</v>
      </c>
      <c r="S86" s="45">
        <f>A125184750R_Latest</f>
        <v>2.9710000000000001</v>
      </c>
      <c r="T86" s="45">
        <f>A125179134R_Latest</f>
        <v>6.0949999999999998</v>
      </c>
      <c r="U86" s="45">
        <f>A125173622T_Latest</f>
        <v>2.7330000000000001</v>
      </c>
      <c r="V86" s="45">
        <f>A125184854J_Latest</f>
        <v>1.46</v>
      </c>
      <c r="W86" s="45">
        <f>A125179238J_Latest</f>
        <v>1.2729999999999999</v>
      </c>
      <c r="X86" s="45">
        <f>A125173726K_Latest</f>
        <v>0.33500000000000002</v>
      </c>
      <c r="Y86" s="45">
        <f>A125184958A_Latest</f>
        <v>0.214</v>
      </c>
      <c r="Z86" s="45">
        <f>A125179342J_Latest</f>
        <v>0.121</v>
      </c>
      <c r="AA86" s="45">
        <f>A125173310F_Latest</f>
        <v>0.98199999999999998</v>
      </c>
      <c r="AB86" s="45">
        <f>A125184542W_Latest</f>
        <v>0.42499999999999999</v>
      </c>
      <c r="AC86" s="45">
        <f>A125178926V_Latest</f>
        <v>0.55700000000000005</v>
      </c>
      <c r="AD86" s="61">
        <v>17</v>
      </c>
    </row>
    <row r="87" spans="1:30" hidden="1">
      <c r="A87" s="47"/>
      <c r="B87" s="52" t="s">
        <v>2245</v>
      </c>
      <c r="C87" s="45">
        <f>A125173210W_Latest</f>
        <v>736.20100000000002</v>
      </c>
      <c r="D87" s="45">
        <f>A125184442L_Latest</f>
        <v>313.95800000000003</v>
      </c>
      <c r="E87" s="45">
        <f>A125178826K_Latest</f>
        <v>422.24200000000002</v>
      </c>
      <c r="F87" s="45">
        <f>A125173834V_Latest</f>
        <v>228.35</v>
      </c>
      <c r="G87" s="45">
        <f>A125185066L_Latest</f>
        <v>102.435</v>
      </c>
      <c r="H87" s="45">
        <f>A125179450T_Latest</f>
        <v>125.91500000000001</v>
      </c>
      <c r="I87" s="45">
        <f>A125173418J_Latest</f>
        <v>187.08</v>
      </c>
      <c r="J87" s="45">
        <f>A125184650F_Latest</f>
        <v>74.379000000000005</v>
      </c>
      <c r="K87" s="45">
        <f>A125179034F_Latest</f>
        <v>112.70099999999999</v>
      </c>
      <c r="L87" s="45">
        <f>A125173938L_Latest</f>
        <v>145.55099999999999</v>
      </c>
      <c r="M87" s="45">
        <f>A125185170L_Latest</f>
        <v>61.256999999999998</v>
      </c>
      <c r="N87" s="45">
        <f>A125179554K_Latest</f>
        <v>84.293999999999997</v>
      </c>
      <c r="O87" s="45">
        <f>A125174042R_Latest</f>
        <v>50.540999999999997</v>
      </c>
      <c r="P87" s="45">
        <f>A125185274F_Latest</f>
        <v>18.135000000000002</v>
      </c>
      <c r="Q87" s="45">
        <f>A125179658C_Latest</f>
        <v>32.405999999999999</v>
      </c>
      <c r="R87" s="45">
        <f>A125173522J_Latest</f>
        <v>87.453999999999994</v>
      </c>
      <c r="S87" s="45">
        <f>A125184754X_Latest</f>
        <v>40.116</v>
      </c>
      <c r="T87" s="45">
        <f>A125179138X_Latest</f>
        <v>47.338000000000001</v>
      </c>
      <c r="U87" s="45">
        <f>A125173626A_Latest</f>
        <v>19.748999999999999</v>
      </c>
      <c r="V87" s="45">
        <f>A125184858T_Latest</f>
        <v>8.3580000000000005</v>
      </c>
      <c r="W87" s="45">
        <f>A125179242X_Latest</f>
        <v>11.391</v>
      </c>
      <c r="X87" s="45">
        <f>A125173730A_Latest</f>
        <v>3.92</v>
      </c>
      <c r="Y87" s="45">
        <f>A125184962T_Latest</f>
        <v>1.3839999999999999</v>
      </c>
      <c r="Z87" s="45">
        <f>A125179346T_Latest</f>
        <v>2.5369999999999999</v>
      </c>
      <c r="AA87" s="45">
        <f>A125173314R_Latest</f>
        <v>13.555</v>
      </c>
      <c r="AB87" s="45">
        <f>A125184546F_Latest</f>
        <v>7.8949999999999996</v>
      </c>
      <c r="AC87" s="45">
        <f>A125178930K_Latest</f>
        <v>5.66</v>
      </c>
      <c r="AD87" s="61">
        <v>18</v>
      </c>
    </row>
    <row r="88" spans="1:30" hidden="1">
      <c r="A88" s="47"/>
      <c r="B88" s="51" t="s">
        <v>2246</v>
      </c>
      <c r="C88" s="45">
        <f>A125173254X_Latest</f>
        <v>223.88300000000001</v>
      </c>
      <c r="D88" s="45">
        <f>A125184486R_Latest</f>
        <v>76.900999999999996</v>
      </c>
      <c r="E88" s="45">
        <f>A125178870V_Latest</f>
        <v>146.98099999999999</v>
      </c>
      <c r="F88" s="45">
        <f>A125173878W_Latest</f>
        <v>79.040999999999997</v>
      </c>
      <c r="G88" s="45">
        <f>A125185110K_Latest</f>
        <v>25.513999999999999</v>
      </c>
      <c r="H88" s="45">
        <f>A125179494V_Latest</f>
        <v>53.527999999999999</v>
      </c>
      <c r="I88" s="45">
        <f>A125173462T_Latest</f>
        <v>59.924999999999997</v>
      </c>
      <c r="J88" s="45">
        <f>A125184694J_Latest</f>
        <v>21.212</v>
      </c>
      <c r="K88" s="45">
        <f>A125179078J_Latest</f>
        <v>38.713000000000001</v>
      </c>
      <c r="L88" s="45">
        <f>A125173982W_Latest</f>
        <v>37.567999999999998</v>
      </c>
      <c r="M88" s="45">
        <f>A125185214C_Latest</f>
        <v>15.808999999999999</v>
      </c>
      <c r="N88" s="45">
        <f>A125179598L_Latest</f>
        <v>21.759</v>
      </c>
      <c r="O88" s="45">
        <f>A125174086T_Latest</f>
        <v>14.327999999999999</v>
      </c>
      <c r="P88" s="45">
        <f>A125185318W_Latest</f>
        <v>4.7229999999999999</v>
      </c>
      <c r="Q88" s="45">
        <f>A125179702A_Latest</f>
        <v>9.6039999999999992</v>
      </c>
      <c r="R88" s="45">
        <f>A125173566K_Latest</f>
        <v>24.931999999999999</v>
      </c>
      <c r="S88" s="45">
        <f>A125184798A_Latest</f>
        <v>7.194</v>
      </c>
      <c r="T88" s="45">
        <f>A125179182J_Latest</f>
        <v>17.738</v>
      </c>
      <c r="U88" s="45">
        <f>A125173670K_Latest</f>
        <v>4.0410000000000004</v>
      </c>
      <c r="V88" s="45">
        <f>A125184902R_Latest</f>
        <v>1.1499999999999999</v>
      </c>
      <c r="W88" s="45">
        <f>A125179286A_Latest</f>
        <v>2.8919999999999999</v>
      </c>
      <c r="X88" s="45">
        <f>A125173774C_Latest</f>
        <v>1.6759999999999999</v>
      </c>
      <c r="Y88" s="45">
        <f>A125185006K_Latest</f>
        <v>0.63800000000000001</v>
      </c>
      <c r="Z88" s="45">
        <f>A125179390A_Latest</f>
        <v>1.038</v>
      </c>
      <c r="AA88" s="45">
        <f>A125173358T_Latest</f>
        <v>2.3719999999999999</v>
      </c>
      <c r="AB88" s="45">
        <f>A125184590R_Latest</f>
        <v>0.66200000000000003</v>
      </c>
      <c r="AC88" s="45">
        <f>A125178974L_Latest</f>
        <v>1.71</v>
      </c>
      <c r="AD88" s="61">
        <v>19</v>
      </c>
    </row>
    <row r="89" spans="1:30" hidden="1">
      <c r="A89" s="47"/>
      <c r="B89" s="54" t="s">
        <v>2247</v>
      </c>
      <c r="C89" s="45">
        <f>A125173162R_Latest</f>
        <v>5689.58</v>
      </c>
      <c r="D89" s="45">
        <f>A125184394F_Latest</f>
        <v>2471.4140000000002</v>
      </c>
      <c r="E89" s="45">
        <f>A125178778C_Latest</f>
        <v>3218.165</v>
      </c>
      <c r="F89" s="45">
        <f>A125173786L_Latest</f>
        <v>1847.115</v>
      </c>
      <c r="G89" s="45">
        <f>A125185018V_Latest</f>
        <v>792.13499999999999</v>
      </c>
      <c r="H89" s="45">
        <f>A125179402X_Latest</f>
        <v>1054.98</v>
      </c>
      <c r="I89" s="45">
        <f>A125173370J_Latest</f>
        <v>1447.2470000000001</v>
      </c>
      <c r="J89" s="45">
        <f>A125184602L_Latest</f>
        <v>626.59</v>
      </c>
      <c r="K89" s="45">
        <f>A125178986W_Latest</f>
        <v>820.65800000000002</v>
      </c>
      <c r="L89" s="45">
        <f>A125173890L_Latest</f>
        <v>1154.3030000000001</v>
      </c>
      <c r="M89" s="45">
        <f>A125185122V_Latest</f>
        <v>517.20100000000002</v>
      </c>
      <c r="N89" s="45">
        <f>A125179506T_Latest</f>
        <v>637.101</v>
      </c>
      <c r="O89" s="45">
        <f>A125173994F_Latest</f>
        <v>449.86</v>
      </c>
      <c r="P89" s="45">
        <f>A125185226L_Latest</f>
        <v>196.23599999999999</v>
      </c>
      <c r="Q89" s="45">
        <f>A125179610T_Latest</f>
        <v>253.624</v>
      </c>
      <c r="R89" s="45">
        <f>A125173474A_Latest</f>
        <v>537.66</v>
      </c>
      <c r="S89" s="45">
        <f>A125184706F_Latest</f>
        <v>225.67699999999999</v>
      </c>
      <c r="T89" s="45">
        <f>A125179090X_Latest</f>
        <v>311.983</v>
      </c>
      <c r="U89" s="45">
        <f>A125173578V_Latest</f>
        <v>146.10499999999999</v>
      </c>
      <c r="V89" s="45">
        <f>A125184810F_Latest</f>
        <v>67.799000000000007</v>
      </c>
      <c r="W89" s="45">
        <f>A125179194T_Latest</f>
        <v>78.305999999999997</v>
      </c>
      <c r="X89" s="45">
        <f>A125173682V_Latest</f>
        <v>24.739000000000001</v>
      </c>
      <c r="Y89" s="45">
        <f>A125184914X_Latest</f>
        <v>12.141</v>
      </c>
      <c r="Z89" s="45">
        <f>A125179298K_Latest</f>
        <v>12.598000000000001</v>
      </c>
      <c r="AA89" s="45">
        <f>A125173266J_Latest</f>
        <v>82.55</v>
      </c>
      <c r="AB89" s="45">
        <f>A125184498X_Latest</f>
        <v>33.634999999999998</v>
      </c>
      <c r="AC89" s="45">
        <f>A125178882C_Latest</f>
        <v>48.914999999999999</v>
      </c>
      <c r="AD89" s="61">
        <v>20</v>
      </c>
    </row>
    <row r="90" spans="1:30" hidden="1">
      <c r="A90" s="47"/>
      <c r="B90" s="55" t="s">
        <v>2248</v>
      </c>
      <c r="C90" s="45">
        <f>A125173242R_Latest</f>
        <v>4938.0739999999996</v>
      </c>
      <c r="D90" s="45">
        <f>A125184474F_Latest</f>
        <v>2095.39</v>
      </c>
      <c r="E90" s="45">
        <f>A125178858C_Latest</f>
        <v>2842.6849999999999</v>
      </c>
      <c r="F90" s="45">
        <f>A125173866L_Latest</f>
        <v>1625.01</v>
      </c>
      <c r="G90" s="45">
        <f>A125185098F_Latest</f>
        <v>678.40499999999997</v>
      </c>
      <c r="H90" s="45">
        <f>A125179482K_Latest</f>
        <v>946.60500000000002</v>
      </c>
      <c r="I90" s="45">
        <f>A125173450J_Latest</f>
        <v>1263.366</v>
      </c>
      <c r="J90" s="45">
        <f>A125184682X_Latest</f>
        <v>540.20799999999997</v>
      </c>
      <c r="K90" s="45">
        <f>A125179066X_Latest</f>
        <v>723.15800000000002</v>
      </c>
      <c r="L90" s="45">
        <f>A125173970L_Latest</f>
        <v>966.48199999999997</v>
      </c>
      <c r="M90" s="45">
        <f>A125185202V_Latest</f>
        <v>416.3</v>
      </c>
      <c r="N90" s="45">
        <f>A125179586C_Latest</f>
        <v>550.18200000000002</v>
      </c>
      <c r="O90" s="45">
        <f>A125174074J_Latest</f>
        <v>387.38499999999999</v>
      </c>
      <c r="P90" s="45">
        <f>A125185306L_Latest</f>
        <v>166.40899999999999</v>
      </c>
      <c r="Q90" s="45">
        <f>A125179690C_Latest</f>
        <v>220.976</v>
      </c>
      <c r="R90" s="45">
        <f>A125173554A_Latest</f>
        <v>478.63600000000002</v>
      </c>
      <c r="S90" s="45">
        <f>A125184786T_Latest</f>
        <v>199.84700000000001</v>
      </c>
      <c r="T90" s="45">
        <f>A125179170X_Latest</f>
        <v>278.78899999999999</v>
      </c>
      <c r="U90" s="45">
        <f>A125173658V_Latest</f>
        <v>124.973</v>
      </c>
      <c r="V90" s="45">
        <f>A125184890T_Latest</f>
        <v>55.628999999999998</v>
      </c>
      <c r="W90" s="45">
        <f>A125179274T_Latest</f>
        <v>69.343999999999994</v>
      </c>
      <c r="X90" s="45">
        <f>A125173762V_Latest</f>
        <v>21.469000000000001</v>
      </c>
      <c r="Y90" s="45">
        <f>A125184994K_Latest</f>
        <v>10.696</v>
      </c>
      <c r="Z90" s="45">
        <f>A125179378K_Latest</f>
        <v>10.773</v>
      </c>
      <c r="AA90" s="45">
        <f>A125173346J_Latest</f>
        <v>70.751999999999995</v>
      </c>
      <c r="AB90" s="45">
        <f>A125184578X_Latest</f>
        <v>27.896000000000001</v>
      </c>
      <c r="AC90" s="45">
        <f>A125178962C_Latest</f>
        <v>42.856000000000002</v>
      </c>
      <c r="AD90" s="61">
        <v>21</v>
      </c>
    </row>
    <row r="91" spans="1:30" hidden="1">
      <c r="A91" s="56"/>
      <c r="B91" s="55" t="s">
        <v>2249</v>
      </c>
      <c r="C91" s="45">
        <f>A125173246X_Latest</f>
        <v>751.505</v>
      </c>
      <c r="D91" s="45">
        <f>A125184478R_Latest</f>
        <v>376.02499999999998</v>
      </c>
      <c r="E91" s="45">
        <f>A125178862V_Latest</f>
        <v>375.48099999999999</v>
      </c>
      <c r="F91" s="45">
        <f>A125173870C_Latest</f>
        <v>222.10599999999999</v>
      </c>
      <c r="G91" s="45">
        <f>A125185102K_Latest</f>
        <v>113.73</v>
      </c>
      <c r="H91" s="45">
        <f>A125179486V_Latest</f>
        <v>108.375</v>
      </c>
      <c r="I91" s="45">
        <f>A125173454T_Latest</f>
        <v>183.881</v>
      </c>
      <c r="J91" s="45">
        <f>A125184686J_Latest</f>
        <v>86.382000000000005</v>
      </c>
      <c r="K91" s="45">
        <f>A125179070R_Latest</f>
        <v>97.498999999999995</v>
      </c>
      <c r="L91" s="45">
        <f>A125173974W_Latest</f>
        <v>187.82</v>
      </c>
      <c r="M91" s="45">
        <f>A125185206C_Latest</f>
        <v>100.902</v>
      </c>
      <c r="N91" s="45">
        <f>A125179590V_Latest</f>
        <v>86.918999999999997</v>
      </c>
      <c r="O91" s="45">
        <f>A125174078T_Latest</f>
        <v>62.475000000000001</v>
      </c>
      <c r="P91" s="45">
        <f>A125185310C_Latest</f>
        <v>29.827000000000002</v>
      </c>
      <c r="Q91" s="45">
        <f>A125179694L_Latest</f>
        <v>32.648000000000003</v>
      </c>
      <c r="R91" s="45">
        <f>A125173558K_Latest</f>
        <v>59.024000000000001</v>
      </c>
      <c r="S91" s="45">
        <f>A125184790J_Latest</f>
        <v>25.83</v>
      </c>
      <c r="T91" s="45">
        <f>A125179174J_Latest</f>
        <v>33.194000000000003</v>
      </c>
      <c r="U91" s="45">
        <f>A125173662K_Latest</f>
        <v>21.132000000000001</v>
      </c>
      <c r="V91" s="45">
        <f>A125184894A_Latest</f>
        <v>12.170999999999999</v>
      </c>
      <c r="W91" s="45">
        <f>A125179278A_Latest</f>
        <v>8.9610000000000003</v>
      </c>
      <c r="X91" s="45">
        <f>A125173766C_Latest</f>
        <v>3.27</v>
      </c>
      <c r="Y91" s="45">
        <f>A125184998V_Latest</f>
        <v>1.4450000000000001</v>
      </c>
      <c r="Z91" s="45">
        <f>A125179382A_Latest</f>
        <v>1.825</v>
      </c>
      <c r="AA91" s="45">
        <f>A125173350X_Latest</f>
        <v>11.798</v>
      </c>
      <c r="AB91" s="45">
        <f>A125184582R_Latest</f>
        <v>5.7380000000000004</v>
      </c>
      <c r="AC91" s="45">
        <f>A125178966L_Latest</f>
        <v>6.06</v>
      </c>
      <c r="AD91" s="61">
        <v>22</v>
      </c>
    </row>
    <row r="92" spans="1:30" hidden="1">
      <c r="A92" s="56"/>
      <c r="B92" s="51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61">
        <v>23</v>
      </c>
    </row>
    <row r="93" spans="1:30" hidden="1">
      <c r="A93" s="56" t="s">
        <v>2250</v>
      </c>
      <c r="B93" s="51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61">
        <v>24</v>
      </c>
    </row>
    <row r="94" spans="1:30" hidden="1">
      <c r="A94" s="56"/>
      <c r="B94" s="48" t="s">
        <v>2229</v>
      </c>
      <c r="C94" s="45">
        <f>A125173190X_Latest</f>
        <v>14031.870999999999</v>
      </c>
      <c r="D94" s="45">
        <f>A125184422C_Latest</f>
        <v>7286.1369999999997</v>
      </c>
      <c r="E94" s="45">
        <f>A125178806A_Latest</f>
        <v>6745.7340000000004</v>
      </c>
      <c r="F94" s="45">
        <f>A125173814K_Latest</f>
        <v>4392.55</v>
      </c>
      <c r="G94" s="45">
        <f>A125185046C_Latest</f>
        <v>2299.1970000000001</v>
      </c>
      <c r="H94" s="45">
        <f>A125179430J_Latest</f>
        <v>2093.3519999999999</v>
      </c>
      <c r="I94" s="45">
        <f>A125173398K_Latest</f>
        <v>3674.1849999999999</v>
      </c>
      <c r="J94" s="45">
        <f>A125184630W_Latest</f>
        <v>1906.87</v>
      </c>
      <c r="K94" s="45">
        <f>A125179014W_Latest</f>
        <v>1767.3140000000001</v>
      </c>
      <c r="L94" s="45">
        <f>A125173918C_Latest</f>
        <v>2848.5210000000002</v>
      </c>
      <c r="M94" s="45">
        <f>A125185150C_Latest</f>
        <v>1451.4480000000001</v>
      </c>
      <c r="N94" s="45">
        <f>A125179534A_Latest</f>
        <v>1397.0719999999999</v>
      </c>
      <c r="O94" s="45">
        <f>A125174022F_Latest</f>
        <v>931.24900000000002</v>
      </c>
      <c r="P94" s="45">
        <f>A125185254W_Latest</f>
        <v>489.04399999999998</v>
      </c>
      <c r="Q94" s="45">
        <f>A125179638V_Latest</f>
        <v>442.20499999999998</v>
      </c>
      <c r="R94" s="45">
        <f>A125173502X_Latest</f>
        <v>1531.1880000000001</v>
      </c>
      <c r="S94" s="45">
        <f>A125184734R_Latest</f>
        <v>809.63300000000004</v>
      </c>
      <c r="T94" s="45">
        <f>A125179118R_Latest</f>
        <v>721.55499999999995</v>
      </c>
      <c r="U94" s="45">
        <f>A125173606T_Latest</f>
        <v>278.54599999999999</v>
      </c>
      <c r="V94" s="45">
        <f>A125184838J_Latest</f>
        <v>142.36199999999999</v>
      </c>
      <c r="W94" s="45">
        <f>A125179222R_Latest</f>
        <v>136.184</v>
      </c>
      <c r="X94" s="45">
        <f>A125173710T_Latest</f>
        <v>115.25700000000001</v>
      </c>
      <c r="Y94" s="45">
        <f>A125184942J_Latest</f>
        <v>56.134</v>
      </c>
      <c r="Z94" s="45">
        <f>A125179326J_Latest</f>
        <v>59.122999999999998</v>
      </c>
      <c r="AA94" s="45">
        <f>A125173294T_Latest</f>
        <v>260.37700000000001</v>
      </c>
      <c r="AB94" s="45">
        <f>A125184526W_Latest</f>
        <v>131.44800000000001</v>
      </c>
      <c r="AC94" s="45">
        <f>A125178910A_Latest</f>
        <v>128.929</v>
      </c>
      <c r="AD94" s="61">
        <v>25</v>
      </c>
    </row>
    <row r="95" spans="1:30" hidden="1">
      <c r="A95" s="56"/>
      <c r="B95" s="54" t="s">
        <v>2251</v>
      </c>
      <c r="C95" s="45">
        <f>A125173166X_Latest</f>
        <v>554.36500000000001</v>
      </c>
      <c r="D95" s="45">
        <f>A125184398R_Latest</f>
        <v>292.71699999999998</v>
      </c>
      <c r="E95" s="45">
        <f>A125178782V_Latest</f>
        <v>261.64800000000002</v>
      </c>
      <c r="F95" s="45">
        <f>A125173790C_Latest</f>
        <v>164.05699999999999</v>
      </c>
      <c r="G95" s="45">
        <f>A125185022K_Latest</f>
        <v>86.831000000000003</v>
      </c>
      <c r="H95" s="45">
        <f>A125179406J_Latest</f>
        <v>77.225999999999999</v>
      </c>
      <c r="I95" s="45">
        <f>A125173374T_Latest</f>
        <v>148.74299999999999</v>
      </c>
      <c r="J95" s="45">
        <f>A125184606W_Latest</f>
        <v>80.233999999999995</v>
      </c>
      <c r="K95" s="45">
        <f>A125178990L_Latest</f>
        <v>68.509</v>
      </c>
      <c r="L95" s="45">
        <f>A125173894W_Latest</f>
        <v>118.107</v>
      </c>
      <c r="M95" s="45">
        <f>A125185126C_Latest</f>
        <v>61.32</v>
      </c>
      <c r="N95" s="45">
        <f>A125179510J_Latest</f>
        <v>56.787999999999997</v>
      </c>
      <c r="O95" s="45">
        <f>A125173998R_Latest</f>
        <v>35.698</v>
      </c>
      <c r="P95" s="45">
        <f>A125185230C_Latest</f>
        <v>18.521000000000001</v>
      </c>
      <c r="Q95" s="45">
        <f>A125179614A_Latest</f>
        <v>17.177</v>
      </c>
      <c r="R95" s="45">
        <f>A125173478K_Latest</f>
        <v>60.633000000000003</v>
      </c>
      <c r="S95" s="45">
        <f>A125184710W_Latest</f>
        <v>30.329000000000001</v>
      </c>
      <c r="T95" s="45">
        <f>A125179094J_Latest</f>
        <v>30.303999999999998</v>
      </c>
      <c r="U95" s="45">
        <f>A125173582K_Latest</f>
        <v>12.256</v>
      </c>
      <c r="V95" s="45">
        <f>A125184814R_Latest</f>
        <v>6.6959999999999997</v>
      </c>
      <c r="W95" s="45">
        <f>A125179198A_Latest</f>
        <v>5.5590000000000002</v>
      </c>
      <c r="X95" s="45">
        <f>A125173686C_Latest</f>
        <v>3.794</v>
      </c>
      <c r="Y95" s="45">
        <f>A125184918J_Latest</f>
        <v>1.9850000000000001</v>
      </c>
      <c r="Z95" s="45">
        <f>A125179302R_Latest</f>
        <v>1.8080000000000001</v>
      </c>
      <c r="AA95" s="45">
        <f>A125173270X_Latest</f>
        <v>11.077</v>
      </c>
      <c r="AB95" s="45">
        <f>A125184502C_Latest</f>
        <v>6.8</v>
      </c>
      <c r="AC95" s="45">
        <f>A125178886L_Latest</f>
        <v>4.2770000000000001</v>
      </c>
      <c r="AD95" s="61">
        <v>26</v>
      </c>
    </row>
    <row r="96" spans="1:30" hidden="1">
      <c r="A96" s="56"/>
      <c r="B96" s="54" t="s">
        <v>2252</v>
      </c>
      <c r="C96" s="45">
        <f>A125173186J_Latest</f>
        <v>7015.7730000000001</v>
      </c>
      <c r="D96" s="45">
        <f>A125184418L_Latest</f>
        <v>3014.3220000000001</v>
      </c>
      <c r="E96" s="45">
        <f>A125178802T_Latest</f>
        <v>4001.45</v>
      </c>
      <c r="F96" s="45">
        <f>A125173810A_Latest</f>
        <v>2260.94</v>
      </c>
      <c r="G96" s="45">
        <f>A125185042V_Latest</f>
        <v>969.43700000000001</v>
      </c>
      <c r="H96" s="45">
        <f>A125179426T_Latest</f>
        <v>1291.5039999999999</v>
      </c>
      <c r="I96" s="45">
        <f>A125173394A_Latest</f>
        <v>1800.03</v>
      </c>
      <c r="J96" s="45">
        <f>A125184626F_Latest</f>
        <v>769.505</v>
      </c>
      <c r="K96" s="45">
        <f>A125179010L_Latest</f>
        <v>1030.5250000000001</v>
      </c>
      <c r="L96" s="45">
        <f>A125173914V_Latest</f>
        <v>1412.2249999999999</v>
      </c>
      <c r="M96" s="45">
        <f>A125185146L_Latest</f>
        <v>621.56200000000001</v>
      </c>
      <c r="N96" s="45">
        <f>A125179530T_Latest</f>
        <v>790.66300000000001</v>
      </c>
      <c r="O96" s="45">
        <f>A125174018R_Latest</f>
        <v>540.35799999999995</v>
      </c>
      <c r="P96" s="45">
        <f>A125185250L_Latest</f>
        <v>228.797</v>
      </c>
      <c r="Q96" s="45">
        <f>A125179634K_Latest</f>
        <v>311.56099999999998</v>
      </c>
      <c r="R96" s="45">
        <f>A125173498V_Latest</f>
        <v>688.149</v>
      </c>
      <c r="S96" s="45">
        <f>A125184730F_Latest</f>
        <v>285.56099999999998</v>
      </c>
      <c r="T96" s="45">
        <f>A125179114F_Latest</f>
        <v>402.58800000000002</v>
      </c>
      <c r="U96" s="45">
        <f>A125173602J_Latest</f>
        <v>178.483</v>
      </c>
      <c r="V96" s="45">
        <f>A125184834X_Latest</f>
        <v>81.206000000000003</v>
      </c>
      <c r="W96" s="45">
        <f>A125179218X_Latest</f>
        <v>97.275999999999996</v>
      </c>
      <c r="X96" s="45">
        <f>A125173706A_Latest</f>
        <v>32.436</v>
      </c>
      <c r="Y96" s="45">
        <f>A125184938T_Latest</f>
        <v>15.042</v>
      </c>
      <c r="Z96" s="45">
        <f>A125179322X_Latest</f>
        <v>17.393999999999998</v>
      </c>
      <c r="AA96" s="45">
        <f>A125173290J_Latest</f>
        <v>103.151</v>
      </c>
      <c r="AB96" s="45">
        <f>A125184522L_Latest</f>
        <v>43.212000000000003</v>
      </c>
      <c r="AC96" s="45">
        <f>A125178906K_Latest</f>
        <v>59.939</v>
      </c>
      <c r="AD96" s="61">
        <v>27</v>
      </c>
    </row>
    <row r="97" spans="1:30" hidden="1">
      <c r="A97" s="56"/>
      <c r="B97" s="51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61">
        <v>28</v>
      </c>
    </row>
    <row r="98" spans="1:30" hidden="1">
      <c r="A98" s="56" t="s">
        <v>2253</v>
      </c>
      <c r="B98" s="51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61">
        <v>29</v>
      </c>
    </row>
    <row r="99" spans="1:30" hidden="1">
      <c r="A99" s="47"/>
      <c r="B99" s="48" t="s">
        <v>2254</v>
      </c>
      <c r="C99" s="45">
        <f>A125173214F_Latest</f>
        <v>14360.326999999999</v>
      </c>
      <c r="D99" s="45">
        <f>A125184446W_Latest</f>
        <v>7430.3010000000004</v>
      </c>
      <c r="E99" s="45">
        <f>A125178830A_Latest</f>
        <v>6930.0259999999998</v>
      </c>
      <c r="F99" s="45">
        <f>A125173838C_Latest</f>
        <v>4490.1719999999996</v>
      </c>
      <c r="G99" s="45">
        <f>A125185070C_Latest</f>
        <v>2345.0920000000001</v>
      </c>
      <c r="H99" s="45">
        <f>A125179454A_Latest</f>
        <v>2145.08</v>
      </c>
      <c r="I99" s="45">
        <f>A125173422X_Latest</f>
        <v>3764.33</v>
      </c>
      <c r="J99" s="45">
        <f>A125184654R_Latest</f>
        <v>1945.2819999999999</v>
      </c>
      <c r="K99" s="45">
        <f>A125179038R_Latest</f>
        <v>1819.048</v>
      </c>
      <c r="L99" s="45">
        <f>A125173942C_Latest</f>
        <v>2917.0450000000001</v>
      </c>
      <c r="M99" s="45">
        <f>A125185174W_Latest</f>
        <v>1481.758</v>
      </c>
      <c r="N99" s="45">
        <f>A125179558V_Latest</f>
        <v>1435.287</v>
      </c>
      <c r="O99" s="45">
        <f>A125174046X_Latest</f>
        <v>952.16300000000001</v>
      </c>
      <c r="P99" s="45">
        <f>A125185278R_Latest</f>
        <v>497.78300000000002</v>
      </c>
      <c r="Q99" s="45">
        <f>A125179662V_Latest</f>
        <v>454.38</v>
      </c>
      <c r="R99" s="45">
        <f>A125173526T_Latest</f>
        <v>1565.5940000000001</v>
      </c>
      <c r="S99" s="45">
        <f>A125184758J_Latest</f>
        <v>823.38300000000004</v>
      </c>
      <c r="T99" s="45">
        <f>A125179142R_Latest</f>
        <v>742.21100000000001</v>
      </c>
      <c r="U99" s="45">
        <f>A125173630T_Latest</f>
        <v>286.27800000000002</v>
      </c>
      <c r="V99" s="45">
        <f>A125184862J_Latest</f>
        <v>145.97900000000001</v>
      </c>
      <c r="W99" s="45">
        <f>A125179246J_Latest</f>
        <v>140.29900000000001</v>
      </c>
      <c r="X99" s="45">
        <f>A125173734K_Latest</f>
        <v>117.81399999999999</v>
      </c>
      <c r="Y99" s="45">
        <f>A125184966A_Latest</f>
        <v>57.387</v>
      </c>
      <c r="Z99" s="45">
        <f>A125179350J_Latest</f>
        <v>60.427</v>
      </c>
      <c r="AA99" s="45">
        <f>A125173318X_Latest</f>
        <v>266.93200000000002</v>
      </c>
      <c r="AB99" s="45">
        <f>A125184550W_Latest</f>
        <v>133.63800000000001</v>
      </c>
      <c r="AC99" s="45">
        <f>A125178934V_Latest</f>
        <v>133.29300000000001</v>
      </c>
      <c r="AD99" s="61">
        <v>30</v>
      </c>
    </row>
    <row r="100" spans="1:30" hidden="1">
      <c r="A100" s="47"/>
      <c r="B100" s="48" t="s">
        <v>2255</v>
      </c>
      <c r="C100" s="45">
        <f>A125173258J_Latest</f>
        <v>7241.6819999999998</v>
      </c>
      <c r="D100" s="45">
        <f>A125184490F_Latest</f>
        <v>3162.875</v>
      </c>
      <c r="E100" s="45">
        <f>A125178874C_Latest</f>
        <v>4078.8069999999998</v>
      </c>
      <c r="F100" s="45">
        <f>A125173882L_Latest</f>
        <v>2327.375</v>
      </c>
      <c r="G100" s="45">
        <f>A125185114V_Latest</f>
        <v>1010.373</v>
      </c>
      <c r="H100" s="45">
        <f>A125179498C_Latest</f>
        <v>1317.002</v>
      </c>
      <c r="I100" s="45">
        <f>A125173466A_Latest</f>
        <v>1858.6279999999999</v>
      </c>
      <c r="J100" s="45">
        <f>A125184698T_Latest</f>
        <v>811.32799999999997</v>
      </c>
      <c r="K100" s="45">
        <f>A125179082X_Latest</f>
        <v>1047.3</v>
      </c>
      <c r="L100" s="45">
        <f>A125173986F_Latest</f>
        <v>1461.808</v>
      </c>
      <c r="M100" s="45">
        <f>A125185218L_Latest</f>
        <v>652.572</v>
      </c>
      <c r="N100" s="45">
        <f>A125179602T_Latest</f>
        <v>809.23599999999999</v>
      </c>
      <c r="O100" s="45">
        <f>A125174090J_Latest</f>
        <v>555.14200000000005</v>
      </c>
      <c r="P100" s="45">
        <f>A125185322L_Latest</f>
        <v>238.57900000000001</v>
      </c>
      <c r="Q100" s="45">
        <f>A125179706K_Latest</f>
        <v>316.56299999999999</v>
      </c>
      <c r="R100" s="45">
        <f>A125173570A_Latest</f>
        <v>714.37699999999995</v>
      </c>
      <c r="S100" s="45">
        <f>A125184802F_Latest</f>
        <v>302.14100000000002</v>
      </c>
      <c r="T100" s="45">
        <f>A125179186T_Latest</f>
        <v>412.23599999999999</v>
      </c>
      <c r="U100" s="45">
        <f>A125173674V_Latest</f>
        <v>183.006</v>
      </c>
      <c r="V100" s="45">
        <f>A125184906X_Latest</f>
        <v>84.286000000000001</v>
      </c>
      <c r="W100" s="45">
        <f>A125179290T_Latest</f>
        <v>98.718999999999994</v>
      </c>
      <c r="X100" s="45">
        <f>A125173778L_Latest</f>
        <v>33.671999999999997</v>
      </c>
      <c r="Y100" s="45">
        <f>A125185010A_Latest</f>
        <v>15.773999999999999</v>
      </c>
      <c r="Z100" s="45">
        <f>A125179394K_Latest</f>
        <v>17.898</v>
      </c>
      <c r="AA100" s="45">
        <f>A125173362J_Latest</f>
        <v>107.673</v>
      </c>
      <c r="AB100" s="45">
        <f>A125184594X_Latest</f>
        <v>47.822000000000003</v>
      </c>
      <c r="AC100" s="45">
        <f>A125178978W_Latest</f>
        <v>59.850999999999999</v>
      </c>
      <c r="AD100" s="61">
        <v>31</v>
      </c>
    </row>
    <row r="101" spans="1:30" hidden="1">
      <c r="A101" s="47"/>
      <c r="B101" s="48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1:30" hidden="1">
      <c r="A102" s="47"/>
      <c r="B102" s="48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1:30" hidden="1">
      <c r="A103" s="47"/>
      <c r="B103" s="48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</row>
    <row r="104" spans="1:30" hidden="1">
      <c r="A104" s="59"/>
      <c r="B104" s="58"/>
      <c r="C104" s="61">
        <v>1</v>
      </c>
      <c r="D104" s="61">
        <v>2</v>
      </c>
      <c r="E104" s="61">
        <v>3</v>
      </c>
      <c r="F104" s="61">
        <v>4</v>
      </c>
      <c r="G104" s="61">
        <v>5</v>
      </c>
      <c r="H104" s="61">
        <v>6</v>
      </c>
      <c r="I104" s="61">
        <v>7</v>
      </c>
      <c r="J104" s="61">
        <v>8</v>
      </c>
      <c r="K104" s="61">
        <v>9</v>
      </c>
      <c r="L104" s="61">
        <v>10</v>
      </c>
      <c r="M104" s="61">
        <v>11</v>
      </c>
      <c r="N104" s="61">
        <v>12</v>
      </c>
      <c r="O104" s="61">
        <v>13</v>
      </c>
      <c r="P104" s="61">
        <v>14</v>
      </c>
      <c r="Q104" s="61">
        <v>15</v>
      </c>
      <c r="R104" s="61">
        <v>16</v>
      </c>
      <c r="S104" s="61">
        <v>17</v>
      </c>
      <c r="T104" s="61">
        <v>18</v>
      </c>
      <c r="U104" s="61">
        <v>19</v>
      </c>
      <c r="V104" s="61">
        <v>20</v>
      </c>
      <c r="W104" s="61">
        <v>21</v>
      </c>
      <c r="X104" s="61">
        <v>22</v>
      </c>
      <c r="Y104" s="61">
        <v>23</v>
      </c>
      <c r="Z104" s="61">
        <v>24</v>
      </c>
      <c r="AA104" s="61">
        <v>25</v>
      </c>
      <c r="AB104" s="61">
        <v>26</v>
      </c>
      <c r="AC104" s="61">
        <v>27</v>
      </c>
    </row>
    <row r="105" spans="1:30" ht="15" hidden="1" customHeight="1">
      <c r="A105" s="36"/>
      <c r="B105" s="36"/>
      <c r="C105" s="71" t="s">
        <v>2262</v>
      </c>
      <c r="D105" s="71"/>
      <c r="E105" s="71"/>
      <c r="F105" s="71" t="s">
        <v>2263</v>
      </c>
      <c r="G105" s="71"/>
      <c r="H105" s="71"/>
      <c r="I105" s="71" t="s">
        <v>2264</v>
      </c>
      <c r="J105" s="71"/>
      <c r="K105" s="71"/>
      <c r="L105" s="71" t="s">
        <v>2265</v>
      </c>
      <c r="M105" s="71"/>
      <c r="N105" s="71"/>
      <c r="O105" s="71" t="s">
        <v>2266</v>
      </c>
      <c r="P105" s="71"/>
      <c r="Q105" s="71"/>
      <c r="R105" s="71" t="s">
        <v>2267</v>
      </c>
      <c r="S105" s="71"/>
      <c r="T105" s="71"/>
      <c r="U105" s="71" t="s">
        <v>2268</v>
      </c>
      <c r="V105" s="71"/>
      <c r="W105" s="71"/>
      <c r="X105" s="71" t="s">
        <v>2269</v>
      </c>
      <c r="Y105" s="71"/>
      <c r="Z105" s="71"/>
      <c r="AA105" s="71" t="s">
        <v>2270</v>
      </c>
      <c r="AB105" s="71"/>
      <c r="AC105" s="71"/>
    </row>
    <row r="106" spans="1:30" hidden="1">
      <c r="A106" s="36"/>
      <c r="B106" s="36"/>
      <c r="C106" s="37" t="s">
        <v>2223</v>
      </c>
      <c r="D106" s="37" t="s">
        <v>2224</v>
      </c>
      <c r="E106" s="37" t="s">
        <v>2225</v>
      </c>
      <c r="F106" s="37" t="s">
        <v>2223</v>
      </c>
      <c r="G106" s="37" t="s">
        <v>2224</v>
      </c>
      <c r="H106" s="37" t="s">
        <v>2225</v>
      </c>
      <c r="I106" s="37" t="s">
        <v>2223</v>
      </c>
      <c r="J106" s="37" t="s">
        <v>2224</v>
      </c>
      <c r="K106" s="37" t="s">
        <v>2225</v>
      </c>
      <c r="L106" s="37" t="s">
        <v>2223</v>
      </c>
      <c r="M106" s="37" t="s">
        <v>2224</v>
      </c>
      <c r="N106" s="37" t="s">
        <v>2225</v>
      </c>
      <c r="O106" s="37" t="s">
        <v>2223</v>
      </c>
      <c r="P106" s="37" t="s">
        <v>2224</v>
      </c>
      <c r="Q106" s="37" t="s">
        <v>2225</v>
      </c>
      <c r="R106" s="37" t="s">
        <v>2223</v>
      </c>
      <c r="S106" s="37" t="s">
        <v>2224</v>
      </c>
      <c r="T106" s="37" t="s">
        <v>2225</v>
      </c>
      <c r="U106" s="37" t="s">
        <v>2223</v>
      </c>
      <c r="V106" s="37" t="s">
        <v>2224</v>
      </c>
      <c r="W106" s="37" t="s">
        <v>2225</v>
      </c>
      <c r="X106" s="37" t="s">
        <v>2223</v>
      </c>
      <c r="Y106" s="37" t="s">
        <v>2224</v>
      </c>
      <c r="Z106" s="37" t="s">
        <v>2225</v>
      </c>
      <c r="AA106" s="37" t="s">
        <v>2223</v>
      </c>
      <c r="AB106" s="37" t="s">
        <v>2224</v>
      </c>
      <c r="AC106" s="37" t="s">
        <v>2225</v>
      </c>
    </row>
    <row r="107" spans="1:30" hidden="1">
      <c r="A107" s="36"/>
      <c r="B107" s="36"/>
      <c r="C107" s="40" t="s">
        <v>2226</v>
      </c>
      <c r="D107" s="40" t="s">
        <v>2226</v>
      </c>
      <c r="E107" s="40" t="s">
        <v>2226</v>
      </c>
      <c r="F107" s="40" t="s">
        <v>2226</v>
      </c>
      <c r="G107" s="40" t="s">
        <v>2226</v>
      </c>
      <c r="H107" s="40" t="s">
        <v>2226</v>
      </c>
      <c r="I107" s="40" t="s">
        <v>2226</v>
      </c>
      <c r="J107" s="40" t="s">
        <v>2226</v>
      </c>
      <c r="K107" s="40" t="s">
        <v>2226</v>
      </c>
      <c r="L107" s="40" t="s">
        <v>2226</v>
      </c>
      <c r="M107" s="40" t="s">
        <v>2226</v>
      </c>
      <c r="N107" s="40" t="s">
        <v>2226</v>
      </c>
      <c r="O107" s="40" t="s">
        <v>2226</v>
      </c>
      <c r="P107" s="40" t="s">
        <v>2226</v>
      </c>
      <c r="Q107" s="40" t="s">
        <v>2226</v>
      </c>
      <c r="R107" s="40" t="s">
        <v>2226</v>
      </c>
      <c r="S107" s="40" t="s">
        <v>2226</v>
      </c>
      <c r="T107" s="40" t="s">
        <v>2226</v>
      </c>
      <c r="U107" s="40" t="s">
        <v>2226</v>
      </c>
      <c r="V107" s="40" t="s">
        <v>2226</v>
      </c>
      <c r="W107" s="40" t="s">
        <v>2226</v>
      </c>
      <c r="X107" s="40" t="s">
        <v>2226</v>
      </c>
      <c r="Y107" s="40" t="s">
        <v>2226</v>
      </c>
      <c r="Z107" s="40" t="s">
        <v>2226</v>
      </c>
      <c r="AA107" s="40" t="s">
        <v>2226</v>
      </c>
      <c r="AB107" s="40" t="s">
        <v>2226</v>
      </c>
      <c r="AC107" s="40" t="s">
        <v>2226</v>
      </c>
    </row>
    <row r="108" spans="1:30" hidden="1">
      <c r="A108" s="41" t="s">
        <v>2227</v>
      </c>
      <c r="B108" s="36"/>
    </row>
    <row r="109" spans="1:30" hidden="1">
      <c r="A109" s="43"/>
      <c r="B109" s="44" t="s">
        <v>2228</v>
      </c>
      <c r="C109" s="46" t="s">
        <v>262</v>
      </c>
      <c r="D109" s="46" t="s">
        <v>263</v>
      </c>
      <c r="E109" s="46" t="s">
        <v>264</v>
      </c>
      <c r="F109" s="46" t="s">
        <v>980</v>
      </c>
      <c r="G109" s="46" t="s">
        <v>981</v>
      </c>
      <c r="H109" s="46" t="s">
        <v>982</v>
      </c>
      <c r="I109" s="46" t="s">
        <v>1308</v>
      </c>
      <c r="J109" s="46" t="s">
        <v>1309</v>
      </c>
      <c r="K109" s="46" t="s">
        <v>1310</v>
      </c>
      <c r="L109" s="46" t="s">
        <v>1386</v>
      </c>
      <c r="M109" s="46" t="s">
        <v>1387</v>
      </c>
      <c r="N109" s="46" t="s">
        <v>1388</v>
      </c>
      <c r="O109" s="46" t="s">
        <v>1464</v>
      </c>
      <c r="P109" s="46" t="s">
        <v>1465</v>
      </c>
      <c r="Q109" s="46" t="s">
        <v>1466</v>
      </c>
      <c r="R109" s="46" t="s">
        <v>1792</v>
      </c>
      <c r="S109" s="46" t="s">
        <v>1793</v>
      </c>
      <c r="T109" s="46" t="s">
        <v>1794</v>
      </c>
      <c r="U109" s="46" t="s">
        <v>1870</v>
      </c>
      <c r="V109" s="46" t="s">
        <v>1871</v>
      </c>
      <c r="W109" s="46" t="s">
        <v>1872</v>
      </c>
      <c r="X109" s="46" t="s">
        <v>1948</v>
      </c>
      <c r="Y109" s="46" t="s">
        <v>1949</v>
      </c>
      <c r="Z109" s="46" t="s">
        <v>1950</v>
      </c>
      <c r="AA109" s="46" t="s">
        <v>2118</v>
      </c>
      <c r="AB109" s="46" t="s">
        <v>2119</v>
      </c>
      <c r="AC109" s="46" t="s">
        <v>2120</v>
      </c>
      <c r="AD109" s="61">
        <v>1</v>
      </c>
    </row>
    <row r="110" spans="1:30" hidden="1">
      <c r="A110" s="47"/>
      <c r="B110" s="48" t="s">
        <v>2229</v>
      </c>
      <c r="C110" s="46" t="s">
        <v>265</v>
      </c>
      <c r="D110" s="46" t="s">
        <v>266</v>
      </c>
      <c r="E110" s="46" t="s">
        <v>267</v>
      </c>
      <c r="F110" s="46" t="s">
        <v>983</v>
      </c>
      <c r="G110" s="46" t="s">
        <v>984</v>
      </c>
      <c r="H110" s="46" t="s">
        <v>985</v>
      </c>
      <c r="I110" s="46" t="s">
        <v>1311</v>
      </c>
      <c r="J110" s="46" t="s">
        <v>1312</v>
      </c>
      <c r="K110" s="46" t="s">
        <v>1313</v>
      </c>
      <c r="L110" s="46" t="s">
        <v>1389</v>
      </c>
      <c r="M110" s="46" t="s">
        <v>1390</v>
      </c>
      <c r="N110" s="46" t="s">
        <v>1391</v>
      </c>
      <c r="O110" s="46" t="s">
        <v>1467</v>
      </c>
      <c r="P110" s="46" t="s">
        <v>1468</v>
      </c>
      <c r="Q110" s="46" t="s">
        <v>1469</v>
      </c>
      <c r="R110" s="46" t="s">
        <v>1795</v>
      </c>
      <c r="S110" s="46" t="s">
        <v>1796</v>
      </c>
      <c r="T110" s="46" t="s">
        <v>1797</v>
      </c>
      <c r="U110" s="46" t="s">
        <v>1873</v>
      </c>
      <c r="V110" s="46" t="s">
        <v>1874</v>
      </c>
      <c r="W110" s="46" t="s">
        <v>1875</v>
      </c>
      <c r="X110" s="46" t="s">
        <v>1951</v>
      </c>
      <c r="Y110" s="46" t="s">
        <v>1952</v>
      </c>
      <c r="Z110" s="46" t="s">
        <v>1953</v>
      </c>
      <c r="AA110" s="46" t="s">
        <v>2121</v>
      </c>
      <c r="AB110" s="46" t="s">
        <v>2122</v>
      </c>
      <c r="AC110" s="46" t="s">
        <v>2123</v>
      </c>
      <c r="AD110" s="61">
        <v>2</v>
      </c>
    </row>
    <row r="111" spans="1:30" hidden="1">
      <c r="A111" s="47"/>
      <c r="B111" s="49" t="s">
        <v>2230</v>
      </c>
      <c r="C111" s="46" t="s">
        <v>268</v>
      </c>
      <c r="D111" s="46" t="s">
        <v>269</v>
      </c>
      <c r="E111" s="46" t="s">
        <v>270</v>
      </c>
      <c r="F111" s="46" t="s">
        <v>986</v>
      </c>
      <c r="G111" s="46" t="s">
        <v>987</v>
      </c>
      <c r="H111" s="46" t="s">
        <v>988</v>
      </c>
      <c r="I111" s="46" t="s">
        <v>1314</v>
      </c>
      <c r="J111" s="46" t="s">
        <v>1315</v>
      </c>
      <c r="K111" s="46" t="s">
        <v>1316</v>
      </c>
      <c r="L111" s="46" t="s">
        <v>1392</v>
      </c>
      <c r="M111" s="46" t="s">
        <v>1393</v>
      </c>
      <c r="N111" s="46" t="s">
        <v>1394</v>
      </c>
      <c r="O111" s="46" t="s">
        <v>1470</v>
      </c>
      <c r="P111" s="46" t="s">
        <v>1471</v>
      </c>
      <c r="Q111" s="46" t="s">
        <v>1472</v>
      </c>
      <c r="R111" s="46" t="s">
        <v>1798</v>
      </c>
      <c r="S111" s="46" t="s">
        <v>1799</v>
      </c>
      <c r="T111" s="46" t="s">
        <v>1800</v>
      </c>
      <c r="U111" s="46" t="s">
        <v>1876</v>
      </c>
      <c r="V111" s="46" t="s">
        <v>1877</v>
      </c>
      <c r="W111" s="46" t="s">
        <v>1878</v>
      </c>
      <c r="X111" s="46" t="s">
        <v>1954</v>
      </c>
      <c r="Y111" s="46" t="s">
        <v>1955</v>
      </c>
      <c r="Z111" s="46" t="s">
        <v>1956</v>
      </c>
      <c r="AA111" s="46" t="s">
        <v>2124</v>
      </c>
      <c r="AB111" s="46" t="s">
        <v>2125</v>
      </c>
      <c r="AC111" s="46" t="s">
        <v>2126</v>
      </c>
      <c r="AD111" s="61">
        <v>3</v>
      </c>
    </row>
    <row r="112" spans="1:30" hidden="1">
      <c r="A112" s="47"/>
      <c r="B112" s="50" t="s">
        <v>2231</v>
      </c>
      <c r="C112" s="46" t="s">
        <v>271</v>
      </c>
      <c r="D112" s="46" t="s">
        <v>272</v>
      </c>
      <c r="E112" s="46" t="s">
        <v>273</v>
      </c>
      <c r="F112" s="46" t="s">
        <v>989</v>
      </c>
      <c r="G112" s="46" t="s">
        <v>990</v>
      </c>
      <c r="H112" s="46" t="s">
        <v>991</v>
      </c>
      <c r="I112" s="46" t="s">
        <v>1317</v>
      </c>
      <c r="J112" s="46" t="s">
        <v>1318</v>
      </c>
      <c r="K112" s="46" t="s">
        <v>1319</v>
      </c>
      <c r="L112" s="46" t="s">
        <v>1395</v>
      </c>
      <c r="M112" s="46" t="s">
        <v>1396</v>
      </c>
      <c r="N112" s="46" t="s">
        <v>1397</v>
      </c>
      <c r="O112" s="46" t="s">
        <v>1473</v>
      </c>
      <c r="P112" s="46" t="s">
        <v>1474</v>
      </c>
      <c r="Q112" s="46" t="s">
        <v>1475</v>
      </c>
      <c r="R112" s="46" t="s">
        <v>1801</v>
      </c>
      <c r="S112" s="46" t="s">
        <v>1802</v>
      </c>
      <c r="T112" s="46" t="s">
        <v>1803</v>
      </c>
      <c r="U112" s="46" t="s">
        <v>1879</v>
      </c>
      <c r="V112" s="46" t="s">
        <v>1880</v>
      </c>
      <c r="W112" s="46" t="s">
        <v>1881</v>
      </c>
      <c r="X112" s="46" t="s">
        <v>1957</v>
      </c>
      <c r="Y112" s="46" t="s">
        <v>1958</v>
      </c>
      <c r="Z112" s="46" t="s">
        <v>1959</v>
      </c>
      <c r="AA112" s="46" t="s">
        <v>2127</v>
      </c>
      <c r="AB112" s="46" t="s">
        <v>2128</v>
      </c>
      <c r="AC112" s="46" t="s">
        <v>2129</v>
      </c>
      <c r="AD112" s="61">
        <v>4</v>
      </c>
    </row>
    <row r="113" spans="1:30" hidden="1">
      <c r="A113" s="47"/>
      <c r="B113" s="48" t="s">
        <v>2232</v>
      </c>
      <c r="C113" s="46" t="s">
        <v>274</v>
      </c>
      <c r="D113" s="46" t="s">
        <v>275</v>
      </c>
      <c r="E113" s="46" t="s">
        <v>276</v>
      </c>
      <c r="F113" s="46" t="s">
        <v>992</v>
      </c>
      <c r="G113" s="46" t="s">
        <v>993</v>
      </c>
      <c r="H113" s="46" t="s">
        <v>994</v>
      </c>
      <c r="I113" s="46" t="s">
        <v>1320</v>
      </c>
      <c r="J113" s="46" t="s">
        <v>1321</v>
      </c>
      <c r="K113" s="46" t="s">
        <v>1322</v>
      </c>
      <c r="L113" s="46" t="s">
        <v>1398</v>
      </c>
      <c r="M113" s="46" t="s">
        <v>1399</v>
      </c>
      <c r="N113" s="46" t="s">
        <v>1400</v>
      </c>
      <c r="O113" s="46" t="s">
        <v>1476</v>
      </c>
      <c r="P113" s="46" t="s">
        <v>1477</v>
      </c>
      <c r="Q113" s="46" t="s">
        <v>1478</v>
      </c>
      <c r="R113" s="46" t="s">
        <v>1804</v>
      </c>
      <c r="S113" s="46" t="s">
        <v>1805</v>
      </c>
      <c r="T113" s="46" t="s">
        <v>1806</v>
      </c>
      <c r="U113" s="46" t="s">
        <v>1882</v>
      </c>
      <c r="V113" s="46" t="s">
        <v>1883</v>
      </c>
      <c r="W113" s="46" t="s">
        <v>1884</v>
      </c>
      <c r="X113" s="46" t="s">
        <v>1960</v>
      </c>
      <c r="Y113" s="46" t="s">
        <v>1961</v>
      </c>
      <c r="Z113" s="46" t="s">
        <v>1962</v>
      </c>
      <c r="AA113" s="46" t="s">
        <v>2130</v>
      </c>
      <c r="AB113" s="46" t="s">
        <v>2131</v>
      </c>
      <c r="AC113" s="46" t="s">
        <v>2132</v>
      </c>
      <c r="AD113" s="61">
        <v>5</v>
      </c>
    </row>
    <row r="114" spans="1:30" hidden="1">
      <c r="A114" s="47"/>
      <c r="B114" s="49" t="s">
        <v>2233</v>
      </c>
      <c r="C114" s="46" t="s">
        <v>277</v>
      </c>
      <c r="D114" s="46" t="s">
        <v>278</v>
      </c>
      <c r="E114" s="46" t="s">
        <v>279</v>
      </c>
      <c r="F114" s="46" t="s">
        <v>995</v>
      </c>
      <c r="G114" s="46" t="s">
        <v>996</v>
      </c>
      <c r="H114" s="46" t="s">
        <v>997</v>
      </c>
      <c r="I114" s="46" t="s">
        <v>1323</v>
      </c>
      <c r="J114" s="46" t="s">
        <v>1324</v>
      </c>
      <c r="K114" s="46" t="s">
        <v>1325</v>
      </c>
      <c r="L114" s="46" t="s">
        <v>1401</v>
      </c>
      <c r="M114" s="46" t="s">
        <v>1402</v>
      </c>
      <c r="N114" s="46" t="s">
        <v>1403</v>
      </c>
      <c r="O114" s="46" t="s">
        <v>1479</v>
      </c>
      <c r="P114" s="46" t="s">
        <v>1480</v>
      </c>
      <c r="Q114" s="46" t="s">
        <v>1481</v>
      </c>
      <c r="R114" s="46" t="s">
        <v>1807</v>
      </c>
      <c r="S114" s="46" t="s">
        <v>1808</v>
      </c>
      <c r="T114" s="46" t="s">
        <v>1809</v>
      </c>
      <c r="U114" s="46" t="s">
        <v>1885</v>
      </c>
      <c r="V114" s="46" t="s">
        <v>1886</v>
      </c>
      <c r="W114" s="46" t="s">
        <v>1887</v>
      </c>
      <c r="X114" s="46" t="s">
        <v>1963</v>
      </c>
      <c r="Y114" s="46" t="s">
        <v>1964</v>
      </c>
      <c r="Z114" s="46" t="s">
        <v>1965</v>
      </c>
      <c r="AA114" s="46" t="s">
        <v>2133</v>
      </c>
      <c r="AB114" s="46" t="s">
        <v>2134</v>
      </c>
      <c r="AC114" s="46" t="s">
        <v>2135</v>
      </c>
      <c r="AD114" s="61">
        <v>6</v>
      </c>
    </row>
    <row r="115" spans="1:30" hidden="1">
      <c r="A115" s="47"/>
      <c r="B115" s="51" t="s">
        <v>2234</v>
      </c>
      <c r="C115" s="46" t="s">
        <v>280</v>
      </c>
      <c r="D115" s="46" t="s">
        <v>281</v>
      </c>
      <c r="E115" s="46" t="s">
        <v>282</v>
      </c>
      <c r="F115" s="46" t="s">
        <v>998</v>
      </c>
      <c r="G115" s="46" t="s">
        <v>999</v>
      </c>
      <c r="H115" s="46" t="s">
        <v>1000</v>
      </c>
      <c r="I115" s="46" t="s">
        <v>1326</v>
      </c>
      <c r="J115" s="46" t="s">
        <v>1327</v>
      </c>
      <c r="K115" s="46" t="s">
        <v>1328</v>
      </c>
      <c r="L115" s="46" t="s">
        <v>1404</v>
      </c>
      <c r="M115" s="46" t="s">
        <v>1405</v>
      </c>
      <c r="N115" s="46" t="s">
        <v>1406</v>
      </c>
      <c r="O115" s="46" t="s">
        <v>1482</v>
      </c>
      <c r="P115" s="46" t="s">
        <v>1483</v>
      </c>
      <c r="Q115" s="46" t="s">
        <v>1484</v>
      </c>
      <c r="R115" s="46" t="s">
        <v>1810</v>
      </c>
      <c r="S115" s="46" t="s">
        <v>1811</v>
      </c>
      <c r="T115" s="46" t="s">
        <v>1812</v>
      </c>
      <c r="U115" s="46" t="s">
        <v>1888</v>
      </c>
      <c r="V115" s="46" t="s">
        <v>1889</v>
      </c>
      <c r="W115" s="46" t="s">
        <v>1890</v>
      </c>
      <c r="X115" s="46" t="s">
        <v>1966</v>
      </c>
      <c r="Y115" s="46" t="s">
        <v>1967</v>
      </c>
      <c r="Z115" s="46" t="s">
        <v>1968</v>
      </c>
      <c r="AA115" s="46" t="s">
        <v>2136</v>
      </c>
      <c r="AB115" s="46" t="s">
        <v>2137</v>
      </c>
      <c r="AC115" s="46" t="s">
        <v>2138</v>
      </c>
      <c r="AD115" s="61">
        <v>7</v>
      </c>
    </row>
    <row r="116" spans="1:30" hidden="1">
      <c r="A116" s="47"/>
      <c r="B116" s="52" t="s">
        <v>2235</v>
      </c>
      <c r="C116" s="46" t="s">
        <v>283</v>
      </c>
      <c r="D116" s="46" t="s">
        <v>284</v>
      </c>
      <c r="E116" s="46" t="s">
        <v>285</v>
      </c>
      <c r="F116" s="46" t="s">
        <v>1001</v>
      </c>
      <c r="G116" s="46" t="s">
        <v>1002</v>
      </c>
      <c r="H116" s="46" t="s">
        <v>1003</v>
      </c>
      <c r="I116" s="46" t="s">
        <v>1329</v>
      </c>
      <c r="J116" s="46" t="s">
        <v>1330</v>
      </c>
      <c r="K116" s="46" t="s">
        <v>1331</v>
      </c>
      <c r="L116" s="46" t="s">
        <v>1407</v>
      </c>
      <c r="M116" s="46" t="s">
        <v>1408</v>
      </c>
      <c r="N116" s="46" t="s">
        <v>1409</v>
      </c>
      <c r="O116" s="46" t="s">
        <v>1485</v>
      </c>
      <c r="P116" s="46" t="s">
        <v>1486</v>
      </c>
      <c r="Q116" s="46" t="s">
        <v>1487</v>
      </c>
      <c r="R116" s="46" t="s">
        <v>1813</v>
      </c>
      <c r="S116" s="46" t="s">
        <v>1814</v>
      </c>
      <c r="T116" s="46" t="s">
        <v>1815</v>
      </c>
      <c r="U116" s="46" t="s">
        <v>1891</v>
      </c>
      <c r="V116" s="46" t="s">
        <v>1892</v>
      </c>
      <c r="W116" s="46" t="s">
        <v>1893</v>
      </c>
      <c r="X116" s="46" t="s">
        <v>1969</v>
      </c>
      <c r="Y116" s="46" t="s">
        <v>1970</v>
      </c>
      <c r="Z116" s="46" t="s">
        <v>1971</v>
      </c>
      <c r="AA116" s="46" t="s">
        <v>2139</v>
      </c>
      <c r="AB116" s="46" t="s">
        <v>2140</v>
      </c>
      <c r="AC116" s="46" t="s">
        <v>2141</v>
      </c>
      <c r="AD116" s="61">
        <v>8</v>
      </c>
    </row>
    <row r="117" spans="1:30" hidden="1">
      <c r="A117" s="47"/>
      <c r="B117" s="52" t="s">
        <v>2236</v>
      </c>
      <c r="C117" s="46" t="s">
        <v>286</v>
      </c>
      <c r="D117" s="46" t="s">
        <v>287</v>
      </c>
      <c r="E117" s="46" t="s">
        <v>288</v>
      </c>
      <c r="F117" s="46" t="s">
        <v>1004</v>
      </c>
      <c r="G117" s="46" t="s">
        <v>1005</v>
      </c>
      <c r="H117" s="46" t="s">
        <v>1006</v>
      </c>
      <c r="I117" s="46" t="s">
        <v>1332</v>
      </c>
      <c r="J117" s="46" t="s">
        <v>1333</v>
      </c>
      <c r="K117" s="46" t="s">
        <v>1334</v>
      </c>
      <c r="L117" s="46" t="s">
        <v>1410</v>
      </c>
      <c r="M117" s="46" t="s">
        <v>1411</v>
      </c>
      <c r="N117" s="46" t="s">
        <v>1412</v>
      </c>
      <c r="O117" s="46" t="s">
        <v>1488</v>
      </c>
      <c r="P117" s="46" t="s">
        <v>1489</v>
      </c>
      <c r="Q117" s="46" t="s">
        <v>1490</v>
      </c>
      <c r="R117" s="46" t="s">
        <v>1816</v>
      </c>
      <c r="S117" s="46" t="s">
        <v>1817</v>
      </c>
      <c r="T117" s="46" t="s">
        <v>1818</v>
      </c>
      <c r="U117" s="46" t="s">
        <v>1894</v>
      </c>
      <c r="V117" s="46" t="s">
        <v>1895</v>
      </c>
      <c r="W117" s="46" t="s">
        <v>1896</v>
      </c>
      <c r="X117" s="46" t="s">
        <v>1972</v>
      </c>
      <c r="Y117" s="46" t="s">
        <v>1973</v>
      </c>
      <c r="Z117" s="46" t="s">
        <v>1974</v>
      </c>
      <c r="AA117" s="46" t="s">
        <v>2142</v>
      </c>
      <c r="AB117" s="46" t="s">
        <v>2143</v>
      </c>
      <c r="AC117" s="46" t="s">
        <v>2144</v>
      </c>
      <c r="AD117" s="61">
        <v>9</v>
      </c>
    </row>
    <row r="118" spans="1:30" hidden="1">
      <c r="A118" s="47"/>
      <c r="B118" s="51" t="s">
        <v>2237</v>
      </c>
      <c r="C118" s="46" t="s">
        <v>289</v>
      </c>
      <c r="D118" s="46" t="s">
        <v>290</v>
      </c>
      <c r="E118" s="46" t="s">
        <v>291</v>
      </c>
      <c r="F118" s="46" t="s">
        <v>1007</v>
      </c>
      <c r="G118" s="46" t="s">
        <v>1008</v>
      </c>
      <c r="H118" s="46" t="s">
        <v>1009</v>
      </c>
      <c r="I118" s="46" t="s">
        <v>1335</v>
      </c>
      <c r="J118" s="46" t="s">
        <v>1336</v>
      </c>
      <c r="K118" s="46" t="s">
        <v>1337</v>
      </c>
      <c r="L118" s="46" t="s">
        <v>1413</v>
      </c>
      <c r="M118" s="46" t="s">
        <v>1414</v>
      </c>
      <c r="N118" s="46" t="s">
        <v>1415</v>
      </c>
      <c r="O118" s="46" t="s">
        <v>1491</v>
      </c>
      <c r="P118" s="46" t="s">
        <v>1492</v>
      </c>
      <c r="Q118" s="46" t="s">
        <v>1493</v>
      </c>
      <c r="R118" s="46" t="s">
        <v>1819</v>
      </c>
      <c r="S118" s="46" t="s">
        <v>1820</v>
      </c>
      <c r="T118" s="46" t="s">
        <v>1821</v>
      </c>
      <c r="U118" s="46" t="s">
        <v>1897</v>
      </c>
      <c r="V118" s="46" t="s">
        <v>1898</v>
      </c>
      <c r="W118" s="46" t="s">
        <v>1899</v>
      </c>
      <c r="X118" s="46" t="s">
        <v>1975</v>
      </c>
      <c r="Y118" s="46" t="s">
        <v>1976</v>
      </c>
      <c r="Z118" s="46" t="s">
        <v>1977</v>
      </c>
      <c r="AA118" s="46" t="s">
        <v>2145</v>
      </c>
      <c r="AB118" s="46" t="s">
        <v>2146</v>
      </c>
      <c r="AC118" s="46" t="s">
        <v>2147</v>
      </c>
      <c r="AD118" s="61">
        <v>10</v>
      </c>
    </row>
    <row r="119" spans="1:30" hidden="1">
      <c r="A119" s="47"/>
      <c r="B119" s="49" t="s">
        <v>2238</v>
      </c>
      <c r="C119" s="46" t="s">
        <v>292</v>
      </c>
      <c r="D119" s="46" t="s">
        <v>293</v>
      </c>
      <c r="E119" s="46" t="s">
        <v>294</v>
      </c>
      <c r="F119" s="46" t="s">
        <v>1010</v>
      </c>
      <c r="G119" s="46" t="s">
        <v>1011</v>
      </c>
      <c r="H119" s="46" t="s">
        <v>1262</v>
      </c>
      <c r="I119" s="46" t="s">
        <v>1338</v>
      </c>
      <c r="J119" s="46" t="s">
        <v>1339</v>
      </c>
      <c r="K119" s="46" t="s">
        <v>1340</v>
      </c>
      <c r="L119" s="46" t="s">
        <v>1416</v>
      </c>
      <c r="M119" s="46" t="s">
        <v>1417</v>
      </c>
      <c r="N119" s="46" t="s">
        <v>1418</v>
      </c>
      <c r="O119" s="46" t="s">
        <v>1494</v>
      </c>
      <c r="P119" s="46" t="s">
        <v>1495</v>
      </c>
      <c r="Q119" s="46" t="s">
        <v>1496</v>
      </c>
      <c r="R119" s="46" t="s">
        <v>1822</v>
      </c>
      <c r="S119" s="46" t="s">
        <v>1823</v>
      </c>
      <c r="T119" s="46" t="s">
        <v>1824</v>
      </c>
      <c r="U119" s="46" t="s">
        <v>1900</v>
      </c>
      <c r="V119" s="46" t="s">
        <v>1901</v>
      </c>
      <c r="W119" s="46" t="s">
        <v>1902</v>
      </c>
      <c r="X119" s="46" t="s">
        <v>1978</v>
      </c>
      <c r="Y119" s="46" t="s">
        <v>1979</v>
      </c>
      <c r="Z119" s="46" t="s">
        <v>1980</v>
      </c>
      <c r="AA119" s="46" t="s">
        <v>2148</v>
      </c>
      <c r="AB119" s="46" t="s">
        <v>2149</v>
      </c>
      <c r="AC119" s="46" t="s">
        <v>2150</v>
      </c>
      <c r="AD119" s="61">
        <v>11</v>
      </c>
    </row>
    <row r="120" spans="1:30" hidden="1">
      <c r="A120" s="47"/>
      <c r="B120" s="51" t="s">
        <v>2239</v>
      </c>
      <c r="C120" s="46" t="s">
        <v>295</v>
      </c>
      <c r="D120" s="46" t="s">
        <v>296</v>
      </c>
      <c r="E120" s="46" t="s">
        <v>297</v>
      </c>
      <c r="F120" s="46" t="s">
        <v>1263</v>
      </c>
      <c r="G120" s="46" t="s">
        <v>1264</v>
      </c>
      <c r="H120" s="46" t="s">
        <v>1265</v>
      </c>
      <c r="I120" s="46" t="s">
        <v>1341</v>
      </c>
      <c r="J120" s="46" t="s">
        <v>1342</v>
      </c>
      <c r="K120" s="46" t="s">
        <v>1343</v>
      </c>
      <c r="L120" s="46" t="s">
        <v>1419</v>
      </c>
      <c r="M120" s="46" t="s">
        <v>1420</v>
      </c>
      <c r="N120" s="46" t="s">
        <v>1421</v>
      </c>
      <c r="O120" s="46" t="s">
        <v>1497</v>
      </c>
      <c r="P120" s="46" t="s">
        <v>1498</v>
      </c>
      <c r="Q120" s="46" t="s">
        <v>1499</v>
      </c>
      <c r="R120" s="46" t="s">
        <v>1825</v>
      </c>
      <c r="S120" s="46" t="s">
        <v>1826</v>
      </c>
      <c r="T120" s="46" t="s">
        <v>1827</v>
      </c>
      <c r="U120" s="46" t="s">
        <v>1903</v>
      </c>
      <c r="V120" s="46" t="s">
        <v>1904</v>
      </c>
      <c r="W120" s="46" t="s">
        <v>1905</v>
      </c>
      <c r="X120" s="46" t="s">
        <v>1981</v>
      </c>
      <c r="Y120" s="46" t="s">
        <v>1982</v>
      </c>
      <c r="Z120" s="46" t="s">
        <v>1983</v>
      </c>
      <c r="AA120" s="46" t="s">
        <v>2151</v>
      </c>
      <c r="AB120" s="46" t="s">
        <v>2152</v>
      </c>
      <c r="AC120" s="46" t="s">
        <v>2153</v>
      </c>
      <c r="AD120" s="61">
        <v>12</v>
      </c>
    </row>
    <row r="121" spans="1:30" hidden="1">
      <c r="A121" s="47"/>
      <c r="B121" s="53" t="s">
        <v>2240</v>
      </c>
      <c r="C121" s="46" t="s">
        <v>298</v>
      </c>
      <c r="D121" s="46" t="s">
        <v>299</v>
      </c>
      <c r="E121" s="46" t="s">
        <v>300</v>
      </c>
      <c r="F121" s="46" t="s">
        <v>1266</v>
      </c>
      <c r="G121" s="46" t="s">
        <v>1267</v>
      </c>
      <c r="H121" s="46" t="s">
        <v>1268</v>
      </c>
      <c r="I121" s="46" t="s">
        <v>1344</v>
      </c>
      <c r="J121" s="46" t="s">
        <v>1345</v>
      </c>
      <c r="K121" s="46" t="s">
        <v>1346</v>
      </c>
      <c r="L121" s="46" t="s">
        <v>1422</v>
      </c>
      <c r="M121" s="46" t="s">
        <v>1423</v>
      </c>
      <c r="N121" s="46" t="s">
        <v>1424</v>
      </c>
      <c r="O121" s="46" t="s">
        <v>1500</v>
      </c>
      <c r="P121" s="46" t="s">
        <v>1501</v>
      </c>
      <c r="Q121" s="46" t="s">
        <v>1502</v>
      </c>
      <c r="R121" s="46" t="s">
        <v>1828</v>
      </c>
      <c r="S121" s="46" t="s">
        <v>1829</v>
      </c>
      <c r="T121" s="46" t="s">
        <v>1830</v>
      </c>
      <c r="U121" s="46" t="s">
        <v>1906</v>
      </c>
      <c r="V121" s="46" t="s">
        <v>1907</v>
      </c>
      <c r="W121" s="46" t="s">
        <v>1908</v>
      </c>
      <c r="X121" s="46" t="s">
        <v>1984</v>
      </c>
      <c r="Y121" s="46" t="s">
        <v>1985</v>
      </c>
      <c r="Z121" s="46" t="s">
        <v>1986</v>
      </c>
      <c r="AA121" s="46" t="s">
        <v>2154</v>
      </c>
      <c r="AB121" s="46" t="s">
        <v>2155</v>
      </c>
      <c r="AC121" s="46" t="s">
        <v>2156</v>
      </c>
      <c r="AD121" s="61">
        <v>13</v>
      </c>
    </row>
    <row r="122" spans="1:30" hidden="1">
      <c r="A122" s="47"/>
      <c r="B122" s="52" t="s">
        <v>2241</v>
      </c>
      <c r="C122" s="46" t="s">
        <v>301</v>
      </c>
      <c r="D122" s="46" t="s">
        <v>302</v>
      </c>
      <c r="E122" s="46" t="s">
        <v>303</v>
      </c>
      <c r="F122" s="46" t="s">
        <v>1269</v>
      </c>
      <c r="G122" s="46" t="s">
        <v>1270</v>
      </c>
      <c r="H122" s="46" t="s">
        <v>1271</v>
      </c>
      <c r="I122" s="46" t="s">
        <v>1347</v>
      </c>
      <c r="J122" s="46" t="s">
        <v>1348</v>
      </c>
      <c r="K122" s="46" t="s">
        <v>1349</v>
      </c>
      <c r="L122" s="46" t="s">
        <v>1425</v>
      </c>
      <c r="M122" s="46" t="s">
        <v>1426</v>
      </c>
      <c r="N122" s="46" t="s">
        <v>1427</v>
      </c>
      <c r="O122" s="46" t="s">
        <v>1503</v>
      </c>
      <c r="P122" s="46" t="s">
        <v>1504</v>
      </c>
      <c r="Q122" s="46" t="s">
        <v>1505</v>
      </c>
      <c r="R122" s="46" t="s">
        <v>1831</v>
      </c>
      <c r="S122" s="46" t="s">
        <v>1832</v>
      </c>
      <c r="T122" s="46" t="s">
        <v>1833</v>
      </c>
      <c r="U122" s="46" t="s">
        <v>1909</v>
      </c>
      <c r="V122" s="46" t="s">
        <v>1910</v>
      </c>
      <c r="W122" s="46" t="s">
        <v>1911</v>
      </c>
      <c r="X122" s="46" t="s">
        <v>1987</v>
      </c>
      <c r="Y122" s="46" t="s">
        <v>1988</v>
      </c>
      <c r="Z122" s="46" t="s">
        <v>1989</v>
      </c>
      <c r="AA122" s="46" t="s">
        <v>2157</v>
      </c>
      <c r="AB122" s="46" t="s">
        <v>2158</v>
      </c>
      <c r="AC122" s="46" t="s">
        <v>2159</v>
      </c>
      <c r="AD122" s="61">
        <v>14</v>
      </c>
    </row>
    <row r="123" spans="1:30" hidden="1">
      <c r="A123" s="47"/>
      <c r="B123" s="51" t="s">
        <v>2242</v>
      </c>
      <c r="C123" s="46" t="s">
        <v>304</v>
      </c>
      <c r="D123" s="46" t="s">
        <v>305</v>
      </c>
      <c r="E123" s="46" t="s">
        <v>306</v>
      </c>
      <c r="F123" s="46" t="s">
        <v>1272</v>
      </c>
      <c r="G123" s="46" t="s">
        <v>1273</v>
      </c>
      <c r="H123" s="46" t="s">
        <v>1274</v>
      </c>
      <c r="I123" s="46" t="s">
        <v>1350</v>
      </c>
      <c r="J123" s="46" t="s">
        <v>1351</v>
      </c>
      <c r="K123" s="46" t="s">
        <v>1352</v>
      </c>
      <c r="L123" s="46" t="s">
        <v>1428</v>
      </c>
      <c r="M123" s="46" t="s">
        <v>1429</v>
      </c>
      <c r="N123" s="46" t="s">
        <v>1430</v>
      </c>
      <c r="O123" s="46" t="s">
        <v>1506</v>
      </c>
      <c r="P123" s="46" t="s">
        <v>1507</v>
      </c>
      <c r="Q123" s="46" t="s">
        <v>1508</v>
      </c>
      <c r="R123" s="46" t="s">
        <v>1834</v>
      </c>
      <c r="S123" s="46" t="s">
        <v>1835</v>
      </c>
      <c r="T123" s="46" t="s">
        <v>1836</v>
      </c>
      <c r="U123" s="46" t="s">
        <v>1912</v>
      </c>
      <c r="V123" s="46" t="s">
        <v>1913</v>
      </c>
      <c r="W123" s="46" t="s">
        <v>1914</v>
      </c>
      <c r="X123" s="46" t="s">
        <v>1990</v>
      </c>
      <c r="Y123" s="46" t="s">
        <v>1991</v>
      </c>
      <c r="Z123" s="46" t="s">
        <v>1992</v>
      </c>
      <c r="AA123" s="46" t="s">
        <v>2160</v>
      </c>
      <c r="AB123" s="46" t="s">
        <v>2161</v>
      </c>
      <c r="AC123" s="46" t="s">
        <v>2162</v>
      </c>
      <c r="AD123" s="61">
        <v>15</v>
      </c>
    </row>
    <row r="124" spans="1:30" hidden="1">
      <c r="A124" s="47"/>
      <c r="B124" s="51" t="s">
        <v>2243</v>
      </c>
      <c r="C124" s="46" t="s">
        <v>307</v>
      </c>
      <c r="D124" s="46" t="s">
        <v>308</v>
      </c>
      <c r="E124" s="46" t="s">
        <v>309</v>
      </c>
      <c r="F124" s="46" t="s">
        <v>1275</v>
      </c>
      <c r="G124" s="46" t="s">
        <v>1276</v>
      </c>
      <c r="H124" s="46" t="s">
        <v>1277</v>
      </c>
      <c r="I124" s="46" t="s">
        <v>1353</v>
      </c>
      <c r="J124" s="46" t="s">
        <v>1354</v>
      </c>
      <c r="K124" s="46" t="s">
        <v>1355</v>
      </c>
      <c r="L124" s="46" t="s">
        <v>1431</v>
      </c>
      <c r="M124" s="46" t="s">
        <v>1432</v>
      </c>
      <c r="N124" s="46" t="s">
        <v>1433</v>
      </c>
      <c r="O124" s="46" t="s">
        <v>1509</v>
      </c>
      <c r="P124" s="46" t="s">
        <v>1510</v>
      </c>
      <c r="Q124" s="46" t="s">
        <v>1511</v>
      </c>
      <c r="R124" s="46" t="s">
        <v>1837</v>
      </c>
      <c r="S124" s="46" t="s">
        <v>1838</v>
      </c>
      <c r="T124" s="46" t="s">
        <v>1839</v>
      </c>
      <c r="U124" s="46" t="s">
        <v>1915</v>
      </c>
      <c r="V124" s="46" t="s">
        <v>1916</v>
      </c>
      <c r="W124" s="46" t="s">
        <v>1917</v>
      </c>
      <c r="X124" s="46" t="s">
        <v>1993</v>
      </c>
      <c r="Y124" s="46" t="s">
        <v>1994</v>
      </c>
      <c r="Z124" s="46" t="s">
        <v>1995</v>
      </c>
      <c r="AA124" s="46" t="s">
        <v>2163</v>
      </c>
      <c r="AB124" s="46" t="s">
        <v>2164</v>
      </c>
      <c r="AC124" s="46" t="s">
        <v>2165</v>
      </c>
      <c r="AD124" s="61">
        <v>16</v>
      </c>
    </row>
    <row r="125" spans="1:30" hidden="1">
      <c r="A125" s="47"/>
      <c r="B125" s="52" t="s">
        <v>2244</v>
      </c>
      <c r="C125" s="46" t="s">
        <v>310</v>
      </c>
      <c r="D125" s="46" t="s">
        <v>311</v>
      </c>
      <c r="E125" s="46" t="s">
        <v>312</v>
      </c>
      <c r="F125" s="46" t="s">
        <v>1278</v>
      </c>
      <c r="G125" s="46" t="s">
        <v>1279</v>
      </c>
      <c r="H125" s="46" t="s">
        <v>1280</v>
      </c>
      <c r="I125" s="46" t="s">
        <v>1356</v>
      </c>
      <c r="J125" s="46" t="s">
        <v>1357</v>
      </c>
      <c r="K125" s="46" t="s">
        <v>1358</v>
      </c>
      <c r="L125" s="46" t="s">
        <v>1434</v>
      </c>
      <c r="M125" s="46" t="s">
        <v>1435</v>
      </c>
      <c r="N125" s="46" t="s">
        <v>1436</v>
      </c>
      <c r="O125" s="46" t="s">
        <v>1762</v>
      </c>
      <c r="P125" s="46" t="s">
        <v>1763</v>
      </c>
      <c r="Q125" s="46" t="s">
        <v>1764</v>
      </c>
      <c r="R125" s="46" t="s">
        <v>1840</v>
      </c>
      <c r="S125" s="46" t="s">
        <v>1841</v>
      </c>
      <c r="T125" s="46" t="s">
        <v>1842</v>
      </c>
      <c r="U125" s="46" t="s">
        <v>1918</v>
      </c>
      <c r="V125" s="46" t="s">
        <v>1919</v>
      </c>
      <c r="W125" s="46" t="s">
        <v>1920</v>
      </c>
      <c r="X125" s="46" t="s">
        <v>1996</v>
      </c>
      <c r="Y125" s="46" t="s">
        <v>1997</v>
      </c>
      <c r="Z125" s="46" t="s">
        <v>1998</v>
      </c>
      <c r="AA125" s="46" t="s">
        <v>2166</v>
      </c>
      <c r="AB125" s="46" t="s">
        <v>2167</v>
      </c>
      <c r="AC125" s="46" t="s">
        <v>2168</v>
      </c>
      <c r="AD125" s="61">
        <v>17</v>
      </c>
    </row>
    <row r="126" spans="1:30" hidden="1">
      <c r="A126" s="47"/>
      <c r="B126" s="52" t="s">
        <v>2245</v>
      </c>
      <c r="C126" s="46" t="s">
        <v>313</v>
      </c>
      <c r="D126" s="46" t="s">
        <v>314</v>
      </c>
      <c r="E126" s="46" t="s">
        <v>315</v>
      </c>
      <c r="F126" s="46" t="s">
        <v>1281</v>
      </c>
      <c r="G126" s="46" t="s">
        <v>1282</v>
      </c>
      <c r="H126" s="46" t="s">
        <v>1283</v>
      </c>
      <c r="I126" s="46" t="s">
        <v>1359</v>
      </c>
      <c r="J126" s="46" t="s">
        <v>1360</v>
      </c>
      <c r="K126" s="46" t="s">
        <v>1361</v>
      </c>
      <c r="L126" s="46" t="s">
        <v>1437</v>
      </c>
      <c r="M126" s="46" t="s">
        <v>1438</v>
      </c>
      <c r="N126" s="46" t="s">
        <v>1439</v>
      </c>
      <c r="O126" s="46" t="s">
        <v>1765</v>
      </c>
      <c r="P126" s="46" t="s">
        <v>1766</v>
      </c>
      <c r="Q126" s="46" t="s">
        <v>1767</v>
      </c>
      <c r="R126" s="46" t="s">
        <v>1843</v>
      </c>
      <c r="S126" s="46" t="s">
        <v>1844</v>
      </c>
      <c r="T126" s="46" t="s">
        <v>1845</v>
      </c>
      <c r="U126" s="46" t="s">
        <v>1921</v>
      </c>
      <c r="V126" s="46" t="s">
        <v>1922</v>
      </c>
      <c r="W126" s="46" t="s">
        <v>1923</v>
      </c>
      <c r="X126" s="46" t="s">
        <v>1999</v>
      </c>
      <c r="Y126" s="46" t="s">
        <v>2000</v>
      </c>
      <c r="Z126" s="46" t="s">
        <v>2001</v>
      </c>
      <c r="AA126" s="46" t="s">
        <v>2169</v>
      </c>
      <c r="AB126" s="46" t="s">
        <v>2170</v>
      </c>
      <c r="AC126" s="46" t="s">
        <v>2171</v>
      </c>
      <c r="AD126" s="61">
        <v>18</v>
      </c>
    </row>
    <row r="127" spans="1:30" hidden="1">
      <c r="A127" s="47"/>
      <c r="B127" s="51" t="s">
        <v>2246</v>
      </c>
      <c r="C127" s="46" t="s">
        <v>316</v>
      </c>
      <c r="D127" s="46" t="s">
        <v>317</v>
      </c>
      <c r="E127" s="46" t="s">
        <v>318</v>
      </c>
      <c r="F127" s="46" t="s">
        <v>1284</v>
      </c>
      <c r="G127" s="46" t="s">
        <v>1285</v>
      </c>
      <c r="H127" s="46" t="s">
        <v>1286</v>
      </c>
      <c r="I127" s="46" t="s">
        <v>1362</v>
      </c>
      <c r="J127" s="46" t="s">
        <v>1363</v>
      </c>
      <c r="K127" s="46" t="s">
        <v>1364</v>
      </c>
      <c r="L127" s="46" t="s">
        <v>1440</v>
      </c>
      <c r="M127" s="46" t="s">
        <v>1441</v>
      </c>
      <c r="N127" s="46" t="s">
        <v>1442</v>
      </c>
      <c r="O127" s="46" t="s">
        <v>1768</v>
      </c>
      <c r="P127" s="46" t="s">
        <v>1769</v>
      </c>
      <c r="Q127" s="46" t="s">
        <v>1770</v>
      </c>
      <c r="R127" s="46" t="s">
        <v>1846</v>
      </c>
      <c r="S127" s="46" t="s">
        <v>1847</v>
      </c>
      <c r="T127" s="46" t="s">
        <v>1848</v>
      </c>
      <c r="U127" s="46" t="s">
        <v>1924</v>
      </c>
      <c r="V127" s="46" t="s">
        <v>1925</v>
      </c>
      <c r="W127" s="46" t="s">
        <v>1926</v>
      </c>
      <c r="X127" s="46" t="s">
        <v>2002</v>
      </c>
      <c r="Y127" s="46" t="s">
        <v>2003</v>
      </c>
      <c r="Z127" s="46" t="s">
        <v>2004</v>
      </c>
      <c r="AA127" s="46" t="s">
        <v>2172</v>
      </c>
      <c r="AB127" s="46" t="s">
        <v>2173</v>
      </c>
      <c r="AC127" s="46" t="s">
        <v>2174</v>
      </c>
      <c r="AD127" s="61">
        <v>19</v>
      </c>
    </row>
    <row r="128" spans="1:30" hidden="1">
      <c r="A128" s="47"/>
      <c r="B128" s="54" t="s">
        <v>2247</v>
      </c>
      <c r="C128" s="46" t="s">
        <v>319</v>
      </c>
      <c r="D128" s="46" t="s">
        <v>320</v>
      </c>
      <c r="E128" s="46" t="s">
        <v>321</v>
      </c>
      <c r="F128" s="46" t="s">
        <v>1287</v>
      </c>
      <c r="G128" s="46" t="s">
        <v>1288</v>
      </c>
      <c r="H128" s="46" t="s">
        <v>1289</v>
      </c>
      <c r="I128" s="46" t="s">
        <v>1365</v>
      </c>
      <c r="J128" s="46" t="s">
        <v>1366</v>
      </c>
      <c r="K128" s="46" t="s">
        <v>1367</v>
      </c>
      <c r="L128" s="46" t="s">
        <v>1443</v>
      </c>
      <c r="M128" s="46" t="s">
        <v>1444</v>
      </c>
      <c r="N128" s="46" t="s">
        <v>1445</v>
      </c>
      <c r="O128" s="46" t="s">
        <v>1771</v>
      </c>
      <c r="P128" s="46" t="s">
        <v>1772</v>
      </c>
      <c r="Q128" s="46" t="s">
        <v>1773</v>
      </c>
      <c r="R128" s="46" t="s">
        <v>1849</v>
      </c>
      <c r="S128" s="46" t="s">
        <v>1850</v>
      </c>
      <c r="T128" s="46" t="s">
        <v>1851</v>
      </c>
      <c r="U128" s="46" t="s">
        <v>1927</v>
      </c>
      <c r="V128" s="46" t="s">
        <v>1928</v>
      </c>
      <c r="W128" s="46" t="s">
        <v>1929</v>
      </c>
      <c r="X128" s="46" t="s">
        <v>2005</v>
      </c>
      <c r="Y128" s="46" t="s">
        <v>2006</v>
      </c>
      <c r="Z128" s="46" t="s">
        <v>2007</v>
      </c>
      <c r="AA128" s="46" t="s">
        <v>2175</v>
      </c>
      <c r="AB128" s="46" t="s">
        <v>2176</v>
      </c>
      <c r="AC128" s="46" t="s">
        <v>2177</v>
      </c>
      <c r="AD128" s="61">
        <v>20</v>
      </c>
    </row>
    <row r="129" spans="1:30" hidden="1">
      <c r="A129" s="47"/>
      <c r="B129" s="55" t="s">
        <v>2248</v>
      </c>
      <c r="C129" s="46" t="s">
        <v>322</v>
      </c>
      <c r="D129" s="46" t="s">
        <v>323</v>
      </c>
      <c r="E129" s="46" t="s">
        <v>324</v>
      </c>
      <c r="F129" s="46" t="s">
        <v>1290</v>
      </c>
      <c r="G129" s="46" t="s">
        <v>1291</v>
      </c>
      <c r="H129" s="46" t="s">
        <v>1292</v>
      </c>
      <c r="I129" s="46" t="s">
        <v>1368</v>
      </c>
      <c r="J129" s="46" t="s">
        <v>1369</v>
      </c>
      <c r="K129" s="46" t="s">
        <v>1370</v>
      </c>
      <c r="L129" s="46" t="s">
        <v>1446</v>
      </c>
      <c r="M129" s="46" t="s">
        <v>1447</v>
      </c>
      <c r="N129" s="46" t="s">
        <v>1448</v>
      </c>
      <c r="O129" s="46" t="s">
        <v>1774</v>
      </c>
      <c r="P129" s="46" t="s">
        <v>1775</v>
      </c>
      <c r="Q129" s="46" t="s">
        <v>1776</v>
      </c>
      <c r="R129" s="46" t="s">
        <v>1852</v>
      </c>
      <c r="S129" s="46" t="s">
        <v>1853</v>
      </c>
      <c r="T129" s="46" t="s">
        <v>1854</v>
      </c>
      <c r="U129" s="46" t="s">
        <v>1930</v>
      </c>
      <c r="V129" s="46" t="s">
        <v>1931</v>
      </c>
      <c r="W129" s="46" t="s">
        <v>1932</v>
      </c>
      <c r="X129" s="46" t="s">
        <v>2008</v>
      </c>
      <c r="Y129" s="46" t="s">
        <v>2009</v>
      </c>
      <c r="Z129" s="46" t="s">
        <v>2010</v>
      </c>
      <c r="AA129" s="46" t="s">
        <v>2178</v>
      </c>
      <c r="AB129" s="46" t="s">
        <v>2179</v>
      </c>
      <c r="AC129" s="46" t="s">
        <v>2180</v>
      </c>
      <c r="AD129" s="61">
        <v>21</v>
      </c>
    </row>
    <row r="130" spans="1:30" hidden="1">
      <c r="A130" s="56"/>
      <c r="B130" s="55" t="s">
        <v>2249</v>
      </c>
      <c r="C130" s="46" t="s">
        <v>325</v>
      </c>
      <c r="D130" s="46" t="s">
        <v>326</v>
      </c>
      <c r="E130" s="46" t="s">
        <v>327</v>
      </c>
      <c r="F130" s="46" t="s">
        <v>1293</v>
      </c>
      <c r="G130" s="46" t="s">
        <v>1294</v>
      </c>
      <c r="H130" s="46" t="s">
        <v>1295</v>
      </c>
      <c r="I130" s="46" t="s">
        <v>1371</v>
      </c>
      <c r="J130" s="46" t="s">
        <v>1372</v>
      </c>
      <c r="K130" s="46" t="s">
        <v>1373</v>
      </c>
      <c r="L130" s="46" t="s">
        <v>1449</v>
      </c>
      <c r="M130" s="46" t="s">
        <v>1450</v>
      </c>
      <c r="N130" s="46" t="s">
        <v>1451</v>
      </c>
      <c r="O130" s="46" t="s">
        <v>1777</v>
      </c>
      <c r="P130" s="46" t="s">
        <v>1778</v>
      </c>
      <c r="Q130" s="46" t="s">
        <v>1779</v>
      </c>
      <c r="R130" s="46" t="s">
        <v>1855</v>
      </c>
      <c r="S130" s="46" t="s">
        <v>1856</v>
      </c>
      <c r="T130" s="46" t="s">
        <v>1857</v>
      </c>
      <c r="U130" s="46" t="s">
        <v>1933</v>
      </c>
      <c r="V130" s="46" t="s">
        <v>1934</v>
      </c>
      <c r="W130" s="46" t="s">
        <v>1935</v>
      </c>
      <c r="X130" s="46" t="s">
        <v>2011</v>
      </c>
      <c r="Y130" s="46" t="s">
        <v>2104</v>
      </c>
      <c r="Z130" s="46" t="s">
        <v>2105</v>
      </c>
      <c r="AA130" s="46" t="s">
        <v>2181</v>
      </c>
      <c r="AB130" s="46" t="s">
        <v>2182</v>
      </c>
      <c r="AC130" s="46" t="s">
        <v>2183</v>
      </c>
      <c r="AD130" s="61">
        <v>22</v>
      </c>
    </row>
    <row r="131" spans="1:30" hidden="1">
      <c r="A131" s="56"/>
      <c r="B131" s="51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61">
        <v>23</v>
      </c>
    </row>
    <row r="132" spans="1:30" hidden="1">
      <c r="A132" s="56" t="s">
        <v>2250</v>
      </c>
      <c r="B132" s="51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61">
        <v>24</v>
      </c>
    </row>
    <row r="133" spans="1:30" hidden="1">
      <c r="A133" s="56"/>
      <c r="B133" s="48" t="s">
        <v>2229</v>
      </c>
      <c r="C133" s="46" t="s">
        <v>265</v>
      </c>
      <c r="D133" s="46" t="s">
        <v>266</v>
      </c>
      <c r="E133" s="46" t="s">
        <v>267</v>
      </c>
      <c r="F133" s="46" t="s">
        <v>983</v>
      </c>
      <c r="G133" s="46" t="s">
        <v>984</v>
      </c>
      <c r="H133" s="46" t="s">
        <v>985</v>
      </c>
      <c r="I133" s="46" t="s">
        <v>1311</v>
      </c>
      <c r="J133" s="46" t="s">
        <v>1312</v>
      </c>
      <c r="K133" s="46" t="s">
        <v>1313</v>
      </c>
      <c r="L133" s="46" t="s">
        <v>1389</v>
      </c>
      <c r="M133" s="46" t="s">
        <v>1390</v>
      </c>
      <c r="N133" s="46" t="s">
        <v>1391</v>
      </c>
      <c r="O133" s="46" t="s">
        <v>1467</v>
      </c>
      <c r="P133" s="46" t="s">
        <v>1468</v>
      </c>
      <c r="Q133" s="46" t="s">
        <v>1469</v>
      </c>
      <c r="R133" s="46" t="s">
        <v>1795</v>
      </c>
      <c r="S133" s="46" t="s">
        <v>1796</v>
      </c>
      <c r="T133" s="46" t="s">
        <v>1797</v>
      </c>
      <c r="U133" s="46" t="s">
        <v>1873</v>
      </c>
      <c r="V133" s="46" t="s">
        <v>1874</v>
      </c>
      <c r="W133" s="46" t="s">
        <v>1875</v>
      </c>
      <c r="X133" s="46" t="s">
        <v>1951</v>
      </c>
      <c r="Y133" s="46" t="s">
        <v>1952</v>
      </c>
      <c r="Z133" s="46" t="s">
        <v>1953</v>
      </c>
      <c r="AA133" s="46" t="s">
        <v>2121</v>
      </c>
      <c r="AB133" s="46" t="s">
        <v>2122</v>
      </c>
      <c r="AC133" s="46" t="s">
        <v>2123</v>
      </c>
      <c r="AD133" s="61">
        <v>25</v>
      </c>
    </row>
    <row r="134" spans="1:30" hidden="1">
      <c r="A134" s="56"/>
      <c r="B134" s="54" t="s">
        <v>2251</v>
      </c>
      <c r="C134" s="46" t="s">
        <v>328</v>
      </c>
      <c r="D134" s="46" t="s">
        <v>329</v>
      </c>
      <c r="E134" s="46" t="s">
        <v>330</v>
      </c>
      <c r="F134" s="46" t="s">
        <v>1296</v>
      </c>
      <c r="G134" s="46" t="s">
        <v>1297</v>
      </c>
      <c r="H134" s="46" t="s">
        <v>1298</v>
      </c>
      <c r="I134" s="46" t="s">
        <v>1374</v>
      </c>
      <c r="J134" s="46" t="s">
        <v>1375</v>
      </c>
      <c r="K134" s="46" t="s">
        <v>1376</v>
      </c>
      <c r="L134" s="46" t="s">
        <v>1452</v>
      </c>
      <c r="M134" s="46" t="s">
        <v>1453</v>
      </c>
      <c r="N134" s="46" t="s">
        <v>1454</v>
      </c>
      <c r="O134" s="46" t="s">
        <v>1780</v>
      </c>
      <c r="P134" s="46" t="s">
        <v>1781</v>
      </c>
      <c r="Q134" s="46" t="s">
        <v>1782</v>
      </c>
      <c r="R134" s="46" t="s">
        <v>1858</v>
      </c>
      <c r="S134" s="46" t="s">
        <v>1859</v>
      </c>
      <c r="T134" s="46" t="s">
        <v>1860</v>
      </c>
      <c r="U134" s="46" t="s">
        <v>1936</v>
      </c>
      <c r="V134" s="46" t="s">
        <v>1937</v>
      </c>
      <c r="W134" s="46" t="s">
        <v>1938</v>
      </c>
      <c r="X134" s="46" t="s">
        <v>2106</v>
      </c>
      <c r="Y134" s="46" t="s">
        <v>2107</v>
      </c>
      <c r="Z134" s="46" t="s">
        <v>2108</v>
      </c>
      <c r="AA134" s="46" t="s">
        <v>2184</v>
      </c>
      <c r="AB134" s="46" t="s">
        <v>2185</v>
      </c>
      <c r="AC134" s="46" t="s">
        <v>2186</v>
      </c>
      <c r="AD134" s="61">
        <v>26</v>
      </c>
    </row>
    <row r="135" spans="1:30" hidden="1">
      <c r="A135" s="56"/>
      <c r="B135" s="54" t="s">
        <v>2252</v>
      </c>
      <c r="C135" s="46" t="s">
        <v>331</v>
      </c>
      <c r="D135" s="46" t="s">
        <v>332</v>
      </c>
      <c r="E135" s="46" t="s">
        <v>333</v>
      </c>
      <c r="F135" s="46" t="s">
        <v>1299</v>
      </c>
      <c r="G135" s="46" t="s">
        <v>1300</v>
      </c>
      <c r="H135" s="46" t="s">
        <v>1301</v>
      </c>
      <c r="I135" s="46" t="s">
        <v>1377</v>
      </c>
      <c r="J135" s="46" t="s">
        <v>1378</v>
      </c>
      <c r="K135" s="46" t="s">
        <v>1379</v>
      </c>
      <c r="L135" s="46" t="s">
        <v>1455</v>
      </c>
      <c r="M135" s="46" t="s">
        <v>1456</v>
      </c>
      <c r="N135" s="46" t="s">
        <v>1457</v>
      </c>
      <c r="O135" s="46" t="s">
        <v>1783</v>
      </c>
      <c r="P135" s="46" t="s">
        <v>1784</v>
      </c>
      <c r="Q135" s="46" t="s">
        <v>1785</v>
      </c>
      <c r="R135" s="46" t="s">
        <v>1861</v>
      </c>
      <c r="S135" s="46" t="s">
        <v>1862</v>
      </c>
      <c r="T135" s="46" t="s">
        <v>1863</v>
      </c>
      <c r="U135" s="46" t="s">
        <v>1939</v>
      </c>
      <c r="V135" s="46" t="s">
        <v>1940</v>
      </c>
      <c r="W135" s="46" t="s">
        <v>1941</v>
      </c>
      <c r="X135" s="46" t="s">
        <v>2109</v>
      </c>
      <c r="Y135" s="46" t="s">
        <v>2110</v>
      </c>
      <c r="Z135" s="46" t="s">
        <v>2111</v>
      </c>
      <c r="AA135" s="46" t="s">
        <v>2187</v>
      </c>
      <c r="AB135" s="46" t="s">
        <v>2188</v>
      </c>
      <c r="AC135" s="46" t="s">
        <v>2189</v>
      </c>
      <c r="AD135" s="61">
        <v>27</v>
      </c>
    </row>
    <row r="136" spans="1:30" hidden="1">
      <c r="A136" s="56"/>
      <c r="B136" s="51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61">
        <v>28</v>
      </c>
    </row>
    <row r="137" spans="1:30" hidden="1">
      <c r="A137" s="56" t="s">
        <v>2253</v>
      </c>
      <c r="B137" s="51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61">
        <v>29</v>
      </c>
    </row>
    <row r="138" spans="1:30" hidden="1">
      <c r="A138" s="47"/>
      <c r="B138" s="48" t="s">
        <v>2254</v>
      </c>
      <c r="C138" s="46" t="s">
        <v>334</v>
      </c>
      <c r="D138" s="46" t="s">
        <v>335</v>
      </c>
      <c r="E138" s="46" t="s">
        <v>336</v>
      </c>
      <c r="F138" s="46" t="s">
        <v>1302</v>
      </c>
      <c r="G138" s="46" t="s">
        <v>1303</v>
      </c>
      <c r="H138" s="46" t="s">
        <v>1304</v>
      </c>
      <c r="I138" s="46" t="s">
        <v>1380</v>
      </c>
      <c r="J138" s="46" t="s">
        <v>1381</v>
      </c>
      <c r="K138" s="46" t="s">
        <v>1382</v>
      </c>
      <c r="L138" s="46" t="s">
        <v>1458</v>
      </c>
      <c r="M138" s="46" t="s">
        <v>1459</v>
      </c>
      <c r="N138" s="46" t="s">
        <v>1460</v>
      </c>
      <c r="O138" s="46" t="s">
        <v>1786</v>
      </c>
      <c r="P138" s="46" t="s">
        <v>1787</v>
      </c>
      <c r="Q138" s="46" t="s">
        <v>1788</v>
      </c>
      <c r="R138" s="46" t="s">
        <v>1864</v>
      </c>
      <c r="S138" s="46" t="s">
        <v>1865</v>
      </c>
      <c r="T138" s="46" t="s">
        <v>1866</v>
      </c>
      <c r="U138" s="46" t="s">
        <v>1942</v>
      </c>
      <c r="V138" s="46" t="s">
        <v>1943</v>
      </c>
      <c r="W138" s="46" t="s">
        <v>1944</v>
      </c>
      <c r="X138" s="46" t="s">
        <v>2112</v>
      </c>
      <c r="Y138" s="46" t="s">
        <v>2113</v>
      </c>
      <c r="Z138" s="46" t="s">
        <v>2114</v>
      </c>
      <c r="AA138" s="46" t="s">
        <v>2190</v>
      </c>
      <c r="AB138" s="46" t="s">
        <v>2191</v>
      </c>
      <c r="AC138" s="46" t="s">
        <v>2192</v>
      </c>
      <c r="AD138" s="61">
        <v>30</v>
      </c>
    </row>
    <row r="139" spans="1:30" hidden="1">
      <c r="A139" s="47"/>
      <c r="B139" s="48" t="s">
        <v>2255</v>
      </c>
      <c r="C139" s="46" t="s">
        <v>337</v>
      </c>
      <c r="D139" s="46" t="s">
        <v>338</v>
      </c>
      <c r="E139" s="46" t="s">
        <v>339</v>
      </c>
      <c r="F139" s="46" t="s">
        <v>1305</v>
      </c>
      <c r="G139" s="46" t="s">
        <v>1306</v>
      </c>
      <c r="H139" s="46" t="s">
        <v>1307</v>
      </c>
      <c r="I139" s="46" t="s">
        <v>1383</v>
      </c>
      <c r="J139" s="46" t="s">
        <v>1384</v>
      </c>
      <c r="K139" s="46" t="s">
        <v>1385</v>
      </c>
      <c r="L139" s="46" t="s">
        <v>1461</v>
      </c>
      <c r="M139" s="46" t="s">
        <v>1462</v>
      </c>
      <c r="N139" s="46" t="s">
        <v>1463</v>
      </c>
      <c r="O139" s="46" t="s">
        <v>1789</v>
      </c>
      <c r="P139" s="46" t="s">
        <v>1790</v>
      </c>
      <c r="Q139" s="46" t="s">
        <v>1791</v>
      </c>
      <c r="R139" s="46" t="s">
        <v>1867</v>
      </c>
      <c r="S139" s="46" t="s">
        <v>1868</v>
      </c>
      <c r="T139" s="46" t="s">
        <v>1869</v>
      </c>
      <c r="U139" s="46" t="s">
        <v>1945</v>
      </c>
      <c r="V139" s="46" t="s">
        <v>1946</v>
      </c>
      <c r="W139" s="46" t="s">
        <v>1947</v>
      </c>
      <c r="X139" s="46" t="s">
        <v>2115</v>
      </c>
      <c r="Y139" s="46" t="s">
        <v>2116</v>
      </c>
      <c r="Z139" s="46" t="s">
        <v>2117</v>
      </c>
      <c r="AA139" s="46" t="s">
        <v>2193</v>
      </c>
      <c r="AB139" s="46" t="s">
        <v>2194</v>
      </c>
      <c r="AC139" s="46" t="s">
        <v>2195</v>
      </c>
      <c r="AD139" s="61">
        <v>31</v>
      </c>
    </row>
    <row r="140" spans="1:30" hidden="1">
      <c r="A140" s="47"/>
      <c r="B140" s="48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</row>
    <row r="141" spans="1:30">
      <c r="A141" s="47"/>
      <c r="B141" s="48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</row>
    <row r="142" spans="1:30">
      <c r="A142" s="47"/>
      <c r="B142" s="48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</row>
    <row r="143" spans="1:30">
      <c r="A143" s="47"/>
      <c r="B143" s="48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</row>
    <row r="144" spans="1:30">
      <c r="A144" s="47"/>
      <c r="B144" s="48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</row>
    <row r="145" spans="2:20">
      <c r="B145" s="59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</row>
    <row r="146" spans="2:20" ht="15" customHeight="1">
      <c r="B146" s="59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</row>
    <row r="147" spans="2:20" ht="15" customHeight="1"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R105:T105"/>
    <mergeCell ref="U105:W105"/>
    <mergeCell ref="C66:E66"/>
    <mergeCell ref="F66:H66"/>
    <mergeCell ref="I66:K66"/>
    <mergeCell ref="L66:N66"/>
    <mergeCell ref="O66:Q66"/>
    <mergeCell ref="R66:T66"/>
    <mergeCell ref="C105:E105"/>
    <mergeCell ref="F105:H105"/>
    <mergeCell ref="I105:K105"/>
    <mergeCell ref="L105:N105"/>
    <mergeCell ref="O105:Q105"/>
    <mergeCell ref="X105:Z105"/>
    <mergeCell ref="AA105:AC105"/>
    <mergeCell ref="U66:W66"/>
    <mergeCell ref="X66:Z66"/>
    <mergeCell ref="AA66:AC66"/>
  </mergeCells>
  <dataValidations count="1">
    <dataValidation type="list" allowBlank="1" showInputMessage="1" showErrorMessage="1" sqref="C10:E10" xr:uid="{04374B64-D561-4FC0-B8B0-735B1A708AD3}">
      <formula1>$B$49:$B$57</formula1>
    </dataValidation>
  </dataValidations>
  <hyperlinks>
    <hyperlink ref="A47" r:id="rId1" display="http://www.abs.gov.au/websitedbs/d3310114.nsf/Home/©+Copyright?OpenDocument" xr:uid="{693874BE-F50C-4241-B6E7-2BB6865EA534}"/>
    <hyperlink ref="F109" location="A125173850V" display="A125173850V" xr:uid="{BED06574-DD8C-47A6-8295-0986DE6D616A}"/>
    <hyperlink ref="F110" location="A125173814K" display="A125173814K" xr:uid="{5E46A7B0-77DC-4277-B02E-80D0B367E13F}"/>
    <hyperlink ref="F111" location="A125173854C" display="A125173854C" xr:uid="{020DD6B8-A71B-43E2-9752-4AB4291C571C}"/>
    <hyperlink ref="F112" location="A125173858L" display="A125173858L" xr:uid="{2B5675A9-96BA-4997-931F-D372B971F7E9}"/>
    <hyperlink ref="F113" location="A125173818V" display="A125173818V" xr:uid="{08F3AB58-0976-4C82-A510-935955B6E086}"/>
    <hyperlink ref="F114" location="A125173822K" display="A125173822K" xr:uid="{9907EAC1-2689-4097-83D6-C96B846DDE89}"/>
    <hyperlink ref="F115" location="A125173842V" display="A125173842V" xr:uid="{3D7C9B6B-F7EA-4533-A11B-DD5D84B55C56}"/>
    <hyperlink ref="F116" location="A125173802A" display="A125173802A" xr:uid="{D4B2E87D-0B25-4C52-891F-20840419376F}"/>
    <hyperlink ref="F117" location="A125173862C" display="A125173862C" xr:uid="{4834701D-5A6F-4605-80EC-A68E250AE839}"/>
    <hyperlink ref="F118" location="A125173846C" display="A125173846C" xr:uid="{CC54715C-DFAC-4764-8499-8B0AC8CC229E}"/>
    <hyperlink ref="F119" location="A125173874L" display="A125173874L" xr:uid="{B222EDC4-2B8E-4E54-90DE-B5EB075304C9}"/>
    <hyperlink ref="F120" location="A125173806K" display="A125173806K" xr:uid="{4D1A138D-851D-4254-A159-6A78FF5F42B0}"/>
    <hyperlink ref="F121" location="A125173782C" display="A125173782C" xr:uid="{9A282AB2-7CA4-4330-A655-A4C9AAE96C49}"/>
    <hyperlink ref="F122" location="A125173794L" display="A125173794L" xr:uid="{CE391333-3828-4EEE-8A52-9883B1DD270C}"/>
    <hyperlink ref="F123" location="A125173826V" display="A125173826V" xr:uid="{B7A0063A-35C5-4995-ADC2-6CDAA1304EE0}"/>
    <hyperlink ref="F124" location="A125173798W" display="A125173798W" xr:uid="{026710EA-CAFB-474B-87DC-7653B7C790E6}"/>
    <hyperlink ref="F125" location="A125173830K" display="A125173830K" xr:uid="{D43F3289-2A3C-4EF2-88B6-18B527A7AACB}"/>
    <hyperlink ref="F126" location="A125173834V" display="A125173834V" xr:uid="{988B830D-CF6D-4FF9-AD9E-95A2E1B1E7C2}"/>
    <hyperlink ref="F127" location="A125173878W" display="A125173878W" xr:uid="{C302A470-9B60-41DC-98FF-6ECAC34A3EAA}"/>
    <hyperlink ref="F128" location="A125173786L" display="A125173786L" xr:uid="{5B700FE8-4D94-4953-9FF3-14D58674A78D}"/>
    <hyperlink ref="F129" location="A125173866L" display="A125173866L" xr:uid="{1607C27E-C1A8-4F9F-87D5-B6A92B2BBDBA}"/>
    <hyperlink ref="F130" location="A125173870C" display="A125173870C" xr:uid="{E2D8B092-C23B-4290-83BC-A124A324CA6B}"/>
    <hyperlink ref="F134" location="A125173790C" display="A125173790C" xr:uid="{DAC57E6C-5EE8-4D54-B4F8-8ACDD907C647}"/>
    <hyperlink ref="F135" location="A125173810A" display="A125173810A" xr:uid="{8BAB5BCB-EF91-43FE-914B-3646BF8091BF}"/>
    <hyperlink ref="F138" location="A125173838C" display="A125173838C" xr:uid="{E2CE5AE0-D906-432D-83A5-0C31EE8DF9F1}"/>
    <hyperlink ref="F139" location="A125173882L" display="A125173882L" xr:uid="{9803FF72-4805-475F-8B69-7951F5DB9ED4}"/>
    <hyperlink ref="I109" location="A125173434J" display="A125173434J" xr:uid="{B6E486B4-1FD7-4DFE-907A-3BB91141E6F9}"/>
    <hyperlink ref="I110" location="A125173398K" display="A125173398K" xr:uid="{7CE411AB-2CE6-4AA3-B860-4F481CD3E91D}"/>
    <hyperlink ref="I111" location="A125173438T" display="A125173438T" xr:uid="{A84A5E41-B80D-4C72-8A4F-B662EE0B972A}"/>
    <hyperlink ref="I112" location="A125173442J" display="A125173442J" xr:uid="{3862B9DC-5479-4BC1-A552-517D3D57534F}"/>
    <hyperlink ref="I113" location="A125173402R" display="A125173402R" xr:uid="{4D42672B-439B-45AD-9414-04FD5066293F}"/>
    <hyperlink ref="I114" location="A125173406X" display="A125173406X" xr:uid="{3B039763-88BD-4427-B8C5-47E52040F06A}"/>
    <hyperlink ref="I115" location="A125173426J" display="A125173426J" xr:uid="{7687F5B5-E52F-4044-AF34-ED2EA80805E6}"/>
    <hyperlink ref="I116" location="A125173386A" display="A125173386A" xr:uid="{6DA3568C-31FF-4C85-8547-9F0BABCFE494}"/>
    <hyperlink ref="I117" location="A125173446T" display="A125173446T" xr:uid="{F6AD5D0B-1626-48D6-95C5-E6E80C1EADA2}"/>
    <hyperlink ref="I118" location="A125173430X" display="A125173430X" xr:uid="{5E5E1598-E846-4B4A-B305-256CA589C8D7}"/>
    <hyperlink ref="I119" location="A125173458A" display="A125173458A" xr:uid="{8C316F38-5C98-4F75-834C-D306C4EF6D6F}"/>
    <hyperlink ref="I120" location="A125173390T" display="A125173390T" xr:uid="{690071F6-7E87-4A5D-8F88-3A53D4D76B8F}"/>
    <hyperlink ref="I121" location="A125173366T" display="A125173366T" xr:uid="{E3D8B7F9-E4D7-4F9E-AE82-86C3C4D77432}"/>
    <hyperlink ref="I122" location="A125173378A" display="A125173378A" xr:uid="{AC45ABF7-E6DC-4E93-B8B4-D6FA46DCAF5C}"/>
    <hyperlink ref="I123" location="A125173410R" display="A125173410R" xr:uid="{971486FF-0760-4820-9363-FD42C39C7445}"/>
    <hyperlink ref="I124" location="A125173382T" display="A125173382T" xr:uid="{5338A6B4-6788-4AFD-84D5-A7B9D4610440}"/>
    <hyperlink ref="I125" location="A125173414X" display="A125173414X" xr:uid="{983A23F0-F3C9-4D65-9B79-C54861B9FC04}"/>
    <hyperlink ref="I126" location="A125173418J" display="A125173418J" xr:uid="{A695ADCE-BE36-43F3-9706-3CF421B0BBA3}"/>
    <hyperlink ref="I127" location="A125173462T" display="A125173462T" xr:uid="{28F75F3A-53DA-4A7E-9558-E0B963C1BB4E}"/>
    <hyperlink ref="I128" location="A125173370J" display="A125173370J" xr:uid="{06D41194-E230-4A0E-890E-E631BC2E4C2B}"/>
    <hyperlink ref="I129" location="A125173450J" display="A125173450J" xr:uid="{901687CB-D374-4096-96EB-255B00AD1C54}"/>
    <hyperlink ref="I130" location="A125173454T" display="A125173454T" xr:uid="{C62A4E2E-3198-4B30-87E3-FF278584B2E0}"/>
    <hyperlink ref="I134" location="A125173374T" display="A125173374T" xr:uid="{60C4A598-DA3C-4FA5-8B14-E6FA73E2B976}"/>
    <hyperlink ref="I135" location="A125173394A" display="A125173394A" xr:uid="{E5B4E373-875C-46EF-8D41-5D6A9F818B64}"/>
    <hyperlink ref="I138" location="A125173422X" display="A125173422X" xr:uid="{722FA6CA-A2F1-4B49-83EA-643E993ED08B}"/>
    <hyperlink ref="I139" location="A125173466A" display="A125173466A" xr:uid="{7CCA71B7-F83E-4E4B-BC36-3C8F8F1BAA62}"/>
    <hyperlink ref="L109" location="A125173954L" display="A125173954L" xr:uid="{19FB8358-6EEA-4925-B15C-E42485A7B04D}"/>
    <hyperlink ref="L110" location="A125173918C" display="A125173918C" xr:uid="{46159A0C-44AD-43B4-A115-440F494C8774}"/>
    <hyperlink ref="L111" location="A125173958W" display="A125173958W" xr:uid="{023B29D6-D45F-4625-968F-0007FE564F8E}"/>
    <hyperlink ref="L112" location="A125173962L" display="A125173962L" xr:uid="{045F9CB4-4267-443A-A116-146021B8D3A8}"/>
    <hyperlink ref="L113" location="A125173922V" display="A125173922V" xr:uid="{93E74B57-C5A1-4C38-8A42-211237D57632}"/>
    <hyperlink ref="L114" location="A125173926C" display="A125173926C" xr:uid="{49CD5706-7EA7-4D26-AF48-16E9893C4892}"/>
    <hyperlink ref="L115" location="A125173946L" display="A125173946L" xr:uid="{66B0A664-1608-4364-A6D9-E68FB12AFAA8}"/>
    <hyperlink ref="L116" location="A125173906V" display="A125173906V" xr:uid="{0DD4670D-781E-4E0B-AC28-CF3D2263BDDD}"/>
    <hyperlink ref="L117" location="A125173966W" display="A125173966W" xr:uid="{2B8DA24C-A034-43B7-9478-97324C936CA1}"/>
    <hyperlink ref="L118" location="A125173950C" display="A125173950C" xr:uid="{562550B3-5F07-4B0C-B952-2FE446E4B74E}"/>
    <hyperlink ref="L119" location="A125173978F" display="A125173978F" xr:uid="{875E2807-45D7-4790-BD25-D7DF4E519ED4}"/>
    <hyperlink ref="L120" location="A125173910K" display="A125173910K" xr:uid="{B866A6F2-5622-409A-9241-E0320C5B9A4C}"/>
    <hyperlink ref="L121" location="A125173886W" display="A125173886W" xr:uid="{D238CF62-11EA-420A-A9A4-EE437D92798F}"/>
    <hyperlink ref="L122" location="A125173898F" display="A125173898F" xr:uid="{9F55DD4E-B3AF-4881-821D-455D58A297CF}"/>
    <hyperlink ref="L123" location="A125173930V" display="A125173930V" xr:uid="{8F3BC73E-A6E8-450D-8E68-293E6ADDC4EF}"/>
    <hyperlink ref="L124" location="A125173902K" display="A125173902K" xr:uid="{9C42C295-DA03-46EA-9EDC-D8B75B62B6A8}"/>
    <hyperlink ref="L125" location="A125173934C" display="A125173934C" xr:uid="{6E68C3E5-17DB-4727-95EE-834E522D57D2}"/>
    <hyperlink ref="L126" location="A125173938L" display="A125173938L" xr:uid="{778AB988-45A6-4AE7-A25D-6BD05BD25F34}"/>
    <hyperlink ref="L127" location="A125173982W" display="A125173982W" xr:uid="{81E67ADB-88C9-4610-A7C5-8C441F930CA4}"/>
    <hyperlink ref="L128" location="A125173890L" display="A125173890L" xr:uid="{96225623-54A0-480A-8F75-63C515F7A4CA}"/>
    <hyperlink ref="L129" location="A125173970L" display="A125173970L" xr:uid="{966064D3-E992-4BD2-91E1-EB8CCEFE10B2}"/>
    <hyperlink ref="L130" location="A125173974W" display="A125173974W" xr:uid="{772DF236-109D-4EF2-B999-ED799671FE38}"/>
    <hyperlink ref="L134" location="A125173894W" display="A125173894W" xr:uid="{4E4AB880-17D8-4277-B6E6-9F0741A4A640}"/>
    <hyperlink ref="L135" location="A125173914V" display="A125173914V" xr:uid="{3F995F69-FF91-4FFC-AA2E-1EDC73E3E984}"/>
    <hyperlink ref="L138" location="A125173942C" display="A125173942C" xr:uid="{A118CCEA-9046-427F-9DE7-7B5862A80AE7}"/>
    <hyperlink ref="L139" location="A125173986F" display="A125173986F" xr:uid="{0F82D961-0445-4F31-B99A-75BE9ED445AC}"/>
    <hyperlink ref="O109" location="A125174058J" display="A125174058J" xr:uid="{1C09913D-0AED-472C-93EF-84BB6A32C66E}"/>
    <hyperlink ref="O110" location="A125174022F" display="A125174022F" xr:uid="{71F08103-DEAD-4218-8F13-D11BE1AFF80F}"/>
    <hyperlink ref="O111" location="A125174062X" display="A125174062X" xr:uid="{0C60CD99-8D37-4873-859D-DEC8AD330E4C}"/>
    <hyperlink ref="O112" location="A125174066J" display="A125174066J" xr:uid="{523E998F-1D53-4C18-9F6F-CDB0729BB778}"/>
    <hyperlink ref="O113" location="A125174026R" display="A125174026R" xr:uid="{8705562D-569C-450F-BD6C-D504B239E1E5}"/>
    <hyperlink ref="O114" location="A125174030F" display="A125174030F" xr:uid="{E16B917F-F92B-4A6B-BDCE-8CA15E6F8ED7}"/>
    <hyperlink ref="O115" location="A125174050R" display="A125174050R" xr:uid="{F693612E-C7FA-4B67-8E64-A7A51B5B490A}"/>
    <hyperlink ref="O116" location="A125174010W" display="A125174010W" xr:uid="{B2E76A86-1ECF-47CB-9FFC-7A78AFEB581F}"/>
    <hyperlink ref="O117" location="A125174070X" display="A125174070X" xr:uid="{10B9EF18-A3A7-4660-9C41-0182EF159E0E}"/>
    <hyperlink ref="O118" location="A125174054X" display="A125174054X" xr:uid="{8BFAAA2C-2295-4D24-8AE8-18A8AE8871CB}"/>
    <hyperlink ref="O119" location="A125174082J" display="A125174082J" xr:uid="{BD272290-E2C5-444B-8E69-2109EB224A56}"/>
    <hyperlink ref="O120" location="A125174014F" display="A125174014F" xr:uid="{1916E515-6276-42E4-8A17-BC452B770E27}"/>
    <hyperlink ref="O121" location="A125173990W" display="A125173990W" xr:uid="{4799E9A6-AD23-47D9-9EA4-539667521C30}"/>
    <hyperlink ref="O122" location="A125174002W" display="A125174002W" xr:uid="{0CE0ACD1-A972-4A46-A2C9-E7D6F83273E1}"/>
    <hyperlink ref="O123" location="A125174034R" display="A125174034R" xr:uid="{AB0B3584-403A-4061-A248-CAB3E06CF7AE}"/>
    <hyperlink ref="O124" location="A125174006F" display="A125174006F" xr:uid="{7B05C1E6-F4AB-4466-B5CA-5A1E0EF57B53}"/>
    <hyperlink ref="O125" location="A125174038X" display="A125174038X" xr:uid="{F50A6839-AEC4-483A-A032-58B1BEAE13A4}"/>
    <hyperlink ref="O126" location="A125174042R" display="A125174042R" xr:uid="{56877F3F-3612-45D9-BF30-B4DCDF095432}"/>
    <hyperlink ref="O127" location="A125174086T" display="A125174086T" xr:uid="{80A7F933-93D8-43D1-8213-0BF9AB18A229}"/>
    <hyperlink ref="O128" location="A125173994F" display="A125173994F" xr:uid="{E48CB6EE-64FF-41CE-9B1A-AA1EDC987845}"/>
    <hyperlink ref="O129" location="A125174074J" display="A125174074J" xr:uid="{4346848A-21B5-45A2-89AF-F41B23A9FC0D}"/>
    <hyperlink ref="O130" location="A125174078T" display="A125174078T" xr:uid="{2DCC1869-A69C-498A-BCF8-04829BCE2CC5}"/>
    <hyperlink ref="O134" location="A125173998R" display="A125173998R" xr:uid="{A65CD608-37D3-43BD-B7C0-78FDE900B86A}"/>
    <hyperlink ref="O135" location="A125174018R" display="A125174018R" xr:uid="{0CDB6D59-4E1F-42A2-9FFC-C3A10F18CDC3}"/>
    <hyperlink ref="O138" location="A125174046X" display="A125174046X" xr:uid="{7D911CBB-8057-4E06-94E8-B4298C378B7C}"/>
    <hyperlink ref="O139" location="A125174090J" display="A125174090J" xr:uid="{24795CB1-FABD-4C99-91D4-113544A9FFCD}"/>
    <hyperlink ref="R109" location="A125173538A" display="A125173538A" xr:uid="{2E1A6B0D-EDB4-4D72-A277-EF9B60E8A4DC}"/>
    <hyperlink ref="R110" location="A125173502X" display="A125173502X" xr:uid="{E6A58990-074F-4B0A-8501-BF5956754177}"/>
    <hyperlink ref="R111" location="A125173542T" display="A125173542T" xr:uid="{8E727D4B-E55D-450C-8A16-4D4223368A30}"/>
    <hyperlink ref="R112" location="A125173546A" display="A125173546A" xr:uid="{7E2F6223-0B91-4B29-975B-C15C988C0706}"/>
    <hyperlink ref="R113" location="A125173506J" display="A125173506J" xr:uid="{CE06F000-EA43-46FB-9928-43E4100E351A}"/>
    <hyperlink ref="R114" location="A125173510X" display="A125173510X" xr:uid="{2928BCFC-9610-40E5-9635-4A15658F626A}"/>
    <hyperlink ref="R115" location="A125173530J" display="A125173530J" xr:uid="{482DF969-7C6A-4524-ACE3-64CCD3EAC9A7}"/>
    <hyperlink ref="R116" location="A125173490A" display="A125173490A" xr:uid="{9B9AA8D6-433E-4032-84B8-5D606BBFE363}"/>
    <hyperlink ref="R117" location="A125173550T" display="A125173550T" xr:uid="{3AC1CDB5-2DA1-42A4-A3C1-A940B06215E9}"/>
    <hyperlink ref="R118" location="A125173534T" display="A125173534T" xr:uid="{EBB45F9E-B9B6-4954-A8F3-E38B237C3C06}"/>
    <hyperlink ref="R119" location="A125173562A" display="A125173562A" xr:uid="{A97A85CB-C768-4FA2-967D-2290A2A4671F}"/>
    <hyperlink ref="R120" location="A125173494K" display="A125173494K" xr:uid="{720432FD-1005-456D-B72C-E3F557B1CCEA}"/>
    <hyperlink ref="R121" location="A125173470T" display="A125173470T" xr:uid="{CD45F859-2D09-41E1-8103-A4954D176B2C}"/>
    <hyperlink ref="R122" location="A125173482A" display="A125173482A" xr:uid="{2CEA5D4B-3BF9-48A9-B75C-3733C79637D6}"/>
    <hyperlink ref="R123" location="A125173514J" display="A125173514J" xr:uid="{887A944E-D22F-4E0C-848D-14AB7419CAF5}"/>
    <hyperlink ref="R124" location="A125173486K" display="A125173486K" xr:uid="{8D0F113D-6BA9-4726-9524-8231B3330ECE}"/>
    <hyperlink ref="R125" location="A125173518T" display="A125173518T" xr:uid="{8C1E1F16-67DF-4EF6-98B1-854B577925CA}"/>
    <hyperlink ref="R126" location="A125173522J" display="A125173522J" xr:uid="{6BC3F9C1-23B9-48E3-86DB-EBFB017934CB}"/>
    <hyperlink ref="R127" location="A125173566K" display="A125173566K" xr:uid="{C089362B-6691-48CB-8F56-2A2CFA98FD58}"/>
    <hyperlink ref="R128" location="A125173474A" display="A125173474A" xr:uid="{5EE13161-3466-4E39-87F2-2E40DE35D2B1}"/>
    <hyperlink ref="R129" location="A125173554A" display="A125173554A" xr:uid="{62785C75-89FE-460B-8F6A-F7AA73470173}"/>
    <hyperlink ref="R130" location="A125173558K" display="A125173558K" xr:uid="{F67CF42C-F71F-4156-9AA0-DD7A3680F0C1}"/>
    <hyperlink ref="R134" location="A125173478K" display="A125173478K" xr:uid="{7F7EFF51-C21F-40FF-874A-7ED6709009EB}"/>
    <hyperlink ref="R135" location="A125173498V" display="A125173498V" xr:uid="{DDEA7690-284D-4805-B1D6-01CC29D59192}"/>
    <hyperlink ref="R138" location="A125173526T" display="A125173526T" xr:uid="{8CBA77FB-465B-4693-943E-6BD25607CF7A}"/>
    <hyperlink ref="R139" location="A125173570A" display="A125173570A" xr:uid="{BB6EE267-F9CA-41A9-8317-BB41686AB695}"/>
    <hyperlink ref="U109" location="A125173642A" display="A125173642A" xr:uid="{2A40BEB3-BF93-49FB-8814-358640F8DC75}"/>
    <hyperlink ref="U110" location="A125173606T" display="A125173606T" xr:uid="{9CF573F4-E906-4DCE-91CF-8D2C610ACB1C}"/>
    <hyperlink ref="U111" location="A125173646K" display="A125173646K" xr:uid="{B61435DC-F1C5-431F-8815-5E0352784869}"/>
    <hyperlink ref="U112" location="A125173650A" display="A125173650A" xr:uid="{F351A253-FA1C-4F85-B24B-FFD70DEC024C}"/>
    <hyperlink ref="U113" location="A125173610J" display="A125173610J" xr:uid="{D46CCDCE-2F53-4E87-B7BE-C7FE4212DEC0}"/>
    <hyperlink ref="U114" location="A125173614T" display="A125173614T" xr:uid="{E56D59C0-4190-4F5C-81A5-96963F5D6B5C}"/>
    <hyperlink ref="U115" location="A125173634A" display="A125173634A" xr:uid="{875C213D-5736-4773-AC14-331DA545201E}"/>
    <hyperlink ref="U116" location="A125173594V" display="A125173594V" xr:uid="{74EFD595-9BDC-4703-BDB2-991D0FDDA941}"/>
    <hyperlink ref="U117" location="A125173654K" display="A125173654K" xr:uid="{B12C75CD-4823-45DA-8EB7-B49D5F375580}"/>
    <hyperlink ref="U118" location="A125173638K" display="A125173638K" xr:uid="{C4118EA8-D578-409E-80B8-3551EF239F23}"/>
    <hyperlink ref="U119" location="A125173666V" display="A125173666V" xr:uid="{10E81789-434C-49CA-A2CC-034777F4964C}"/>
    <hyperlink ref="U120" location="A125173598C" display="A125173598C" xr:uid="{7C49F2B2-763B-4B43-ACDE-C0BEFB86A22D}"/>
    <hyperlink ref="U121" location="A125173574K" display="A125173574K" xr:uid="{F4C4F8D6-AD9E-42C6-A65C-53719890A683}"/>
    <hyperlink ref="U122" location="A125173586V" display="A125173586V" xr:uid="{C9ADFA0A-6090-4B1C-83FE-A49E86685E22}"/>
    <hyperlink ref="U123" location="A125173618A" display="A125173618A" xr:uid="{C9817D62-D557-42EE-B52B-4D685F3EDD06}"/>
    <hyperlink ref="U124" location="A125173590K" display="A125173590K" xr:uid="{7302A459-C2A3-4A0B-9B4A-9BBC16447448}"/>
    <hyperlink ref="U125" location="A125173622T" display="A125173622T" xr:uid="{0D5E3D2B-BB89-4FD6-B782-095337E5D13A}"/>
    <hyperlink ref="U126" location="A125173626A" display="A125173626A" xr:uid="{FC41E34A-41FD-491A-80A3-66FAE62FAC1A}"/>
    <hyperlink ref="U127" location="A125173670K" display="A125173670K" xr:uid="{1BD281D6-CB30-4A7C-9120-840E161A0CD3}"/>
    <hyperlink ref="U128" location="A125173578V" display="A125173578V" xr:uid="{CBA1532B-3776-4341-8B4C-EF68BC26A473}"/>
    <hyperlink ref="U129" location="A125173658V" display="A125173658V" xr:uid="{DB03E172-5CC4-4449-AA4F-9A02C23A51E7}"/>
    <hyperlink ref="U130" location="A125173662K" display="A125173662K" xr:uid="{68BF1264-1D78-4658-AF6F-BCF137F33D87}"/>
    <hyperlink ref="U134" location="A125173582K" display="A125173582K" xr:uid="{C7544A00-2FB0-4464-B2E4-E15C976D8270}"/>
    <hyperlink ref="U135" location="A125173602J" display="A125173602J" xr:uid="{912F317C-D4E7-493A-A183-E34AF49EDAF5}"/>
    <hyperlink ref="U138" location="A125173630T" display="A125173630T" xr:uid="{CEE4CFA5-B8E7-4820-AD84-6AA36A2EF3B5}"/>
    <hyperlink ref="U139" location="A125173674V" display="A125173674V" xr:uid="{A46010E6-2BF2-42E2-9A25-69DEA45B1B32}"/>
    <hyperlink ref="X109" location="A125173746V" display="A125173746V" xr:uid="{C9A770FB-C933-41AE-86F5-1A69768048E9}"/>
    <hyperlink ref="X110" location="A125173710T" display="A125173710T" xr:uid="{D229FAB4-1BE8-4E94-ADD1-86826EE20254}"/>
    <hyperlink ref="X111" location="A125173750K" display="A125173750K" xr:uid="{727A71BF-D910-4C11-BD37-D68C76D45B3D}"/>
    <hyperlink ref="X112" location="A125173754V" display="A125173754V" xr:uid="{3FC73163-BE88-4BE6-882B-C367FC3A3B3B}"/>
    <hyperlink ref="X113" location="A125173714A" display="A125173714A" xr:uid="{9736F6A5-9E08-43F7-A77C-6F42DAE77639}"/>
    <hyperlink ref="X114" location="A125173718K" display="A125173718K" xr:uid="{9F41F6CF-BFA1-481B-A5CC-3629E95C4A4F}"/>
    <hyperlink ref="X115" location="A125173738V" display="A125173738V" xr:uid="{479FE96C-10A9-4623-BF5F-0EACC502C66A}"/>
    <hyperlink ref="X116" location="A125173698L" display="A125173698L" xr:uid="{72D0101D-E114-4ED6-BEFE-DED38D12027E}"/>
    <hyperlink ref="X117" location="A125173758C" display="A125173758C" xr:uid="{679437BE-334F-4DC4-AF6D-1821C6EEE99D}"/>
    <hyperlink ref="X118" location="A125173742K" display="A125173742K" xr:uid="{3CD999E7-56DD-435A-8424-9D1AF796D819}"/>
    <hyperlink ref="X119" location="A125173770V" display="A125173770V" xr:uid="{D7C63A25-DB1E-4956-8C59-94DA8E106500}"/>
    <hyperlink ref="X120" location="A125173702T" display="A125173702T" xr:uid="{44145E2B-13F4-4B6A-B3F5-2D683CA4ACD0}"/>
    <hyperlink ref="X121" location="A125173678C" display="A125173678C" xr:uid="{4D66E4BE-6DD8-4BFD-A691-C8342DF82C48}"/>
    <hyperlink ref="X122" location="A125173690V" display="A125173690V" xr:uid="{CE272FFA-58DD-4DD7-802C-60A274AEE44B}"/>
    <hyperlink ref="X123" location="A125173722A" display="A125173722A" xr:uid="{63179790-709D-42F5-9B96-2DD5AB961E72}"/>
    <hyperlink ref="X124" location="A125173694C" display="A125173694C" xr:uid="{B19F68E8-0026-47C2-B8D6-C4006BF97130}"/>
    <hyperlink ref="X125" location="A125173726K" display="A125173726K" xr:uid="{C6110256-25DB-44A1-9AAD-2354941CDAB1}"/>
    <hyperlink ref="X126" location="A125173730A" display="A125173730A" xr:uid="{DF95E2D7-164B-4FE9-B956-2023A2F4BA7B}"/>
    <hyperlink ref="X127" location="A125173774C" display="A125173774C" xr:uid="{AEE02E61-D501-4BB2-99DA-FAFD98BE7B8A}"/>
    <hyperlink ref="X128" location="A125173682V" display="A125173682V" xr:uid="{D3B7F10E-B20F-495F-A2CD-C97B7C569339}"/>
    <hyperlink ref="X129" location="A125173762V" display="A125173762V" xr:uid="{985EA74F-2EAF-49BD-A75F-AEDC7A4B86E7}"/>
    <hyperlink ref="X130" location="A125173766C" display="A125173766C" xr:uid="{83FB335C-D23C-4C3B-9D9F-55895329DB86}"/>
    <hyperlink ref="X134" location="A125173686C" display="A125173686C" xr:uid="{8AA75595-6B34-4608-BCB2-F75D272C1D36}"/>
    <hyperlink ref="X135" location="A125173706A" display="A125173706A" xr:uid="{313F4A0E-D181-4D59-922C-73FF1F88F90F}"/>
    <hyperlink ref="X138" location="A125173734K" display="A125173734K" xr:uid="{CE2F1305-283E-4E3D-B093-353618DB0278}"/>
    <hyperlink ref="X139" location="A125173778L" display="A125173778L" xr:uid="{6F639465-993D-43C2-8B8F-53B7C767A864}"/>
    <hyperlink ref="AA109" location="A125173330R" display="A125173330R" xr:uid="{2A439ADE-DF2A-44CE-B514-B91FECCE4497}"/>
    <hyperlink ref="AA110" location="A125173294T" display="A125173294T" xr:uid="{650DA0AF-8275-45C9-806F-1DF8317F5FE9}"/>
    <hyperlink ref="AA111" location="A125173334X" display="A125173334X" xr:uid="{D99CCD5B-1E56-431A-A198-9C90B3828D1D}"/>
    <hyperlink ref="AA112" location="A125173338J" display="A125173338J" xr:uid="{AF72B1AC-6F36-4A12-916E-D9906FD95C36}"/>
    <hyperlink ref="AA113" location="A125173298A" display="A125173298A" xr:uid="{7AAE2EEF-3B86-4B9E-B6E2-AD4AC0FC0C16}"/>
    <hyperlink ref="AA114" location="A125173302F" display="A125173302F" xr:uid="{F3B87532-3F30-4911-933B-1D77A447862C}"/>
    <hyperlink ref="AA115" location="A125173322R" display="A125173322R" xr:uid="{11164D2C-240F-4E66-9B43-966FFCEB439A}"/>
    <hyperlink ref="AA116" location="A125173282J" display="A125173282J" xr:uid="{B118A379-7720-4EA5-83CA-118E236B0C48}"/>
    <hyperlink ref="AA117" location="A125173342X" display="A125173342X" xr:uid="{2190B835-2B84-4E59-9792-896453FC1BE8}"/>
    <hyperlink ref="AA118" location="A125173326X" display="A125173326X" xr:uid="{A76B0A3D-9A62-414F-94B6-513326195268}"/>
    <hyperlink ref="AA119" location="A125173354J" display="A125173354J" xr:uid="{B581ED10-4A04-4E3A-85F3-01C8BB9BEFE5}"/>
    <hyperlink ref="AA120" location="A125173286T" display="A125173286T" xr:uid="{6BA3FDF0-7ADC-452B-9748-03D9BF6F2A4D}"/>
    <hyperlink ref="AA121" location="A125173262X" display="A125173262X" xr:uid="{82EB88AC-736B-42F4-87C5-80F76F071F73}"/>
    <hyperlink ref="AA122" location="A125173274J" display="A125173274J" xr:uid="{97471F53-69F0-46CF-BB77-3E97BCE98F1C}"/>
    <hyperlink ref="AA123" location="A125173306R" display="A125173306R" xr:uid="{C9FABEB6-CEC2-44FA-81FF-97479030B7D8}"/>
    <hyperlink ref="AA124" location="A125173278T" display="A125173278T" xr:uid="{577824CA-4670-4DDB-B866-3CC08B9C72E3}"/>
    <hyperlink ref="AA125" location="A125173310F" display="A125173310F" xr:uid="{F90C5FE1-D1CD-446A-BCD5-D85567168706}"/>
    <hyperlink ref="AA126" location="A125173314R" display="A125173314R" xr:uid="{3771C71C-8A14-4076-A59D-2CE4421C1AFD}"/>
    <hyperlink ref="AA127" location="A125173358T" display="A125173358T" xr:uid="{E580BD7A-97F3-409A-93D1-73AB8F2B4FBD}"/>
    <hyperlink ref="AA128" location="A125173266J" display="A125173266J" xr:uid="{40D1CEC8-E372-4E7E-8476-29531FC7C4F0}"/>
    <hyperlink ref="AA129" location="A125173346J" display="A125173346J" xr:uid="{E539CEED-D36D-485B-8682-437D3C86BB14}"/>
    <hyperlink ref="AA130" location="A125173350X" display="A125173350X" xr:uid="{8CD8DC07-CD80-49EB-BF6D-C71D593B499E}"/>
    <hyperlink ref="AA134" location="A125173270X" display="A125173270X" xr:uid="{7F441AB3-EBA9-4EA5-A601-9E79A81A04F7}"/>
    <hyperlink ref="AA135" location="A125173290J" display="A125173290J" xr:uid="{7920F3E4-2339-4551-9C3D-3BCEAD3E0D45}"/>
    <hyperlink ref="AA138" location="A125173318X" display="A125173318X" xr:uid="{9B88D4D1-8DE3-4E90-B454-DF692B78695F}"/>
    <hyperlink ref="AA139" location="A125173362J" display="A125173362J" xr:uid="{D48D0C41-CF70-47D7-9B82-2A935535645C}"/>
    <hyperlink ref="G109" location="A125185082L" display="A125185082L" xr:uid="{83ACDAF0-097E-4280-975A-E2FC47850D3A}"/>
    <hyperlink ref="G110" location="A125185046C" display="A125185046C" xr:uid="{A90DE451-5BA6-41A1-93D4-1E2BBE8E368B}"/>
    <hyperlink ref="G111" location="A125185086W" display="A125185086W" xr:uid="{83A3BB7A-17F6-4273-A733-081F843D519D}"/>
    <hyperlink ref="G112" location="A125185090L" display="A125185090L" xr:uid="{BC39C1EB-986A-4F73-A615-C3C214809450}"/>
    <hyperlink ref="G113" location="A125185050V" display="A125185050V" xr:uid="{34C3934A-EC84-41E3-80B1-AE80B40EDA5D}"/>
    <hyperlink ref="G114" location="A125185054C" display="A125185054C" xr:uid="{0DD1CE93-B63E-4687-A7A6-A1D510A4B16A}"/>
    <hyperlink ref="G115" location="A125185074L" display="A125185074L" xr:uid="{28A6BB74-71BE-43CC-96EE-5A22DCB65329}"/>
    <hyperlink ref="G116" location="A125185034V" display="A125185034V" xr:uid="{E42F78B5-A0BE-4D8A-A4FB-634FEFB08829}"/>
    <hyperlink ref="G117" location="A125185094W" display="A125185094W" xr:uid="{7E0F3377-8980-41CF-B8A5-CF03B6F40CEC}"/>
    <hyperlink ref="G118" location="A125185078W" display="A125185078W" xr:uid="{A50E284B-82F2-42ED-AE13-FC5434814A03}"/>
    <hyperlink ref="G119" location="A125185106V" display="A125185106V" xr:uid="{58B24893-70DE-4744-AFBC-3D14C153202B}"/>
    <hyperlink ref="G120" location="A125185038C" display="A125185038C" xr:uid="{34749D55-E727-479D-A7D3-BBD717698846}"/>
    <hyperlink ref="G121" location="A125185014K" display="A125185014K" xr:uid="{4F7C4870-392C-4643-9016-B6962876F3D2}"/>
    <hyperlink ref="G122" location="A125185026V" display="A125185026V" xr:uid="{341CEC9D-6896-4F06-9BA6-63B8A1B84BBF}"/>
    <hyperlink ref="G123" location="A125185058L" display="A125185058L" xr:uid="{25DEB177-DD21-4A79-8DCC-91049CAFECD8}"/>
    <hyperlink ref="G124" location="A125185030K" display="A125185030K" xr:uid="{354931CA-9CFE-44A2-8515-D9DA438143FD}"/>
    <hyperlink ref="G125" location="A125185062C" display="A125185062C" xr:uid="{C36FE449-EDA8-4FC6-9B08-140375331A53}"/>
    <hyperlink ref="G126" location="A125185066L" display="A125185066L" xr:uid="{0CF63455-81A9-4E5B-8401-2314D4A43AF6}"/>
    <hyperlink ref="G127" location="A125185110K" display="A125185110K" xr:uid="{FD10B45D-6977-4EB3-90C9-2415E27D6628}"/>
    <hyperlink ref="G128" location="A125185018V" display="A125185018V" xr:uid="{188D01B0-FFE4-4BE9-8065-EAC0D029A29B}"/>
    <hyperlink ref="G129" location="A125185098F" display="A125185098F" xr:uid="{753C6230-EF61-4C06-8793-3FBA2F6F7FE5}"/>
    <hyperlink ref="G130" location="A125185102K" display="A125185102K" xr:uid="{A6705D11-12AA-4892-933B-FBCA67387D28}"/>
    <hyperlink ref="G134" location="A125185022K" display="A125185022K" xr:uid="{8271230E-E0AB-458B-BD1F-73815B300ED7}"/>
    <hyperlink ref="G135" location="A125185042V" display="A125185042V" xr:uid="{B22BD8DC-E0B5-4409-AF8C-6B0604CE7473}"/>
    <hyperlink ref="G138" location="A125185070C" display="A125185070C" xr:uid="{4CEC3F7F-1C12-4EDD-B7F1-8831EFFC281B}"/>
    <hyperlink ref="G139" location="A125185114V" display="A125185114V" xr:uid="{3339CBA6-C5BA-48B4-BBA0-3C97CFDC91DC}"/>
    <hyperlink ref="J109" location="A125184666X" display="A125184666X" xr:uid="{A14B1271-B6B9-4DE2-967E-C72E9B8F886C}"/>
    <hyperlink ref="J110" location="A125184630W" display="A125184630W" xr:uid="{587C0643-B2F5-442B-AB92-194BE4E99198}"/>
    <hyperlink ref="J111" location="A125184670R" display="A125184670R" xr:uid="{82F542A1-A826-49C5-B384-AD6B5D371AAE}"/>
    <hyperlink ref="J112" location="A125184674X" display="A125184674X" xr:uid="{C9800B5C-5658-45FA-9DB3-405B45D95A20}"/>
    <hyperlink ref="J113" location="A125184634F" display="A125184634F" xr:uid="{99A992B6-7999-47C9-9966-6C2869E953EA}"/>
    <hyperlink ref="J114" location="A125184638R" display="A125184638R" xr:uid="{494AA58C-BA0D-4F1B-B789-5A0485EC77D8}"/>
    <hyperlink ref="J115" location="A125184658X" display="A125184658X" xr:uid="{3AB7A507-5C6C-4351-A87D-64A280558409}"/>
    <hyperlink ref="J116" location="A125184618F" display="A125184618F" xr:uid="{002B5054-B74C-4D83-9856-42A1A2EFF9FF}"/>
    <hyperlink ref="J117" location="A125184678J" display="A125184678J" xr:uid="{92F3AD4E-F0D7-4A4B-AABE-655122B41981}"/>
    <hyperlink ref="J118" location="A125184662R" display="A125184662R" xr:uid="{A228CF16-4EFB-4BFD-BF3A-58BB6D182334}"/>
    <hyperlink ref="J119" location="A125184690X" display="A125184690X" xr:uid="{83F7EC33-4690-43FF-B8FF-0C0B90A3C2D4}"/>
    <hyperlink ref="J120" location="A125184622W" display="A125184622W" xr:uid="{9280934F-619F-45BE-9EF1-67C92D7D7466}"/>
    <hyperlink ref="J121" location="A125184598J" display="A125184598J" xr:uid="{BB1BB865-3500-435B-8E98-F8B49698621B}"/>
    <hyperlink ref="J122" location="A125184610L" display="A125184610L" xr:uid="{D2545F2E-8531-4C22-ADB7-294EA5F9392B}"/>
    <hyperlink ref="J123" location="A125184642F" display="A125184642F" xr:uid="{70968B63-58B5-4B09-BD41-4EED7D1DE9CD}"/>
    <hyperlink ref="J124" location="A125184614W" display="A125184614W" xr:uid="{C4399915-78EC-4C4D-9E25-C7034740827F}"/>
    <hyperlink ref="J125" location="A125184646R" display="A125184646R" xr:uid="{DDDCB0CF-813A-422D-B55E-79A8DED23A72}"/>
    <hyperlink ref="J126" location="A125184650F" display="A125184650F" xr:uid="{9CB9013C-F3F8-44FB-B9EE-77D2542BF55C}"/>
    <hyperlink ref="J127" location="A125184694J" display="A125184694J" xr:uid="{5219B489-BEC3-40F1-8B86-F6C27B0A64C5}"/>
    <hyperlink ref="J128" location="A125184602L" display="A125184602L" xr:uid="{4A413F3A-3A07-4324-BB2D-FF279CB94567}"/>
    <hyperlink ref="J129" location="A125184682X" display="A125184682X" xr:uid="{8B53CCF7-D6D3-4083-B371-2F4B9FE95985}"/>
    <hyperlink ref="J130" location="A125184686J" display="A125184686J" xr:uid="{434314AF-B501-4791-ADC4-ADA3E36C210F}"/>
    <hyperlink ref="J134" location="A125184606W" display="A125184606W" xr:uid="{6109B0BA-D9EC-40DA-8B36-CE73B65A438E}"/>
    <hyperlink ref="J135" location="A125184626F" display="A125184626F" xr:uid="{9AA622B6-D8A9-41D1-BDD3-F2D0A2DD4FCD}"/>
    <hyperlink ref="J138" location="A125184654R" display="A125184654R" xr:uid="{E973CD96-9464-49A5-B9C4-EC2FB5091FF1}"/>
    <hyperlink ref="J139" location="A125184698T" display="A125184698T" xr:uid="{C59B72FE-F1C8-4C34-AA3D-B4BC97E18648}"/>
    <hyperlink ref="M109" location="A125185186F" display="A125185186F" xr:uid="{6984CE1F-A577-4C5E-89D0-B784169BFA6C}"/>
    <hyperlink ref="M110" location="A125185150C" display="A125185150C" xr:uid="{D8275955-7CA2-4117-8FFE-4D8B3F682410}"/>
    <hyperlink ref="M111" location="A125185190W" display="A125185190W" xr:uid="{BCC937CF-6122-4E22-B8C1-43AFFCA2386E}"/>
    <hyperlink ref="M112" location="A125185194F" display="A125185194F" xr:uid="{49D1D637-272B-4021-9E7C-4F40B3DE963F}"/>
    <hyperlink ref="M113" location="A125185154L" display="A125185154L" xr:uid="{C9BBB412-81EF-4EDC-BE6D-FB156334173C}"/>
    <hyperlink ref="M114" location="A125185158W" display="A125185158W" xr:uid="{7DBF9FDE-8D50-4A29-AD55-C16978DD869F}"/>
    <hyperlink ref="M115" location="A125185178F" display="A125185178F" xr:uid="{46261CA5-C573-4090-8E55-11AB87D8082A}"/>
    <hyperlink ref="M116" location="A125185138L" display="A125185138L" xr:uid="{3B438096-14EF-4FB4-ADDF-7A63841D44BE}"/>
    <hyperlink ref="M117" location="A125185198R" display="A125185198R" xr:uid="{721C6388-DF5D-4469-B5FB-79C4CA679C36}"/>
    <hyperlink ref="M118" location="A125185182W" display="A125185182W" xr:uid="{A76A9B53-C7F1-4A82-9556-C7C24122AD3B}"/>
    <hyperlink ref="M119" location="A125185210V" display="A125185210V" xr:uid="{EE50DF96-95B9-4367-BDDB-4341A92CA589}"/>
    <hyperlink ref="M120" location="A125185142C" display="A125185142C" xr:uid="{E39F1398-BC37-4E29-B824-ED30380CE94A}"/>
    <hyperlink ref="M121" location="A125185118C" display="A125185118C" xr:uid="{D8D52FF0-E478-4D58-9CEE-B67BF2087AAC}"/>
    <hyperlink ref="M122" location="A125185130V" display="A125185130V" xr:uid="{EFC6C78C-3548-452D-A466-02C4BE0761C1}"/>
    <hyperlink ref="M123" location="A125185162L" display="A125185162L" xr:uid="{8BF71DDD-137C-451F-8958-5ED0900DE093}"/>
    <hyperlink ref="M124" location="A125185134C" display="A125185134C" xr:uid="{C34EB482-ADA4-4BCF-AC41-31435423F671}"/>
    <hyperlink ref="M125" location="A125185166W" display="A125185166W" xr:uid="{A437CFC2-B60E-4AE0-BEFF-F309F2061C4C}"/>
    <hyperlink ref="M126" location="A125185170L" display="A125185170L" xr:uid="{B39D71E6-3D7F-475F-B0F8-2D7E079BA274}"/>
    <hyperlink ref="M127" location="A125185214C" display="A125185214C" xr:uid="{06D1F272-ED8A-43DE-8CB5-702340E71D59}"/>
    <hyperlink ref="M128" location="A125185122V" display="A125185122V" xr:uid="{870DF5F6-A5AF-49CE-8632-C12111687316}"/>
    <hyperlink ref="M129" location="A125185202V" display="A125185202V" xr:uid="{A1DA9DF8-2378-41DC-AE1B-E26FDD44C85E}"/>
    <hyperlink ref="M130" location="A125185206C" display="A125185206C" xr:uid="{BC0D3D36-917B-4408-AADC-7E79529DA5AD}"/>
    <hyperlink ref="M134" location="A125185126C" display="A125185126C" xr:uid="{092B4AAA-C8D3-41C2-8C14-82AA712FC106}"/>
    <hyperlink ref="M135" location="A125185146L" display="A125185146L" xr:uid="{940C7DDB-49FE-4EC0-A24A-3166F459CAD8}"/>
    <hyperlink ref="M138" location="A125185174W" display="A125185174W" xr:uid="{87AC03A6-45BC-42CB-B901-99B7072E38EE}"/>
    <hyperlink ref="M139" location="A125185218L" display="A125185218L" xr:uid="{A222F705-5153-4DCB-B3A7-8EC34B4C660C}"/>
    <hyperlink ref="P109" location="A125185290F" display="A125185290F" xr:uid="{81788DDD-41BF-4D23-8E38-F3A4363C1C2F}"/>
    <hyperlink ref="P110" location="A125185254W" display="A125185254W" xr:uid="{EBAF99E8-5298-4717-91E9-2AE0F8A49743}"/>
    <hyperlink ref="P111" location="A125185294R" display="A125185294R" xr:uid="{C0B4833D-0403-4BFA-A34B-4423C4B02359}"/>
    <hyperlink ref="P112" location="A125185298X" display="A125185298X" xr:uid="{D98085EE-7790-4E1E-B2C9-A44CFD202791}"/>
    <hyperlink ref="P113" location="A125185258F" display="A125185258F" xr:uid="{81415664-3F48-467C-8ACB-3B9779AF058B}"/>
    <hyperlink ref="P114" location="A125185262W" display="A125185262W" xr:uid="{E801E63E-017D-4F1A-8C3D-112150BB9CBD}"/>
    <hyperlink ref="P115" location="A125185282F" display="A125185282F" xr:uid="{D189B922-A76E-49A2-B43A-AE9450AC814D}"/>
    <hyperlink ref="P116" location="A125185242L" display="A125185242L" xr:uid="{A15777B3-6C9C-4847-A9D6-D3B9D78CD654}"/>
    <hyperlink ref="P117" location="A125185302C" display="A125185302C" xr:uid="{616CDD43-FA9E-4D5D-9DC3-4514A71598EF}"/>
    <hyperlink ref="P118" location="A125185286R" display="A125185286R" xr:uid="{F97074AC-B637-4187-A15B-3FDA33BD5752}"/>
    <hyperlink ref="P119" location="A125185314L" display="A125185314L" xr:uid="{F901F137-4BFB-4EED-8B14-BC2F60BB1536}"/>
    <hyperlink ref="P120" location="A125185246W" display="A125185246W" xr:uid="{0F3A692C-0FF3-4BF9-A553-687E2D2D6421}"/>
    <hyperlink ref="P121" location="A125185222C" display="A125185222C" xr:uid="{F5F66A1C-B97B-4F00-979C-04A632E1A302}"/>
    <hyperlink ref="P122" location="A125185234L" display="A125185234L" xr:uid="{9E4BD3F3-C147-4726-9C8C-060283540363}"/>
    <hyperlink ref="P123" location="A125185266F" display="A125185266F" xr:uid="{C76D9D89-655B-4DA5-B25C-9558634B30E6}"/>
    <hyperlink ref="P124" location="A125185238W" display="A125185238W" xr:uid="{B7F69A06-059D-4A09-8FCE-D9B2AF515593}"/>
    <hyperlink ref="P125" location="A125185270W" display="A125185270W" xr:uid="{981EC3C3-A24F-4534-8091-D3C1C57F036E}"/>
    <hyperlink ref="P126" location="A125185274F" display="A125185274F" xr:uid="{E4A05766-2364-4FF9-8A96-61B540A857D4}"/>
    <hyperlink ref="P127" location="A125185318W" display="A125185318W" xr:uid="{94AA1A62-DB23-49A0-8D7E-1A52EE79C0C8}"/>
    <hyperlink ref="P128" location="A125185226L" display="A125185226L" xr:uid="{6397D0D7-85AA-44A4-B38F-52E49C552150}"/>
    <hyperlink ref="P129" location="A125185306L" display="A125185306L" xr:uid="{BDF04095-CF3A-4DC7-88D9-0427826E1A5F}"/>
    <hyperlink ref="P130" location="A125185310C" display="A125185310C" xr:uid="{6CD619FB-9284-4D01-B30F-2F61AAD39E1D}"/>
    <hyperlink ref="P134" location="A125185230C" display="A125185230C" xr:uid="{36F34413-7A1A-46C7-B2AC-2A53055CFF5E}"/>
    <hyperlink ref="P135" location="A125185250L" display="A125185250L" xr:uid="{AF9F9FB3-C9C3-4F49-AE19-2C79E952E520}"/>
    <hyperlink ref="P138" location="A125185278R" display="A125185278R" xr:uid="{7C459C19-8033-41E2-9E00-F87580E19806}"/>
    <hyperlink ref="P139" location="A125185322L" display="A125185322L" xr:uid="{ECA1F637-7250-43CD-BFD9-FDE3E126B3B8}"/>
    <hyperlink ref="S109" location="A125184770X" display="A125184770X" xr:uid="{6823AC3E-9CDC-476B-BE18-7B43A18C4155}"/>
    <hyperlink ref="S110" location="A125184734R" display="A125184734R" xr:uid="{853E39C0-C71B-4074-A7C4-5B716C624D27}"/>
    <hyperlink ref="S111" location="A125184774J" display="A125184774J" xr:uid="{74448B36-174D-443D-9FB9-138118431F21}"/>
    <hyperlink ref="S112" location="A125184778T" display="A125184778T" xr:uid="{0094BFCA-28F9-4131-8FB0-0C243D38A9BA}"/>
    <hyperlink ref="S113" location="A125184738X" display="A125184738X" xr:uid="{3DCD18B6-6A52-443C-84C5-C9B21E3C7A01}"/>
    <hyperlink ref="S114" location="A125184742R" display="A125184742R" xr:uid="{8C6F3050-6330-4FE4-B551-B358AC9D235D}"/>
    <hyperlink ref="S115" location="A125184762X" display="A125184762X" xr:uid="{658DE3BD-E1E2-45AF-9796-D2DE63DF7618}"/>
    <hyperlink ref="S116" location="A125184722F" display="A125184722F" xr:uid="{0AF5E8EB-2824-4863-B495-8EC8D5542A5D}"/>
    <hyperlink ref="S117" location="A125184782J" display="A125184782J" xr:uid="{F3BD766B-ED7D-43AF-BC42-64F22E40C634}"/>
    <hyperlink ref="S118" location="A125184766J" display="A125184766J" xr:uid="{8D20C139-54D3-4BA3-A6DB-50A1D388F9D2}"/>
    <hyperlink ref="S119" location="A125184794T" display="A125184794T" xr:uid="{2D42C2B1-63F8-459C-AFBC-B27ABBBE1A1D}"/>
    <hyperlink ref="S120" location="A125184726R" display="A125184726R" xr:uid="{76AD357B-064F-433E-8CD9-5FA02E230A51}"/>
    <hyperlink ref="S121" location="A125184702W" display="A125184702W" xr:uid="{C3FF58D5-00BA-4A39-8E87-D43B72DAF30C}"/>
    <hyperlink ref="S122" location="A125184714F" display="A125184714F" xr:uid="{30F85751-998A-41FC-BE0A-1D0C24B6E845}"/>
    <hyperlink ref="S123" location="A125184746X" display="A125184746X" xr:uid="{BC443221-FB66-438C-BE8E-0BD7D1EBE998}"/>
    <hyperlink ref="S124" location="A125184718R" display="A125184718R" xr:uid="{53CDB35B-6237-455C-B9EC-C12490F7EADD}"/>
    <hyperlink ref="S125" location="A125184750R" display="A125184750R" xr:uid="{7C801C55-1668-49D0-A505-D8B775E23FAD}"/>
    <hyperlink ref="S126" location="A125184754X" display="A125184754X" xr:uid="{50889F2D-5567-4C88-BA5A-16D4C0A6D8D5}"/>
    <hyperlink ref="S127" location="A125184798A" display="A125184798A" xr:uid="{82924F2E-F2E3-4447-B4B3-6A0CBBB23012}"/>
    <hyperlink ref="S128" location="A125184706F" display="A125184706F" xr:uid="{4130C767-BD00-4B01-8C97-F31FEB0CA274}"/>
    <hyperlink ref="S129" location="A125184786T" display="A125184786T" xr:uid="{6C57851C-0957-4553-AE58-D52E17DD0EC0}"/>
    <hyperlink ref="S130" location="A125184790J" display="A125184790J" xr:uid="{1C3A180D-E305-4D17-9E06-03C598F77AEC}"/>
    <hyperlink ref="S134" location="A125184710W" display="A125184710W" xr:uid="{B9DBA309-48E9-4DD7-BCA4-9FC037AE2B7D}"/>
    <hyperlink ref="S135" location="A125184730F" display="A125184730F" xr:uid="{551788D5-4D43-4593-98BE-0E1310604495}"/>
    <hyperlink ref="S138" location="A125184758J" display="A125184758J" xr:uid="{5791E90D-0829-411A-96DA-2CE503F3AEE6}"/>
    <hyperlink ref="S139" location="A125184802F" display="A125184802F" xr:uid="{B635CF1B-76F8-411B-B6BF-6E153E15453C}"/>
    <hyperlink ref="V109" location="A125184874T" display="A125184874T" xr:uid="{5C4BE765-8752-4EDD-9563-F5B808CD0F1D}"/>
    <hyperlink ref="V110" location="A125184838J" display="A125184838J" xr:uid="{873EA567-49B1-416A-A73E-6359844CC519}"/>
    <hyperlink ref="V111" location="A125184878A" display="A125184878A" xr:uid="{50D6D402-DAF7-4977-926D-08C3781E70CD}"/>
    <hyperlink ref="V112" location="A125184882T" display="A125184882T" xr:uid="{D639DC8D-0C47-4761-943A-E30798CF4B9B}"/>
    <hyperlink ref="V113" location="A125184842X" display="A125184842X" xr:uid="{CB29B294-3890-437A-868D-CF3672A2B15C}"/>
    <hyperlink ref="V114" location="A125184846J" display="A125184846J" xr:uid="{D6F27AE3-7FB2-4BC2-9D20-6A85B316ECBA}"/>
    <hyperlink ref="V115" location="A125184866T" display="A125184866T" xr:uid="{A1033CB9-8D2A-4AD9-8752-4BA8B1465EE8}"/>
    <hyperlink ref="V116" location="A125184826X" display="A125184826X" xr:uid="{AED5B31D-CDFB-49ED-9461-0E131765D6B9}"/>
    <hyperlink ref="V117" location="A125184886A" display="A125184886A" xr:uid="{C2567E72-BDAF-4C61-9376-CFFE02BA025C}"/>
    <hyperlink ref="V118" location="A125184870J" display="A125184870J" xr:uid="{EA7582ED-E067-48EB-A6DD-59A23A1B35F5}"/>
    <hyperlink ref="V119" location="A125184898K" display="A125184898K" xr:uid="{CD08FC56-6F15-4137-959B-F87F3B430C72}"/>
    <hyperlink ref="V120" location="A125184830R" display="A125184830R" xr:uid="{1B9285E6-8CE2-4B50-963E-123AEB447503}"/>
    <hyperlink ref="V121" location="A125184806R" display="A125184806R" xr:uid="{DA132076-4948-428B-80D7-2624CEEA3069}"/>
    <hyperlink ref="V122" location="A125184818X" display="A125184818X" xr:uid="{0B324EC2-24B1-4BD5-9925-09A567537743}"/>
    <hyperlink ref="V123" location="A125184850X" display="A125184850X" xr:uid="{AE6253FA-003A-4700-A652-9D84FED78BB3}"/>
    <hyperlink ref="V124" location="A125184822R" display="A125184822R" xr:uid="{31F3D99B-5C0A-45A7-B356-3EEF1E7A8913}"/>
    <hyperlink ref="V125" location="A125184854J" display="A125184854J" xr:uid="{F0E4343A-00BA-4E44-BE0A-B4FF373DF286}"/>
    <hyperlink ref="V126" location="A125184858T" display="A125184858T" xr:uid="{4B689576-2B03-4528-ACCD-E314A5943B69}"/>
    <hyperlink ref="V127" location="A125184902R" display="A125184902R" xr:uid="{8D0F1A22-03B4-4DE2-A209-10C99660DF6B}"/>
    <hyperlink ref="V128" location="A125184810F" display="A125184810F" xr:uid="{C7F1E988-DFF7-432A-B522-B011F64F9438}"/>
    <hyperlink ref="V129" location="A125184890T" display="A125184890T" xr:uid="{2F011230-8BEA-4B58-BB05-4F40721048DC}"/>
    <hyperlink ref="V130" location="A125184894A" display="A125184894A" xr:uid="{3C4A359B-3726-4E8A-822C-2E81DF2799E4}"/>
    <hyperlink ref="V134" location="A125184814R" display="A125184814R" xr:uid="{4EBEA0AD-09EA-4B44-A992-93A78BB1F878}"/>
    <hyperlink ref="V135" location="A125184834X" display="A125184834X" xr:uid="{6E447E30-BFEF-49AD-ADDC-5F6212859656}"/>
    <hyperlink ref="V138" location="A125184862J" display="A125184862J" xr:uid="{8A259E6E-BA14-4D1C-9C79-EE576E3915F9}"/>
    <hyperlink ref="V139" location="A125184906X" display="A125184906X" xr:uid="{E4F50553-C866-453E-ACBD-E4C2BA69A916}"/>
    <hyperlink ref="Y109" location="A125184978K" display="A125184978K" xr:uid="{2BCA762F-468A-463B-9EFE-3A9991EA8960}"/>
    <hyperlink ref="Y110" location="A125184942J" display="A125184942J" xr:uid="{A1F0D95E-CEE5-4C6E-86EA-970530F68892}"/>
    <hyperlink ref="Y111" location="A125184982A" display="A125184982A" xr:uid="{51F09939-4577-40B8-883F-998981D9A0F2}"/>
    <hyperlink ref="Y112" location="A125184986K" display="A125184986K" xr:uid="{4FA4406C-CCD2-432F-AB30-DAF1A6F48C45}"/>
    <hyperlink ref="Y113" location="A125184946T" display="A125184946T" xr:uid="{5B3D6064-6153-44C9-BE66-FED7E56B14DF}"/>
    <hyperlink ref="Y114" location="A125184950J" display="A125184950J" xr:uid="{096AD071-D3D6-4FDA-A709-7DCDB1929D19}"/>
    <hyperlink ref="Y115" location="A125184970T" display="A125184970T" xr:uid="{20BD0094-C8EE-41A7-AF80-69A1CF7C7FF1}"/>
    <hyperlink ref="Y116" location="A125184930X" display="A125184930X" xr:uid="{921CD0F5-14D6-4945-A883-4483B58F12B8}"/>
    <hyperlink ref="Y117" location="A125184990A" display="A125184990A" xr:uid="{4815D64D-496A-4B59-90B8-B31618F483A0}"/>
    <hyperlink ref="Y118" location="A125184974A" display="A125184974A" xr:uid="{8D516718-0392-4B72-B91B-3710AC98092C}"/>
    <hyperlink ref="Y119" location="A125185002A" display="A125185002A" xr:uid="{85E47184-1BA3-4922-BF30-6F2EC3920275}"/>
    <hyperlink ref="Y120" location="A125184934J" display="A125184934J" xr:uid="{5CCBF45F-A169-475D-ADE9-9E55E16E4A96}"/>
    <hyperlink ref="Y121" location="A125184910R" display="A125184910R" xr:uid="{A6F1D6C3-323F-470A-98C5-41A945EBF34A}"/>
    <hyperlink ref="Y122" location="A125184922X" display="A125184922X" xr:uid="{452FDD7B-E8A1-49EC-9336-F1E1FB46FA7A}"/>
    <hyperlink ref="Y123" location="A125184954T" display="A125184954T" xr:uid="{3E19900D-0D7D-4C1F-A76C-3B0EE0A90024}"/>
    <hyperlink ref="Y124" location="A125184926J" display="A125184926J" xr:uid="{FA3D1AE4-9AC1-4C56-9BF9-671380CBEF76}"/>
    <hyperlink ref="Y125" location="A125184958A" display="A125184958A" xr:uid="{7974B1D2-4C72-4D5F-BD3E-126EF689C939}"/>
    <hyperlink ref="Y126" location="A125184962T" display="A125184962T" xr:uid="{8EEDD4B3-9300-4520-B662-DCFB06F8AE12}"/>
    <hyperlink ref="Y127" location="A125185006K" display="A125185006K" xr:uid="{100FB73C-E592-4ADE-92A5-FB972BFCAA0F}"/>
    <hyperlink ref="Y128" location="A125184914X" display="A125184914X" xr:uid="{CFD3DE29-88E0-467E-A3A8-B96BB3F308C5}"/>
    <hyperlink ref="Y129" location="A125184994K" display="A125184994K" xr:uid="{D949DF14-B385-46AF-8B2D-58FC626320A9}"/>
    <hyperlink ref="Y130" location="A125184998V" display="A125184998V" xr:uid="{80D22071-BEA7-4C33-9668-22EB9D914DA4}"/>
    <hyperlink ref="Y134" location="A125184918J" display="A125184918J" xr:uid="{145316D4-71EE-4C65-AE97-C9BCCB834825}"/>
    <hyperlink ref="Y135" location="A125184938T" display="A125184938T" xr:uid="{EF626073-5DDD-4905-B321-684A2DE14225}"/>
    <hyperlink ref="Y138" location="A125184966A" display="A125184966A" xr:uid="{77114797-DD95-4FD4-A0A5-ED6413F680AE}"/>
    <hyperlink ref="Y139" location="A125185010A" display="A125185010A" xr:uid="{94FCBB89-CE02-4DB0-A0B7-5451AEDE3D5A}"/>
    <hyperlink ref="AB109" location="A125184562F" display="A125184562F" xr:uid="{4590C130-A7D0-4E05-8EE7-9A0D3602359D}"/>
    <hyperlink ref="AB110" location="A125184526W" display="A125184526W" xr:uid="{FA80878F-2B87-4C02-8232-76A6F28D71AF}"/>
    <hyperlink ref="AB111" location="A125184566R" display="A125184566R" xr:uid="{CC0127C8-0917-4C56-B2A4-8BEE52A33680}"/>
    <hyperlink ref="AB112" location="A125184570F" display="A125184570F" xr:uid="{9A13EF76-C7B3-4573-A2A6-5DE7BF090930}"/>
    <hyperlink ref="AB113" location="A125184530L" display="A125184530L" xr:uid="{A36D2D87-8061-4952-91D6-78C78B76084C}"/>
    <hyperlink ref="AB114" location="A125184534W" display="A125184534W" xr:uid="{513EAD48-096F-4683-A15D-58D216E500F6}"/>
    <hyperlink ref="AB115" location="A125184554F" display="A125184554F" xr:uid="{201D59E0-9690-4A4F-A6C2-46C8D4CDBEB9}"/>
    <hyperlink ref="AB116" location="A125184514L" display="A125184514L" xr:uid="{B0A7C89D-4582-4100-A9A2-C719A089246A}"/>
    <hyperlink ref="AB117" location="A125184574R" display="A125184574R" xr:uid="{630B2DA2-EDE8-409A-AC93-3C5D323A7894}"/>
    <hyperlink ref="AB118" location="A125184558R" display="A125184558R" xr:uid="{50038E2A-2364-4FAF-8774-D99952749C73}"/>
    <hyperlink ref="AB119" location="A125184586X" display="A125184586X" xr:uid="{D35FD53C-062C-4193-A90A-D81A6335C256}"/>
    <hyperlink ref="AB120" location="A125184518W" display="A125184518W" xr:uid="{6110F917-C9BA-422E-89EC-B7A81C7A5FD0}"/>
    <hyperlink ref="AB121" location="A125184494R" display="A125184494R" xr:uid="{66CB4E75-6437-4669-A822-ED0E82D81895}"/>
    <hyperlink ref="AB122" location="A125184506L" display="A125184506L" xr:uid="{15C66F05-B36B-4D2C-A614-E504FC3313C7}"/>
    <hyperlink ref="AB123" location="A125184538F" display="A125184538F" xr:uid="{3D02BBFC-2462-49E1-8249-BC4610696639}"/>
    <hyperlink ref="AB124" location="A125184510C" display="A125184510C" xr:uid="{12E24F2F-4E0A-4E4E-8776-4816D9A6D2E5}"/>
    <hyperlink ref="AB125" location="A125184542W" display="A125184542W" xr:uid="{A73940F9-473E-4D5F-99CD-18CD40DD0C2A}"/>
    <hyperlink ref="AB126" location="A125184546F" display="A125184546F" xr:uid="{56345530-4299-45A0-8F1A-A8AFD5FEE6B8}"/>
    <hyperlink ref="AB127" location="A125184590R" display="A125184590R" xr:uid="{4EA01AF0-A398-4FC9-BAFC-24CCF376EC32}"/>
    <hyperlink ref="AB128" location="A125184498X" display="A125184498X" xr:uid="{9AB95218-E283-4A85-A872-6C685660CF01}"/>
    <hyperlink ref="AB129" location="A125184578X" display="A125184578X" xr:uid="{07ED35E1-5537-462B-BFF8-346B52820F27}"/>
    <hyperlink ref="AB130" location="A125184582R" display="A125184582R" xr:uid="{425E5C77-2B05-40C1-BFF4-B84FFBA304B5}"/>
    <hyperlink ref="AB134" location="A125184502C" display="A125184502C" xr:uid="{9156E2CB-00C5-48E6-9B0D-782357DF909C}"/>
    <hyperlink ref="AB135" location="A125184522L" display="A125184522L" xr:uid="{E6A79600-EFA3-481B-8E12-6C55D4EBEA3F}"/>
    <hyperlink ref="AB138" location="A125184550W" display="A125184550W" xr:uid="{4EB65B55-98A1-4B07-8933-5110E217AAE2}"/>
    <hyperlink ref="AB139" location="A125184594X" display="A125184594X" xr:uid="{587EE1EF-991D-4915-8CFE-2EB99F69F565}"/>
    <hyperlink ref="H109" location="A125179466K" display="A125179466K" xr:uid="{7436996B-A369-49BE-A03A-413E50B4E758}"/>
    <hyperlink ref="H110" location="A125179430J" display="A125179430J" xr:uid="{017CA9B8-8970-4D79-A402-9B5B66DFB36D}"/>
    <hyperlink ref="H111" location="A125179470A" display="A125179470A" xr:uid="{833FA4B2-3324-42CC-AE21-47C5F42274FB}"/>
    <hyperlink ref="H112" location="A125179474K" display="A125179474K" xr:uid="{92727E40-7AC9-4C0C-85B9-36C3511EADEF}"/>
    <hyperlink ref="H113" location="A125179434T" display="A125179434T" xr:uid="{CD236B64-80DF-450E-B66F-7B426689096F}"/>
    <hyperlink ref="H114" location="A125179438A" display="A125179438A" xr:uid="{C24AF29C-646F-48B7-A44E-A4943C8343F1}"/>
    <hyperlink ref="H115" location="A125179458K" display="A125179458K" xr:uid="{15070030-FDD8-40CA-B15E-4341BEB24C7A}"/>
    <hyperlink ref="H116" location="A125179418T" display="A125179418T" xr:uid="{433742C6-2F8A-47DB-991F-BF4B9D34A412}"/>
    <hyperlink ref="H117" location="A125179478V" display="A125179478V" xr:uid="{369821EC-D52E-4A98-A062-9B1E7993DBCF}"/>
    <hyperlink ref="H118" location="A125179462A" display="A125179462A" xr:uid="{36048B67-E95A-4024-AECC-414C4901BAC7}"/>
    <hyperlink ref="H119" location="A125179490K" display="A125179490K" xr:uid="{6F473DE1-1272-43B1-A9D1-C9DE29D1769C}"/>
    <hyperlink ref="H120" location="A125179422J" display="A125179422J" xr:uid="{524BF2B8-BFF5-4E75-ABEB-9FEC6CD1913A}"/>
    <hyperlink ref="H121" location="A125179398V" display="A125179398V" xr:uid="{D45EA755-29E5-4D39-B718-3D87665938F9}"/>
    <hyperlink ref="H122" location="A125179410X" display="A125179410X" xr:uid="{C45D1BB1-C7E1-40BF-A73D-8123C03882EC}"/>
    <hyperlink ref="H123" location="A125179442T" display="A125179442T" xr:uid="{20669672-BCA5-4310-859D-1AAC62130A04}"/>
    <hyperlink ref="H124" location="A125179414J" display="A125179414J" xr:uid="{673C15DD-D0B1-4E98-A60E-07B055795295}"/>
    <hyperlink ref="H125" location="A125179446A" display="A125179446A" xr:uid="{D6426CDE-0ED1-4720-9A5C-16D23703448D}"/>
    <hyperlink ref="H126" location="A125179450T" display="A125179450T" xr:uid="{C1D6696C-50DC-4880-A1EE-770E7A15A0D5}"/>
    <hyperlink ref="H127" location="A125179494V" display="A125179494V" xr:uid="{23CFE593-2CDE-46FD-B702-FA6C270D79E2}"/>
    <hyperlink ref="H128" location="A125179402X" display="A125179402X" xr:uid="{3F0DAEC4-4490-44E6-8E70-70FCE6A80CEA}"/>
    <hyperlink ref="H129" location="A125179482K" display="A125179482K" xr:uid="{1A1B4C96-BEF9-473F-961E-4A87A59A8FDE}"/>
    <hyperlink ref="H130" location="A125179486V" display="A125179486V" xr:uid="{478125A4-0B1F-478F-B49B-20D48A6067FD}"/>
    <hyperlink ref="H134" location="A125179406J" display="A125179406J" xr:uid="{6109ED73-4245-4DEA-82D2-6704742E7E55}"/>
    <hyperlink ref="H135" location="A125179426T" display="A125179426T" xr:uid="{0B3AA81B-0E1F-4DAA-85FE-D086FEB155E7}"/>
    <hyperlink ref="H138" location="A125179454A" display="A125179454A" xr:uid="{FB061E85-2659-45CB-911A-A73504D9ED9F}"/>
    <hyperlink ref="H139" location="A125179498C" display="A125179498C" xr:uid="{2B60A04A-40C7-4321-BAA6-0540C4CAEC6D}"/>
    <hyperlink ref="K109" location="A125179050F" display="A125179050F" xr:uid="{382AC968-DE3C-4148-9AE5-9C9DCDB8B484}"/>
    <hyperlink ref="K110" location="A125179014W" display="A125179014W" xr:uid="{1EA07A37-8A2A-43FA-B385-E0C34278344C}"/>
    <hyperlink ref="K111" location="A125179054R" display="A125179054R" xr:uid="{2C64AC93-FE78-4667-A350-622ACDC00592}"/>
    <hyperlink ref="K112" location="A125179058X" display="A125179058X" xr:uid="{D264B8DE-8392-4FFA-8CE9-6CA602C234B9}"/>
    <hyperlink ref="K113" location="A125179018F" display="A125179018F" xr:uid="{A5556922-2652-4416-B0E7-278CEB08DC81}"/>
    <hyperlink ref="K114" location="A125179022W" display="A125179022W" xr:uid="{CD618D08-1058-47AB-B0AB-7B81FCA4682A}"/>
    <hyperlink ref="K115" location="A125179042F" display="A125179042F" xr:uid="{207ACB47-C28D-42E5-8153-C95373429A4B}"/>
    <hyperlink ref="K116" location="A125179002L" display="A125179002L" xr:uid="{0ACCD3C1-B725-4851-842C-AC42209F6133}"/>
    <hyperlink ref="K117" location="A125179062R" display="A125179062R" xr:uid="{1F926001-DD46-44AB-93FF-B5151D8B533D}"/>
    <hyperlink ref="K118" location="A125179046R" display="A125179046R" xr:uid="{30350EDD-B861-4DFD-9F2D-1B3CB87E8457}"/>
    <hyperlink ref="K119" location="A125179074X" display="A125179074X" xr:uid="{20E0B955-2CBC-4195-A929-9DA2193ED9E9}"/>
    <hyperlink ref="K120" location="A125179006W" display="A125179006W" xr:uid="{26531C9F-DCF9-4CE0-9F04-A8912B194605}"/>
    <hyperlink ref="K121" location="A125178982L" display="A125178982L" xr:uid="{7445437F-FF14-4D7F-9E55-7E46E382A742}"/>
    <hyperlink ref="K122" location="A125178994W" display="A125178994W" xr:uid="{521AD047-93D5-4EA9-BEC3-FC7235DA4782}"/>
    <hyperlink ref="K123" location="A125179026F" display="A125179026F" xr:uid="{063E9A10-6E0C-42E7-AC9B-09B31B163174}"/>
    <hyperlink ref="K124" location="A125178998F" display="A125178998F" xr:uid="{D0CCC2E6-829C-4A3D-923E-3BC4E4D591F3}"/>
    <hyperlink ref="K125" location="A125179030W" display="A125179030W" xr:uid="{988D3095-E8E5-4651-AD63-42875A1B4FC5}"/>
    <hyperlink ref="K126" location="A125179034F" display="A125179034F" xr:uid="{1207EE52-8556-47F1-9C65-F19FCC5708D9}"/>
    <hyperlink ref="K127" location="A125179078J" display="A125179078J" xr:uid="{1AEE42AA-ABE1-4B91-818A-356291CF9B18}"/>
    <hyperlink ref="K128" location="A125178986W" display="A125178986W" xr:uid="{4FE91594-7589-4E69-B704-E4933FFB41C5}"/>
    <hyperlink ref="K129" location="A125179066X" display="A125179066X" xr:uid="{C7EB41A5-6508-4284-A3E9-136AF617CF67}"/>
    <hyperlink ref="K130" location="A125179070R" display="A125179070R" xr:uid="{D3927202-B1A9-44AC-9477-BF68454EDC49}"/>
    <hyperlink ref="K134" location="A125178990L" display="A125178990L" xr:uid="{4F751DA6-9674-4889-8DA4-CD3910426542}"/>
    <hyperlink ref="K135" location="A125179010L" display="A125179010L" xr:uid="{EDC757A0-9237-4069-80D5-272A19D1B50E}"/>
    <hyperlink ref="K138" location="A125179038R" display="A125179038R" xr:uid="{8553C4D1-705A-4A7A-A328-DEF00AB21375}"/>
    <hyperlink ref="K139" location="A125179082X" display="A125179082X" xr:uid="{C15EC704-6BD6-412C-B8EA-681B5E22D50B}"/>
    <hyperlink ref="N109" location="A125179570K" display="A125179570K" xr:uid="{AD50646A-1D8B-4475-BA00-FB2196397EB3}"/>
    <hyperlink ref="N110" location="A125179534A" display="A125179534A" xr:uid="{F445CBF0-8D81-482E-A266-292AABA33288}"/>
    <hyperlink ref="N111" location="A125179574V" display="A125179574V" xr:uid="{AC63BDD9-3EB7-432D-AB2B-4DB9554A79B6}"/>
    <hyperlink ref="N112" location="A125179578C" display="A125179578C" xr:uid="{EB6FF73A-54B0-4A8F-94D6-D41D330A6DCA}"/>
    <hyperlink ref="N113" location="A125179538K" display="A125179538K" xr:uid="{12EB7701-56DF-444E-AFE7-13B163C899CB}"/>
    <hyperlink ref="N114" location="A125179542A" display="A125179542A" xr:uid="{93D54893-5F9B-484E-9EF1-60805F903A8E}"/>
    <hyperlink ref="N115" location="A125179562K" display="A125179562K" xr:uid="{2AF5E31C-2D17-4F90-8AFE-0185612DFCFA}"/>
    <hyperlink ref="N116" location="A125179522T" display="A125179522T" xr:uid="{BB90E68A-C61A-4651-AA18-EDE3BA021F96}"/>
    <hyperlink ref="N117" location="A125179582V" display="A125179582V" xr:uid="{5A8D579D-F722-45D3-B22D-CC28FE272AC8}"/>
    <hyperlink ref="N118" location="A125179566V" display="A125179566V" xr:uid="{3D1F8B98-0D0B-49AE-972B-E30780B18D9E}"/>
    <hyperlink ref="N119" location="A125179594C" display="A125179594C" xr:uid="{52304FFC-D757-4ED9-85D6-61C60FBB6B5E}"/>
    <hyperlink ref="N120" location="A125179526A" display="A125179526A" xr:uid="{57D5302F-6D8B-4345-BCCB-CAF6F893841D}"/>
    <hyperlink ref="N121" location="A125179502J" display="A125179502J" xr:uid="{E462EC1C-7B41-42DF-8875-B00FDD52B6F8}"/>
    <hyperlink ref="N122" location="A125179514T" display="A125179514T" xr:uid="{AC3A6740-7CFB-496E-82C9-788CD7977B3A}"/>
    <hyperlink ref="N123" location="A125179546K" display="A125179546K" xr:uid="{4893B2CD-ACBC-4978-97F1-D7A378714FD9}"/>
    <hyperlink ref="N124" location="A125179518A" display="A125179518A" xr:uid="{2114CF87-4C7E-417B-9B2B-951E7801C0DA}"/>
    <hyperlink ref="N125" location="A125179550A" display="A125179550A" xr:uid="{2532F75D-BED3-4303-8F76-F7AF480AF5B4}"/>
    <hyperlink ref="N126" location="A125179554K" display="A125179554K" xr:uid="{459BBA7C-ED22-4D4F-A6EE-BE0D225AEA06}"/>
    <hyperlink ref="N127" location="A125179598L" display="A125179598L" xr:uid="{831D4E95-057C-4068-B12B-EDB023EF4B37}"/>
    <hyperlink ref="N128" location="A125179506T" display="A125179506T" xr:uid="{3475D022-B122-40CB-92E8-5B6DBD2692CB}"/>
    <hyperlink ref="N129" location="A125179586C" display="A125179586C" xr:uid="{3E424DE1-1CA0-43C0-BCCA-41D702BC2356}"/>
    <hyperlink ref="N130" location="A125179590V" display="A125179590V" xr:uid="{9CEBC5AC-22E4-4F16-8723-2B809027FFEA}"/>
    <hyperlink ref="N134" location="A125179510J" display="A125179510J" xr:uid="{B47F926C-0AE1-4980-8AF0-770A62FF40E1}"/>
    <hyperlink ref="N135" location="A125179530T" display="A125179530T" xr:uid="{F0FD7356-B329-4539-B6DA-13A7BF08E3CB}"/>
    <hyperlink ref="N138" location="A125179558V" display="A125179558V" xr:uid="{FB83AAA5-E6EA-4DCD-8EFD-622305453CDA}"/>
    <hyperlink ref="N139" location="A125179602T" display="A125179602T" xr:uid="{245AF594-D126-41C1-9836-0074D1297001}"/>
    <hyperlink ref="Q109" location="A125179674C" display="A125179674C" xr:uid="{9E6F9AA7-45C9-420D-81D2-56809A1BDB7E}"/>
    <hyperlink ref="Q110" location="A125179638V" display="A125179638V" xr:uid="{7A032B7A-EFD4-43D2-9B2C-C6244809AF0D}"/>
    <hyperlink ref="Q111" location="A125179678L" display="A125179678L" xr:uid="{E41432C0-BEA5-4FA4-9ED8-B2C30F4251C0}"/>
    <hyperlink ref="Q112" location="A125179682C" display="A125179682C" xr:uid="{86BA3FA9-9F7D-4B3B-A0C8-F68FFE6A6561}"/>
    <hyperlink ref="Q113" location="A125179642K" display="A125179642K" xr:uid="{E7B0A8BD-949E-4C66-9A85-BE0CC2C1A7BA}"/>
    <hyperlink ref="Q114" location="A125179646V" display="A125179646V" xr:uid="{40A2C5BD-4271-4A4C-AF96-7AEECC938201}"/>
    <hyperlink ref="Q115" location="A125179666C" display="A125179666C" xr:uid="{0A68C6CC-96CF-41F6-9E9C-FE6EE192C308}"/>
    <hyperlink ref="Q116" location="A125179626K" display="A125179626K" xr:uid="{A6756E59-DD04-4847-9FF5-F7E95AB14C18}"/>
    <hyperlink ref="Q117" location="A125179686L" display="A125179686L" xr:uid="{7F819E23-2535-44D9-A71F-4814A6AB6B83}"/>
    <hyperlink ref="Q118" location="A125179670V" display="A125179670V" xr:uid="{C414472B-552B-485A-8FD1-4AEB707776D0}"/>
    <hyperlink ref="Q119" location="A125179698W" display="A125179698W" xr:uid="{DB0FE732-906E-46CF-85CF-CA830ACE3260}"/>
    <hyperlink ref="Q120" location="A125179630A" display="A125179630A" xr:uid="{8DBE4A73-4FB9-46E5-8B0C-D07E037160E8}"/>
    <hyperlink ref="Q121" location="A125179606A" display="A125179606A" xr:uid="{F0D64495-12D9-4A8B-9FC9-336980B2DE88}"/>
    <hyperlink ref="Q122" location="A125179618K" display="A125179618K" xr:uid="{954AD466-78D8-448F-AA8B-BBB8D476BF8E}"/>
    <hyperlink ref="Q123" location="A125179650K" display="A125179650K" xr:uid="{DDA8115F-6CA9-4679-B7B3-7A2BE49F7C65}"/>
    <hyperlink ref="Q124" location="A125179622A" display="A125179622A" xr:uid="{DAB2A9A7-E924-441A-A811-6376D3F40EA0}"/>
    <hyperlink ref="Q125" location="A125179654V" display="A125179654V" xr:uid="{B88841ED-6BAF-41A6-B4CE-7FC127E651BA}"/>
    <hyperlink ref="Q126" location="A125179658C" display="A125179658C" xr:uid="{B248F332-CD61-49CE-B4EF-24B8FF20A4CF}"/>
    <hyperlink ref="Q127" location="A125179702A" display="A125179702A" xr:uid="{6C43E53E-D880-43CF-8771-9DAE47DB09AC}"/>
    <hyperlink ref="Q128" location="A125179610T" display="A125179610T" xr:uid="{BC105A5A-4E92-4385-A984-4BE41864E825}"/>
    <hyperlink ref="Q129" location="A125179690C" display="A125179690C" xr:uid="{A64402F8-F981-41D8-82FA-D23771331EC4}"/>
    <hyperlink ref="Q130" location="A125179694L" display="A125179694L" xr:uid="{B707E437-4BF8-495A-88DD-EE664B67CEC6}"/>
    <hyperlink ref="Q134" location="A125179614A" display="A125179614A" xr:uid="{81729C94-AFA8-40CA-B286-BA4C9A7C910F}"/>
    <hyperlink ref="Q135" location="A125179634K" display="A125179634K" xr:uid="{61998064-EED6-4534-BA47-9589859165A3}"/>
    <hyperlink ref="Q138" location="A125179662V" display="A125179662V" xr:uid="{B12DADA2-6EC5-4E47-A2B7-2D8CC9DE389E}"/>
    <hyperlink ref="Q139" location="A125179706K" display="A125179706K" xr:uid="{492169B3-1223-4457-9BD6-F377745B0C14}"/>
    <hyperlink ref="T109" location="A125179154X" display="A125179154X" xr:uid="{52E1ECD8-3882-4601-AC87-FF149723C056}"/>
    <hyperlink ref="T110" location="A125179118R" display="A125179118R" xr:uid="{0F2D8EF8-DEA0-4525-8056-2005942D37DD}"/>
    <hyperlink ref="T111" location="A125179158J" display="A125179158J" xr:uid="{6EF3EB71-3F4C-450C-A02F-CECC79DD5371}"/>
    <hyperlink ref="T112" location="A125179162X" display="A125179162X" xr:uid="{22A594E6-C4FA-4B38-AB2F-9107BB6E3028}"/>
    <hyperlink ref="T113" location="A125179122F" display="A125179122F" xr:uid="{F9A17106-32AF-41D6-9C03-A18368A20970}"/>
    <hyperlink ref="T114" location="A125179126R" display="A125179126R" xr:uid="{9419FCF4-8F89-4980-9AEC-F2906280F597}"/>
    <hyperlink ref="T115" location="A125179146X" display="A125179146X" xr:uid="{3BB8BBBB-5434-444B-BCF6-D3B988153B06}"/>
    <hyperlink ref="T116" location="A125179106F" display="A125179106F" xr:uid="{47745BD8-5F70-44FA-829E-EC0F6C29A638}"/>
    <hyperlink ref="T117" location="A125179166J" display="A125179166J" xr:uid="{D03F341C-8B2F-44B9-B434-FD058C23B77C}"/>
    <hyperlink ref="T118" location="A125179150R" display="A125179150R" xr:uid="{E2FCDACE-1096-4CBA-8505-E633F795941D}"/>
    <hyperlink ref="T119" location="A125179178T" display="A125179178T" xr:uid="{F6B75DB8-78EF-41C6-BF7A-EF4974CA18FF}"/>
    <hyperlink ref="T120" location="A125179110W" display="A125179110W" xr:uid="{B119DFBA-BA1C-41D4-B492-B9E5CFDF723C}"/>
    <hyperlink ref="T121" location="A125179086J" display="A125179086J" xr:uid="{0C486496-37F8-4F5F-B463-2817F73B33BC}"/>
    <hyperlink ref="T122" location="A125179098T" display="A125179098T" xr:uid="{E32C5583-03AA-4F4C-B880-9BBAFCAFD8B0}"/>
    <hyperlink ref="T123" location="A125179130F" display="A125179130F" xr:uid="{97243DA5-04A5-4AB0-9979-06D801CCED3B}"/>
    <hyperlink ref="T124" location="A125179102W" display="A125179102W" xr:uid="{EFBA8E74-DE2B-43BB-9FF1-4F936E0F6864}"/>
    <hyperlink ref="T125" location="A125179134R" display="A125179134R" xr:uid="{01561278-FEAF-4EEF-9557-B6AD1EAE8D87}"/>
    <hyperlink ref="T126" location="A125179138X" display="A125179138X" xr:uid="{7DEA9B5D-2380-44B7-A999-F61D3E22F045}"/>
    <hyperlink ref="T127" location="A125179182J" display="A125179182J" xr:uid="{96F72704-8E4C-410B-B040-4FAE1DD41A2B}"/>
    <hyperlink ref="T128" location="A125179090X" display="A125179090X" xr:uid="{E0889BD1-1F42-47DD-B217-F0A667AC8C01}"/>
    <hyperlink ref="T129" location="A125179170X" display="A125179170X" xr:uid="{EBC6CE5D-9C40-4017-A8ED-01610BB67821}"/>
    <hyperlink ref="T130" location="A125179174J" display="A125179174J" xr:uid="{55079B3B-798E-44DA-B03D-78F47289D5A8}"/>
    <hyperlink ref="T134" location="A125179094J" display="A125179094J" xr:uid="{175D419C-106A-41AB-9F97-B904240D25F0}"/>
    <hyperlink ref="T135" location="A125179114F" display="A125179114F" xr:uid="{B31C658A-B5EE-40A9-9FCF-99D5B5A3D285}"/>
    <hyperlink ref="T138" location="A125179142R" display="A125179142R" xr:uid="{B91F4497-CCA3-4791-8EF2-65E531761FBD}"/>
    <hyperlink ref="T139" location="A125179186T" display="A125179186T" xr:uid="{3440AAB6-4B63-4EC8-8A0D-EFA5990696AE}"/>
    <hyperlink ref="W109" location="A125179258T" display="A125179258T" xr:uid="{71C49BEA-F175-4F95-AC7A-89E7E8D5E314}"/>
    <hyperlink ref="W110" location="A125179222R" display="A125179222R" xr:uid="{06519B60-51EF-4F73-8236-2880E9A2F3EF}"/>
    <hyperlink ref="W111" location="A125179262J" display="A125179262J" xr:uid="{3405A4E9-1A76-42B5-9212-065436B19D67}"/>
    <hyperlink ref="W112" location="A125179266T" display="A125179266T" xr:uid="{DA9315B3-401E-44A5-915A-A69FE419EA00}"/>
    <hyperlink ref="W113" location="A125179226X" display="A125179226X" xr:uid="{B4E6A5E6-A79F-4750-8E12-B4F366B5616B}"/>
    <hyperlink ref="W114" location="A125179230R" display="A125179230R" xr:uid="{0269E1E7-10C4-4265-96BA-0B3DF0D41BC6}"/>
    <hyperlink ref="W115" location="A125179250X" display="A125179250X" xr:uid="{19276082-0FCC-4543-BB17-A8BF6ACFCEE5}"/>
    <hyperlink ref="W116" location="A125179210F" display="A125179210F" xr:uid="{25487A80-FC7E-432F-83CB-F13933A2E267}"/>
    <hyperlink ref="W117" location="A125179270J" display="A125179270J" xr:uid="{6F1F3B49-F00B-4D6B-A39B-49E9C4B8005A}"/>
    <hyperlink ref="W118" location="A125179254J" display="A125179254J" xr:uid="{95CDE46F-EBDB-4AC8-98B4-7A29C8A4694F}"/>
    <hyperlink ref="W119" location="A125179282T" display="A125179282T" xr:uid="{F2ECE048-8623-479D-BCAF-2772EBD223C2}"/>
    <hyperlink ref="W120" location="A125179214R" display="A125179214R" xr:uid="{FD13D6CB-B4BE-4274-95B6-EB63F4E38002}"/>
    <hyperlink ref="W121" location="A125179190J" display="A125179190J" xr:uid="{2EB7D72A-8092-4942-9C67-8BA9029E8F3A}"/>
    <hyperlink ref="W122" location="A125179202F" display="A125179202F" xr:uid="{AB67C4FF-2E47-48FC-A332-DD425DB7C577}"/>
    <hyperlink ref="W123" location="A125179234X" display="A125179234X" xr:uid="{3BE33E3F-6B71-4796-B923-7450E818EE48}"/>
    <hyperlink ref="W124" location="A125179206R" display="A125179206R" xr:uid="{CBAC0289-A630-4F2D-B87D-01C7411BDD5D}"/>
    <hyperlink ref="W125" location="A125179238J" display="A125179238J" xr:uid="{7D629BF0-050E-4AD7-AD7B-7B7CC6A9557D}"/>
    <hyperlink ref="W126" location="A125179242X" display="A125179242X" xr:uid="{EDA529B1-B64D-42CC-86E3-DE8619D43F95}"/>
    <hyperlink ref="W127" location="A125179286A" display="A125179286A" xr:uid="{647AE72B-8269-4883-AA6D-B321F2698553}"/>
    <hyperlink ref="W128" location="A125179194T" display="A125179194T" xr:uid="{C1647C2B-289C-40A9-B102-93709BC94465}"/>
    <hyperlink ref="W129" location="A125179274T" display="A125179274T" xr:uid="{8865EC1F-5C62-4E76-86F4-2C03D0A41FDD}"/>
    <hyperlink ref="W130" location="A125179278A" display="A125179278A" xr:uid="{1C538C6D-9951-402B-8530-7E20DA3513F5}"/>
    <hyperlink ref="W134" location="A125179198A" display="A125179198A" xr:uid="{E1914E38-EB7A-427E-AD80-B82C6081CAD9}"/>
    <hyperlink ref="W135" location="A125179218X" display="A125179218X" xr:uid="{E3704804-000C-4B15-8C80-3E30ADACDC6F}"/>
    <hyperlink ref="W138" location="A125179246J" display="A125179246J" xr:uid="{A03ADA09-D17E-4F2B-94B2-ADD0B4436626}"/>
    <hyperlink ref="W139" location="A125179290T" display="A125179290T" xr:uid="{20A7BBC6-F4C1-40D8-8A22-64218439EA6D}"/>
    <hyperlink ref="Z109" location="A125179362T" display="A125179362T" xr:uid="{AA21E4D5-E9EC-44FE-B76F-7EF8FE6C7A4B}"/>
    <hyperlink ref="Z110" location="A125179326J" display="A125179326J" xr:uid="{7F10485E-B16B-40EA-8A20-6A403669B3AF}"/>
    <hyperlink ref="Z111" location="A125179366A" display="A125179366A" xr:uid="{1FE4FB9D-31FF-4E54-A93A-2F9034283C7E}"/>
    <hyperlink ref="Z112" location="A125179370T" display="A125179370T" xr:uid="{0C66187B-465A-4CCA-86CE-6BF21E5D2CFD}"/>
    <hyperlink ref="Z113" location="A125179330X" display="A125179330X" xr:uid="{D87FE45C-F0B8-4693-BC1F-D4E25315E528}"/>
    <hyperlink ref="Z114" location="A125179334J" display="A125179334J" xr:uid="{7186B097-624F-4B32-A3D1-DC3D1641A2BC}"/>
    <hyperlink ref="Z115" location="A125179354T" display="A125179354T" xr:uid="{67267EDA-7702-4CFD-B3BB-04E1EA45E0EE}"/>
    <hyperlink ref="Z116" location="A125179314X" display="A125179314X" xr:uid="{E616A39C-950B-4C55-B63B-B8885F3372CA}"/>
    <hyperlink ref="Z117" location="A125179374A" display="A125179374A" xr:uid="{5B51759A-6252-4D85-A4CB-7783853BB3BE}"/>
    <hyperlink ref="Z118" location="A125179358A" display="A125179358A" xr:uid="{39C0ED8A-8CD2-4230-8865-B02F4B63E9E9}"/>
    <hyperlink ref="Z119" location="A125179386K" display="A125179386K" xr:uid="{DEE8F249-BF47-4BA4-9D7B-65E3C6325A4B}"/>
    <hyperlink ref="Z120" location="A125179318J" display="A125179318J" xr:uid="{CE7F3A3F-E82C-4C11-9892-A7EEAB45A420}"/>
    <hyperlink ref="Z121" location="A125179294A" display="A125179294A" xr:uid="{24E29BFD-55F2-4D8A-8C00-80DBF3355CB6}"/>
    <hyperlink ref="Z122" location="A125179306X" display="A125179306X" xr:uid="{283F4D05-F422-4249-B204-E75B5D0D6676}"/>
    <hyperlink ref="Z123" location="A125179338T" display="A125179338T" xr:uid="{0D5166B2-D58F-41F6-BE88-5B7F8E99241C}"/>
    <hyperlink ref="Z124" location="A125179310R" display="A125179310R" xr:uid="{BDFF9EE5-FE56-4902-B858-F6C8C2C59804}"/>
    <hyperlink ref="Z125" location="A125179342J" display="A125179342J" xr:uid="{7EADBB34-8DE2-4286-8F13-007AABBF3278}"/>
    <hyperlink ref="Z126" location="A125179346T" display="A125179346T" xr:uid="{9F15F56C-F3F8-4C55-8516-4980B93CABD0}"/>
    <hyperlink ref="Z127" location="A125179390A" display="A125179390A" xr:uid="{8556C337-4F57-47ED-8205-106E82ABA695}"/>
    <hyperlink ref="Z128" location="A125179298K" display="A125179298K" xr:uid="{4F098EDD-0D60-4208-B910-D5393A376667}"/>
    <hyperlink ref="Z129" location="A125179378K" display="A125179378K" xr:uid="{9F51B202-FDDF-4052-92EC-405F33040EE8}"/>
    <hyperlink ref="Z130" location="A125179382A" display="A125179382A" xr:uid="{4F6B66E0-E653-4D4D-97BF-97A290B04CE2}"/>
    <hyperlink ref="Z134" location="A125179302R" display="A125179302R" xr:uid="{EBEC2DC1-E3C7-4A27-8D7F-BF7E6802946A}"/>
    <hyperlink ref="Z135" location="A125179322X" display="A125179322X" xr:uid="{3B110C71-B98B-4AFB-8411-8A762EEB220B}"/>
    <hyperlink ref="Z138" location="A125179350J" display="A125179350J" xr:uid="{F0DF9E67-ED52-4D2A-AA18-61386662C9DF}"/>
    <hyperlink ref="Z139" location="A125179394K" display="A125179394K" xr:uid="{12FCB5CF-D867-415E-8FFE-042389D77553}"/>
    <hyperlink ref="AC109" location="A125178946C" display="A125178946C" xr:uid="{9F4F24B4-A5D6-4BDA-8A85-FFE31F8B1879}"/>
    <hyperlink ref="AC110" location="A125178910A" display="A125178910A" xr:uid="{539949AE-8E32-4BA5-BA55-7C98571686C5}"/>
    <hyperlink ref="AC111" location="A125178950V" display="A125178950V" xr:uid="{4128E39B-A04F-46CE-8215-5A78D4866B4A}"/>
    <hyperlink ref="AC112" location="A125178954C" display="A125178954C" xr:uid="{E0DE9D9A-9ACC-432D-842F-B2C62B33426E}"/>
    <hyperlink ref="AC113" location="A125178914K" display="A125178914K" xr:uid="{2FC19BC2-5635-424F-8E80-E1DD3710720C}"/>
    <hyperlink ref="AC114" location="A125178918V" display="A125178918V" xr:uid="{24F3EA64-8C87-437F-8E0C-B09D0D8A84F9}"/>
    <hyperlink ref="AC115" location="A125178938C" display="A125178938C" xr:uid="{10DCF4BC-9501-4D06-BEA0-60199E83A9A1}"/>
    <hyperlink ref="AC116" location="A125178898W" display="A125178898W" xr:uid="{15841D93-DC16-4DB7-BE70-9394EDCFA228}"/>
    <hyperlink ref="AC117" location="A125178958L" display="A125178958L" xr:uid="{4CC1A7CD-C5E6-4229-A4C2-E7CDB084E0AF}"/>
    <hyperlink ref="AC118" location="A125178942V" display="A125178942V" xr:uid="{3BA8424F-BE1B-473E-8663-38B488BF0E21}"/>
    <hyperlink ref="AC119" location="A125178970C" display="A125178970C" xr:uid="{EAF7212D-4C01-4EDD-8148-AC9FAC1217DF}"/>
    <hyperlink ref="AC120" location="A125178902A" display="A125178902A" xr:uid="{C003E246-31F2-4370-8F25-86F9438F1224}"/>
    <hyperlink ref="AC121" location="A125178878L" display="A125178878L" xr:uid="{F4B0DCFF-9326-418A-8F0E-C44C3C158B0E}"/>
    <hyperlink ref="AC122" location="A125178890C" display="A125178890C" xr:uid="{363E418C-660B-4510-8012-A55F02FC4D03}"/>
    <hyperlink ref="AC123" location="A125178922K" display="A125178922K" xr:uid="{722A8FFE-35F6-4D7F-83A6-4CE1033BF492}"/>
    <hyperlink ref="AC124" location="A125178894L" display="A125178894L" xr:uid="{8DEBCF89-9D4E-46B7-8DDE-D442F00D36EA}"/>
    <hyperlink ref="AC125" location="A125178926V" display="A125178926V" xr:uid="{C8641380-9D7A-488D-A7E3-1DFA3F451BC5}"/>
    <hyperlink ref="AC126" location="A125178930K" display="A125178930K" xr:uid="{E0D1785D-1C3C-493F-BDD4-23495648CB7B}"/>
    <hyperlink ref="AC127" location="A125178974L" display="A125178974L" xr:uid="{F17A4D52-F1C9-4F6D-8A3B-2109F58E6BD2}"/>
    <hyperlink ref="AC128" location="A125178882C" display="A125178882C" xr:uid="{ED8C001C-C5FF-4132-88C0-FFC63B172F64}"/>
    <hyperlink ref="AC129" location="A125178962C" display="A125178962C" xr:uid="{417A48C4-C318-4D38-9B89-4969481A0F0F}"/>
    <hyperlink ref="AC130" location="A125178966L" display="A125178966L" xr:uid="{7050AC6A-C05F-476F-87ED-01B233FB6CC3}"/>
    <hyperlink ref="AC134" location="A125178886L" display="A125178886L" xr:uid="{20A7ED34-7037-4DB1-9F1E-5F45DFD1EF96}"/>
    <hyperlink ref="AC135" location="A125178906K" display="A125178906K" xr:uid="{450A07BB-7A39-46C5-93F3-B6A0929B2B9E}"/>
    <hyperlink ref="AC138" location="A125178934V" display="A125178934V" xr:uid="{D5254895-60E2-4D25-A56A-A7659C079D9F}"/>
    <hyperlink ref="AC139" location="A125178978W" display="A125178978W" xr:uid="{B9E0EC3D-993E-44AE-BAC6-5A7CACE24B04}"/>
    <hyperlink ref="C109" location="A125173226R" display="A125173226R" xr:uid="{F146B40C-36D9-4EC8-A691-6C660812FD1C}"/>
    <hyperlink ref="C110" location="A125173190X" display="A125173190X" xr:uid="{1E1AB0AE-F7A8-4128-912E-553960639944}"/>
    <hyperlink ref="C111" location="A125173230F" display="A125173230F" xr:uid="{722C3CF0-F98B-4744-B009-D5F28C3363FC}"/>
    <hyperlink ref="C112" location="A125173234R" display="A125173234R" xr:uid="{5CFE676A-C21E-4881-9344-64215C01D5D7}"/>
    <hyperlink ref="C113" location="A125173194J" display="A125173194J" xr:uid="{DA56DAA1-E26D-4D21-8872-3B190ECC968D}"/>
    <hyperlink ref="C114" location="A125173198T" display="A125173198T" xr:uid="{B67CA5A3-A5B6-453B-B7D8-21D9538071C8}"/>
    <hyperlink ref="C115" location="A125173218R" display="A125173218R" xr:uid="{46CA50AE-C23D-4225-BA6B-0DC8419E35D6}"/>
    <hyperlink ref="C116" location="A125173178J" display="A125173178J" xr:uid="{5F7FE8DE-8982-4E60-A8AC-5077FC9462B4}"/>
    <hyperlink ref="C117" location="A125173238X" display="A125173238X" xr:uid="{0F17633E-9B52-47C2-9B29-5A472377317B}"/>
    <hyperlink ref="C118" location="A125173222F" display="A125173222F" xr:uid="{E8B48E15-EB49-483A-B62B-A9E45E0D2C55}"/>
    <hyperlink ref="C119" location="A125173250R" display="A125173250R" xr:uid="{0906A8EE-49E7-469B-BA9A-8091C41986C3}"/>
    <hyperlink ref="C120" location="A125173182X" display="A125173182X" xr:uid="{C8C42070-DB5D-41DF-B682-225FDF02B19F}"/>
    <hyperlink ref="C121" location="A125173158X" display="A125173158X" xr:uid="{940A4DAE-D3BB-445F-B637-D5DF86A0E39B}"/>
    <hyperlink ref="C122" location="A125173170R" display="A125173170R" xr:uid="{CB4A3AAE-43D2-495A-A03B-AA4C889ED8C6}"/>
    <hyperlink ref="C123" location="A125173202W" display="A125173202W" xr:uid="{2A9534F5-BAC2-49CA-BF1C-1BE05C289F72}"/>
    <hyperlink ref="C124" location="A125173174X" display="A125173174X" xr:uid="{0D781FDA-97B3-467F-8E12-17E75F2D7854}"/>
    <hyperlink ref="C125" location="A125173206F" display="A125173206F" xr:uid="{D963C1EC-B504-42F5-AA70-8A57DA2D94FD}"/>
    <hyperlink ref="C126" location="A125173210W" display="A125173210W" xr:uid="{2CE7D9A8-DF82-4CD1-B212-2B4728C4ED67}"/>
    <hyperlink ref="C127" location="A125173254X" display="A125173254X" xr:uid="{F41B6EC5-CEDB-4A93-8FC9-812B79C29379}"/>
    <hyperlink ref="C128" location="A125173162R" display="A125173162R" xr:uid="{9B7D8ABF-1E61-4410-A1AE-07C88D7D0221}"/>
    <hyperlink ref="C129" location="A125173242R" display="A125173242R" xr:uid="{F627C48D-AB4A-4F26-953E-851058262987}"/>
    <hyperlink ref="C130" location="A125173246X" display="A125173246X" xr:uid="{1BB6F132-6751-4639-8109-71A222875CB4}"/>
    <hyperlink ref="C134" location="A125173166X" display="A125173166X" xr:uid="{862C36CA-24A2-4392-99D9-927EA36ABCBC}"/>
    <hyperlink ref="C135" location="A125173186J" display="A125173186J" xr:uid="{5A25E7C6-5D7D-4B58-A251-6B68E197A3B5}"/>
    <hyperlink ref="C138" location="A125173214F" display="A125173214F" xr:uid="{8649B142-22F0-463F-A6D6-B4E9C07EA745}"/>
    <hyperlink ref="C139" location="A125173258J" display="A125173258J" xr:uid="{E6B757D3-50B2-4B88-AA03-A7F9CB186E4E}"/>
    <hyperlink ref="D109" location="A125184458F" display="A125184458F" xr:uid="{3DA6A1BC-5639-4089-9102-6C2ACC625A42}"/>
    <hyperlink ref="D110" location="A125184422C" display="A125184422C" xr:uid="{2FED35BC-3492-4879-AB01-FC320896B2D2}"/>
    <hyperlink ref="D111" location="A125184462W" display="A125184462W" xr:uid="{5A4802AE-8829-4846-88D8-A89F978D0D5C}"/>
    <hyperlink ref="D112" location="A125184466F" display="A125184466F" xr:uid="{E21D698F-E77B-4F23-966F-9D46B807BBAE}"/>
    <hyperlink ref="D113" location="A125184426L" display="A125184426L" xr:uid="{BF1BE6F2-AF72-4268-92E8-67FD052601B6}"/>
    <hyperlink ref="D114" location="A125184430C" display="A125184430C" xr:uid="{64538D17-66BD-4289-9E19-11EA965E6731}"/>
    <hyperlink ref="D115" location="A125184450L" display="A125184450L" xr:uid="{1DEC212D-90A9-41A6-8B2A-0556E9A7A5DD}"/>
    <hyperlink ref="D116" location="A125184410V" display="A125184410V" xr:uid="{C1A41B07-B6DD-4581-9C64-BDE965FA23CC}"/>
    <hyperlink ref="D117" location="A125184470W" display="A125184470W" xr:uid="{9D19ECEF-46BE-4245-86C7-611E49B89C16}"/>
    <hyperlink ref="D118" location="A125184454W" display="A125184454W" xr:uid="{C8DD35C8-6784-4E1C-94E9-2E62ADD67633}"/>
    <hyperlink ref="D119" location="A125184482F" display="A125184482F" xr:uid="{57EB4BCE-70BC-444F-8E4C-B166645D3B48}"/>
    <hyperlink ref="D120" location="A125184414C" display="A125184414C" xr:uid="{2D2A6877-E1B9-4DB2-A49E-160CD481DC0B}"/>
    <hyperlink ref="D121" location="A125184390W" display="A125184390W" xr:uid="{AF1B08C3-D2E8-4AF9-AB0D-95114F53C332}"/>
    <hyperlink ref="D122" location="A125184402V" display="A125184402V" xr:uid="{C278D636-30DE-416C-8C19-789AB4CDBCDD}"/>
    <hyperlink ref="D123" location="A125184434L" display="A125184434L" xr:uid="{800ABF15-A995-4708-A151-4B9A76815091}"/>
    <hyperlink ref="D124" location="A125184406C" display="A125184406C" xr:uid="{83FBB94D-4810-4F1D-B247-4880A3316F9D}"/>
    <hyperlink ref="D125" location="A125184438W" display="A125184438W" xr:uid="{A49B7058-535E-496F-8807-0845DCB9F540}"/>
    <hyperlink ref="D126" location="A125184442L" display="A125184442L" xr:uid="{F7365C10-7DFA-42DF-991A-4563758EA9AD}"/>
    <hyperlink ref="D127" location="A125184486R" display="A125184486R" xr:uid="{065584A8-3082-4277-BB8B-992F19D58B5A}"/>
    <hyperlink ref="D128" location="A125184394F" display="A125184394F" xr:uid="{31181CAD-85CA-4DB1-9C47-2EEB2A238307}"/>
    <hyperlink ref="D129" location="A125184474F" display="A125184474F" xr:uid="{D0A62C6F-DF84-46C9-A9FF-60FA7E1DFCC4}"/>
    <hyperlink ref="D130" location="A125184478R" display="A125184478R" xr:uid="{FCB7AB20-D54E-4BD2-9C09-31BC7F5E2087}"/>
    <hyperlink ref="D134" location="A125184398R" display="A125184398R" xr:uid="{A65FB1CC-3763-480D-B42E-C8B0AB2A0185}"/>
    <hyperlink ref="D135" location="A125184418L" display="A125184418L" xr:uid="{1CE1AC14-8312-45BF-ADB5-2349D9259411}"/>
    <hyperlink ref="D138" location="A125184446W" display="A125184446W" xr:uid="{39E962DA-620B-47BF-AE0B-C8366A4E82B7}"/>
    <hyperlink ref="D139" location="A125184490F" display="A125184490F" xr:uid="{32280C7C-6262-4E0E-9C48-52DA188C9A62}"/>
    <hyperlink ref="E109" location="A125178842K" display="A125178842K" xr:uid="{DB6D8FE3-005E-42FE-9144-340B076CEED3}"/>
    <hyperlink ref="E110" location="A125178806A" display="A125178806A" xr:uid="{D18F4B92-CE8A-4061-BB20-1F972DFED327}"/>
    <hyperlink ref="E111" location="A125178846V" display="A125178846V" xr:uid="{12E74250-E16F-42AF-9BAE-B075E551271C}"/>
    <hyperlink ref="E112" location="A125178850K" display="A125178850K" xr:uid="{00E6DF6C-C480-433C-A58D-87D2EB54D9E5}"/>
    <hyperlink ref="E113" location="A125178810T" display="A125178810T" xr:uid="{698142D0-6B6F-4E2F-AF26-6ACCC3A3059B}"/>
    <hyperlink ref="E114" location="A125178814A" display="A125178814A" xr:uid="{98FE902B-F122-43F7-9E9E-07ACCC1C68CD}"/>
    <hyperlink ref="E115" location="A125178834K" display="A125178834K" xr:uid="{E1B8B0E1-4729-4FD0-884E-3785F273E2A8}"/>
    <hyperlink ref="E116" location="A125178794C" display="A125178794C" xr:uid="{72D6852F-D882-48A9-859F-96159C6B49BC}"/>
    <hyperlink ref="E117" location="A125178854V" display="A125178854V" xr:uid="{7F3CDEAE-4205-47A4-ABF3-228C055EE086}"/>
    <hyperlink ref="E118" location="A125178838V" display="A125178838V" xr:uid="{B29A8C20-CAF3-4AC7-BC4B-90566A749EFF}"/>
    <hyperlink ref="E119" location="A125178866C" display="A125178866C" xr:uid="{46FBEB5C-0DA7-40D9-9519-DE67CC9D577B}"/>
    <hyperlink ref="E120" location="A125178798L" display="A125178798L" xr:uid="{BE3DE6C0-273D-4F05-A87B-958CDF11BA60}"/>
    <hyperlink ref="E121" location="A125178774V" display="A125178774V" xr:uid="{72772319-DD87-4070-B8C3-723B33A993B2}"/>
    <hyperlink ref="E122" location="A125178786C" display="A125178786C" xr:uid="{00179560-71A7-4CD7-8BEF-2C56DF9D1B9C}"/>
    <hyperlink ref="E123" location="A125178818K" display="A125178818K" xr:uid="{00052CC6-1AAC-40D2-A70E-02413F2B169D}"/>
    <hyperlink ref="E124" location="A125178790V" display="A125178790V" xr:uid="{90C66167-EA96-4338-B0B0-5ED581805EA6}"/>
    <hyperlink ref="E125" location="A125178822A" display="A125178822A" xr:uid="{51804F52-6F3B-4576-9302-4136F9410AB7}"/>
    <hyperlink ref="E126" location="A125178826K" display="A125178826K" xr:uid="{BB87D68D-6C89-48C9-B6DF-5DE8E5B1FF76}"/>
    <hyperlink ref="E127" location="A125178870V" display="A125178870V" xr:uid="{B6F38F44-71B9-4420-B729-1B410E010B4B}"/>
    <hyperlink ref="E128" location="A125178778C" display="A125178778C" xr:uid="{67D6EE5B-65F0-441B-90BD-3A7C824A78D6}"/>
    <hyperlink ref="E129" location="A125178858C" display="A125178858C" xr:uid="{471528D9-6257-4825-84D2-CC48F1B504DC}"/>
    <hyperlink ref="E130" location="A125178862V" display="A125178862V" xr:uid="{229A2B53-DF39-42DF-ACCA-6DF2097F4A72}"/>
    <hyperlink ref="E134" location="A125178782V" display="A125178782V" xr:uid="{EC098241-054E-4369-8A00-E5650E963C95}"/>
    <hyperlink ref="E135" location="A125178802T" display="A125178802T" xr:uid="{291BF67D-103F-48DE-93E4-D0DF85DF711B}"/>
    <hyperlink ref="E138" location="A125178830A" display="A125178830A" xr:uid="{CA9A5869-29CC-477C-8317-727CB3A8741A}"/>
    <hyperlink ref="E139" location="A125178874C" display="A125178874C" xr:uid="{B8532ACF-1F9B-45F9-BB69-029DCD231858}"/>
    <hyperlink ref="F133" location="A125173814K" display="A125173814K" xr:uid="{C909428C-6442-4569-826B-3003C5A511FA}"/>
    <hyperlink ref="I133" location="A125173398K" display="A125173398K" xr:uid="{91674FEB-A90E-40C8-B0BB-7B3A4297A819}"/>
    <hyperlink ref="L133" location="A125173918C" display="A125173918C" xr:uid="{C5152375-402A-4339-BA50-EB83AABAE289}"/>
    <hyperlink ref="O133" location="A125174022F" display="A125174022F" xr:uid="{FEF9A8AF-5EC4-4BD2-A593-E1A4D478D08A}"/>
    <hyperlink ref="R133" location="A125173502X" display="A125173502X" xr:uid="{69A6D6AB-882E-48E4-A7D3-A10F2378D667}"/>
    <hyperlink ref="U133" location="A125173606T" display="A125173606T" xr:uid="{EE0ABDD9-99C2-4C00-A0A0-82D885BC9E34}"/>
    <hyperlink ref="X133" location="A125173710T" display="A125173710T" xr:uid="{B08513B9-BCB6-4D47-B3A4-23FB456ECF44}"/>
    <hyperlink ref="AA133" location="A125173294T" display="A125173294T" xr:uid="{7B6B98D1-8962-4242-9097-026DCF6ACC25}"/>
    <hyperlink ref="G133" location="A125185046C" display="A125185046C" xr:uid="{BB8C5FFB-9673-4EB6-B90A-EE03EDDE05E1}"/>
    <hyperlink ref="J133" location="A125184630W" display="A125184630W" xr:uid="{2327FC68-FB37-4097-BD0B-6C9256B80AAC}"/>
    <hyperlink ref="M133" location="A125185150C" display="A125185150C" xr:uid="{2244FC94-758F-4416-953A-F77AEDCA478F}"/>
    <hyperlink ref="P133" location="A125185254W" display="A125185254W" xr:uid="{2386CF17-B10B-4A66-B92E-89E6C66C4110}"/>
    <hyperlink ref="S133" location="A125184734R" display="A125184734R" xr:uid="{8C73AF1C-71E7-42BE-AC82-387BE6EBF90B}"/>
    <hyperlink ref="V133" location="A125184838J" display="A125184838J" xr:uid="{6FF80F1C-8DBB-459E-B488-87DD9C5F480D}"/>
    <hyperlink ref="Y133" location="A125184942J" display="A125184942J" xr:uid="{66B983A6-F722-48AE-8E3F-EE7C21E15A0E}"/>
    <hyperlink ref="AB133" location="A125184526W" display="A125184526W" xr:uid="{FBA3697C-D92B-4154-AFC8-C9CF39C5D9D1}"/>
    <hyperlink ref="H133" location="A125179430J" display="A125179430J" xr:uid="{34255B8E-1B50-4CD0-87AF-9CE7D2FE9AB4}"/>
    <hyperlink ref="K133" location="A125179014W" display="A125179014W" xr:uid="{9940AD3B-96D1-4F77-9DD6-9296177639A3}"/>
    <hyperlink ref="N133" location="A125179534A" display="A125179534A" xr:uid="{BB6C44DF-B101-4D52-8E18-D40F541927D6}"/>
    <hyperlink ref="Q133" location="A125179638V" display="A125179638V" xr:uid="{9916E4DE-7016-46F1-9FED-DE9C9513FCB5}"/>
    <hyperlink ref="T133" location="A125179118R" display="A125179118R" xr:uid="{356E7594-EB95-45CE-91D0-D89F73833C98}"/>
    <hyperlink ref="W133" location="A125179222R" display="A125179222R" xr:uid="{D43072BC-093D-4136-B1DF-194BCF597257}"/>
    <hyperlink ref="Z133" location="A125179326J" display="A125179326J" xr:uid="{11278E49-B819-40F0-8CC1-738292F9ABFB}"/>
    <hyperlink ref="AC133" location="A125178910A" display="A125178910A" xr:uid="{AB0B61B9-3DFB-4FA4-8CAD-807849BEE3F6}"/>
    <hyperlink ref="C133" location="A125173190X" display="A125173190X" xr:uid="{50660F36-B8EF-4714-A92E-DE5BCBCD86B4}"/>
    <hyperlink ref="D133" location="A125184422C" display="A125184422C" xr:uid="{CCD0762B-E14D-40DC-A8BF-F204C045244D}"/>
    <hyperlink ref="E133" location="A125178806A" display="A125178806A" xr:uid="{C79EF649-4D59-4E30-9A73-AAF4AC757CF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0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2197</v>
      </c>
    </row>
    <row r="6" spans="1:13" ht="15.75" customHeight="1">
      <c r="B6" s="67" t="s">
        <v>2198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8" spans="1:13" ht="15">
      <c r="D8" s="16" t="s">
        <v>2200</v>
      </c>
    </row>
    <row r="9" spans="1:13" s="17" customFormat="1"/>
    <row r="10" spans="1:13" ht="22.5" customHeight="1">
      <c r="A10" s="18" t="s">
        <v>2201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2202</v>
      </c>
      <c r="I10" s="18" t="s">
        <v>250</v>
      </c>
      <c r="J10" s="18" t="s">
        <v>252</v>
      </c>
      <c r="K10" s="18" t="s">
        <v>2203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2205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2205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2205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2205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2205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2205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2205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2205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2205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2205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2205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2205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2205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2205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2205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2205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2205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2205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2205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2205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2205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2205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2205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2205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2205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2205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2205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2205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2205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2205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2205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2205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2205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2205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2205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2205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2205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2205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2205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2205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2205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2205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2205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2205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2205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2205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2205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2205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2205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2205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2205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2205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2205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2205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2205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2205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2205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45323</v>
      </c>
      <c r="H69" s="11">
        <v>10</v>
      </c>
      <c r="I69" s="20" t="s">
        <v>259</v>
      </c>
      <c r="J69" s="11" t="s">
        <v>261</v>
      </c>
      <c r="K69" s="11" t="s">
        <v>2205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45323</v>
      </c>
      <c r="H70" s="11">
        <v>10</v>
      </c>
      <c r="I70" s="20" t="s">
        <v>259</v>
      </c>
      <c r="J70" s="11" t="s">
        <v>261</v>
      </c>
      <c r="K70" s="11" t="s">
        <v>2205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45323</v>
      </c>
      <c r="H71" s="11">
        <v>10</v>
      </c>
      <c r="I71" s="20" t="s">
        <v>259</v>
      </c>
      <c r="J71" s="11" t="s">
        <v>261</v>
      </c>
      <c r="K71" s="11" t="s">
        <v>2205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45323</v>
      </c>
      <c r="H72" s="11">
        <v>10</v>
      </c>
      <c r="I72" s="20" t="s">
        <v>259</v>
      </c>
      <c r="J72" s="11" t="s">
        <v>261</v>
      </c>
      <c r="K72" s="11" t="s">
        <v>2205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45323</v>
      </c>
      <c r="H73" s="11">
        <v>10</v>
      </c>
      <c r="I73" s="20" t="s">
        <v>259</v>
      </c>
      <c r="J73" s="11" t="s">
        <v>261</v>
      </c>
      <c r="K73" s="11" t="s">
        <v>2205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45323</v>
      </c>
      <c r="H74" s="11">
        <v>10</v>
      </c>
      <c r="I74" s="20" t="s">
        <v>259</v>
      </c>
      <c r="J74" s="11" t="s">
        <v>261</v>
      </c>
      <c r="K74" s="11" t="s">
        <v>2205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2205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2205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2205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2205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2205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2205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2205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2205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2205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2205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2205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2205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45323</v>
      </c>
      <c r="H87" s="11">
        <v>10</v>
      </c>
      <c r="I87" s="20" t="s">
        <v>259</v>
      </c>
      <c r="J87" s="11" t="s">
        <v>261</v>
      </c>
      <c r="K87" s="11" t="s">
        <v>2205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45323</v>
      </c>
      <c r="H88" s="11">
        <v>10</v>
      </c>
      <c r="I88" s="20" t="s">
        <v>259</v>
      </c>
      <c r="J88" s="11" t="s">
        <v>261</v>
      </c>
      <c r="K88" s="11" t="s">
        <v>2205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45323</v>
      </c>
      <c r="H89" s="11">
        <v>10</v>
      </c>
      <c r="I89" s="20" t="s">
        <v>259</v>
      </c>
      <c r="J89" s="11" t="s">
        <v>261</v>
      </c>
      <c r="K89" s="11" t="s">
        <v>2205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45323</v>
      </c>
      <c r="H90" s="11">
        <v>10</v>
      </c>
      <c r="I90" s="20" t="s">
        <v>259</v>
      </c>
      <c r="J90" s="11" t="s">
        <v>261</v>
      </c>
      <c r="K90" s="11" t="s">
        <v>2205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45323</v>
      </c>
      <c r="H91" s="11">
        <v>10</v>
      </c>
      <c r="I91" s="20" t="s">
        <v>259</v>
      </c>
      <c r="J91" s="11" t="s">
        <v>261</v>
      </c>
      <c r="K91" s="11" t="s">
        <v>2205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45323</v>
      </c>
      <c r="H92" s="11">
        <v>10</v>
      </c>
      <c r="I92" s="20" t="s">
        <v>259</v>
      </c>
      <c r="J92" s="11" t="s">
        <v>261</v>
      </c>
      <c r="K92" s="11" t="s">
        <v>2205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45323</v>
      </c>
      <c r="H93" s="11">
        <v>10</v>
      </c>
      <c r="I93" s="20" t="s">
        <v>259</v>
      </c>
      <c r="J93" s="11" t="s">
        <v>261</v>
      </c>
      <c r="K93" s="11" t="s">
        <v>2205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45323</v>
      </c>
      <c r="H94" s="11">
        <v>10</v>
      </c>
      <c r="I94" s="20" t="s">
        <v>259</v>
      </c>
      <c r="J94" s="11" t="s">
        <v>261</v>
      </c>
      <c r="K94" s="11" t="s">
        <v>2205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45323</v>
      </c>
      <c r="H95" s="11">
        <v>10</v>
      </c>
      <c r="I95" s="20" t="s">
        <v>259</v>
      </c>
      <c r="J95" s="11" t="s">
        <v>261</v>
      </c>
      <c r="K95" s="11" t="s">
        <v>2205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2205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2205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2205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2205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2205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2205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2205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2205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2205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2205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2205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2205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45323</v>
      </c>
      <c r="H108" s="11">
        <v>10</v>
      </c>
      <c r="I108" s="20" t="s">
        <v>259</v>
      </c>
      <c r="J108" s="11" t="s">
        <v>261</v>
      </c>
      <c r="K108" s="11" t="s">
        <v>2205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45323</v>
      </c>
      <c r="H109" s="11">
        <v>10</v>
      </c>
      <c r="I109" s="20" t="s">
        <v>259</v>
      </c>
      <c r="J109" s="11" t="s">
        <v>261</v>
      </c>
      <c r="K109" s="11" t="s">
        <v>2205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45323</v>
      </c>
      <c r="H110" s="11">
        <v>10</v>
      </c>
      <c r="I110" s="20" t="s">
        <v>259</v>
      </c>
      <c r="J110" s="11" t="s">
        <v>261</v>
      </c>
      <c r="K110" s="11" t="s">
        <v>2205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45323</v>
      </c>
      <c r="H111" s="11">
        <v>10</v>
      </c>
      <c r="I111" s="20" t="s">
        <v>259</v>
      </c>
      <c r="J111" s="11" t="s">
        <v>261</v>
      </c>
      <c r="K111" s="11" t="s">
        <v>2205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45323</v>
      </c>
      <c r="H112" s="11">
        <v>10</v>
      </c>
      <c r="I112" s="20" t="s">
        <v>259</v>
      </c>
      <c r="J112" s="11" t="s">
        <v>261</v>
      </c>
      <c r="K112" s="11" t="s">
        <v>2205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45323</v>
      </c>
      <c r="H113" s="11">
        <v>10</v>
      </c>
      <c r="I113" s="20" t="s">
        <v>259</v>
      </c>
      <c r="J113" s="11" t="s">
        <v>261</v>
      </c>
      <c r="K113" s="11" t="s">
        <v>2205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45323</v>
      </c>
      <c r="H114" s="11">
        <v>10</v>
      </c>
      <c r="I114" s="20" t="s">
        <v>259</v>
      </c>
      <c r="J114" s="11" t="s">
        <v>261</v>
      </c>
      <c r="K114" s="11" t="s">
        <v>2205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45323</v>
      </c>
      <c r="H115" s="11">
        <v>10</v>
      </c>
      <c r="I115" s="20" t="s">
        <v>259</v>
      </c>
      <c r="J115" s="11" t="s">
        <v>261</v>
      </c>
      <c r="K115" s="11" t="s">
        <v>2205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45323</v>
      </c>
      <c r="H116" s="11">
        <v>10</v>
      </c>
      <c r="I116" s="20" t="s">
        <v>259</v>
      </c>
      <c r="J116" s="11" t="s">
        <v>261</v>
      </c>
      <c r="K116" s="11" t="s">
        <v>2205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2205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2205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2205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2205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2205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2205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2205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2205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2205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2205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2205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2205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2205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2205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2205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2205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2205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2205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2205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2205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2205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2205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2205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2205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2205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2205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2205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2205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2205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2205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2205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2205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2205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2205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2205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2205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2205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2205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2205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2205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2205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2205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2205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2205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2205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2205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2205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2205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2205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2205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2205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2205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2205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2205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2205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2205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2205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2205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2205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2205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2205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2205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2205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2205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2205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2205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2205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2205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2205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2205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2205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2205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2205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2205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2205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45323</v>
      </c>
      <c r="H192" s="11">
        <v>10</v>
      </c>
      <c r="I192" s="20" t="s">
        <v>259</v>
      </c>
      <c r="J192" s="11" t="s">
        <v>261</v>
      </c>
      <c r="K192" s="11" t="s">
        <v>2205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45323</v>
      </c>
      <c r="H193" s="11">
        <v>10</v>
      </c>
      <c r="I193" s="20" t="s">
        <v>259</v>
      </c>
      <c r="J193" s="11" t="s">
        <v>261</v>
      </c>
      <c r="K193" s="11" t="s">
        <v>2205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45323</v>
      </c>
      <c r="H194" s="11">
        <v>10</v>
      </c>
      <c r="I194" s="20" t="s">
        <v>259</v>
      </c>
      <c r="J194" s="11" t="s">
        <v>261</v>
      </c>
      <c r="K194" s="11" t="s">
        <v>2205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45323</v>
      </c>
      <c r="H195" s="11">
        <v>10</v>
      </c>
      <c r="I195" s="20" t="s">
        <v>259</v>
      </c>
      <c r="J195" s="11" t="s">
        <v>261</v>
      </c>
      <c r="K195" s="11" t="s">
        <v>2205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45323</v>
      </c>
      <c r="H196" s="11">
        <v>10</v>
      </c>
      <c r="I196" s="20" t="s">
        <v>259</v>
      </c>
      <c r="J196" s="11" t="s">
        <v>261</v>
      </c>
      <c r="K196" s="11" t="s">
        <v>2205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45323</v>
      </c>
      <c r="H197" s="11">
        <v>10</v>
      </c>
      <c r="I197" s="20" t="s">
        <v>259</v>
      </c>
      <c r="J197" s="11" t="s">
        <v>261</v>
      </c>
      <c r="K197" s="11" t="s">
        <v>2205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45323</v>
      </c>
      <c r="H198" s="11">
        <v>10</v>
      </c>
      <c r="I198" s="20" t="s">
        <v>259</v>
      </c>
      <c r="J198" s="11" t="s">
        <v>261</v>
      </c>
      <c r="K198" s="11" t="s">
        <v>2205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45323</v>
      </c>
      <c r="H199" s="11">
        <v>10</v>
      </c>
      <c r="I199" s="20" t="s">
        <v>259</v>
      </c>
      <c r="J199" s="11" t="s">
        <v>261</v>
      </c>
      <c r="K199" s="11" t="s">
        <v>2205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45323</v>
      </c>
      <c r="H200" s="11">
        <v>10</v>
      </c>
      <c r="I200" s="20" t="s">
        <v>259</v>
      </c>
      <c r="J200" s="11" t="s">
        <v>261</v>
      </c>
      <c r="K200" s="11" t="s">
        <v>2205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2205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2205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2205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2205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2205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2205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2205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2205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2205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2205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2205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2205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45323</v>
      </c>
      <c r="H213" s="11">
        <v>10</v>
      </c>
      <c r="I213" s="20" t="s">
        <v>259</v>
      </c>
      <c r="J213" s="11" t="s">
        <v>261</v>
      </c>
      <c r="K213" s="11" t="s">
        <v>2205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45323</v>
      </c>
      <c r="H214" s="11">
        <v>10</v>
      </c>
      <c r="I214" s="20" t="s">
        <v>259</v>
      </c>
      <c r="J214" s="11" t="s">
        <v>261</v>
      </c>
      <c r="K214" s="11" t="s">
        <v>2205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45323</v>
      </c>
      <c r="H215" s="11">
        <v>10</v>
      </c>
      <c r="I215" s="20" t="s">
        <v>259</v>
      </c>
      <c r="J215" s="11" t="s">
        <v>261</v>
      </c>
      <c r="K215" s="11" t="s">
        <v>2205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45323</v>
      </c>
      <c r="H216" s="11">
        <v>10</v>
      </c>
      <c r="I216" s="20" t="s">
        <v>259</v>
      </c>
      <c r="J216" s="11" t="s">
        <v>261</v>
      </c>
      <c r="K216" s="11" t="s">
        <v>2205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45323</v>
      </c>
      <c r="H217" s="11">
        <v>10</v>
      </c>
      <c r="I217" s="20" t="s">
        <v>259</v>
      </c>
      <c r="J217" s="11" t="s">
        <v>261</v>
      </c>
      <c r="K217" s="11" t="s">
        <v>2205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45323</v>
      </c>
      <c r="H218" s="11">
        <v>10</v>
      </c>
      <c r="I218" s="20" t="s">
        <v>259</v>
      </c>
      <c r="J218" s="11" t="s">
        <v>261</v>
      </c>
      <c r="K218" s="11" t="s">
        <v>2205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45323</v>
      </c>
      <c r="H219" s="11">
        <v>10</v>
      </c>
      <c r="I219" s="20" t="s">
        <v>259</v>
      </c>
      <c r="J219" s="11" t="s">
        <v>261</v>
      </c>
      <c r="K219" s="11" t="s">
        <v>2205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45323</v>
      </c>
      <c r="H220" s="11">
        <v>10</v>
      </c>
      <c r="I220" s="20" t="s">
        <v>259</v>
      </c>
      <c r="J220" s="11" t="s">
        <v>261</v>
      </c>
      <c r="K220" s="11" t="s">
        <v>2205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45323</v>
      </c>
      <c r="H221" s="11">
        <v>10</v>
      </c>
      <c r="I221" s="20" t="s">
        <v>259</v>
      </c>
      <c r="J221" s="11" t="s">
        <v>261</v>
      </c>
      <c r="K221" s="11" t="s">
        <v>2205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2205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2205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2205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2205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2205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2205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2205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2205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2205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2205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2205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2205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45323</v>
      </c>
      <c r="H234" s="11">
        <v>10</v>
      </c>
      <c r="I234" s="20" t="s">
        <v>259</v>
      </c>
      <c r="J234" s="11" t="s">
        <v>261</v>
      </c>
      <c r="K234" s="11" t="s">
        <v>2205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45323</v>
      </c>
      <c r="H235" s="11">
        <v>10</v>
      </c>
      <c r="I235" s="20" t="s">
        <v>259</v>
      </c>
      <c r="J235" s="11" t="s">
        <v>261</v>
      </c>
      <c r="K235" s="11" t="s">
        <v>2205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45323</v>
      </c>
      <c r="H236" s="11">
        <v>10</v>
      </c>
      <c r="I236" s="20" t="s">
        <v>259</v>
      </c>
      <c r="J236" s="11" t="s">
        <v>261</v>
      </c>
      <c r="K236" s="11" t="s">
        <v>2205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45323</v>
      </c>
      <c r="H237" s="11">
        <v>10</v>
      </c>
      <c r="I237" s="20" t="s">
        <v>259</v>
      </c>
      <c r="J237" s="11" t="s">
        <v>261</v>
      </c>
      <c r="K237" s="11" t="s">
        <v>2205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45323</v>
      </c>
      <c r="H238" s="11">
        <v>10</v>
      </c>
      <c r="I238" s="20" t="s">
        <v>259</v>
      </c>
      <c r="J238" s="11" t="s">
        <v>261</v>
      </c>
      <c r="K238" s="11" t="s">
        <v>2205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45323</v>
      </c>
      <c r="H239" s="11">
        <v>10</v>
      </c>
      <c r="I239" s="20" t="s">
        <v>259</v>
      </c>
      <c r="J239" s="11" t="s">
        <v>261</v>
      </c>
      <c r="K239" s="11" t="s">
        <v>2205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2205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2205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2205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2205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2205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2205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2205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2205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2205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2205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2205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2205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2205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2205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2205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2205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2205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2205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2205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2205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2205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2205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2205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2205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2205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2205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2205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2205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2205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2205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2205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2205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2205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2205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2205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2205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2205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2205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2205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2205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2205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2205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2205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2205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2205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2205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2205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2205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2205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2205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2205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2205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2205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2205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2205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2205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2205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45323</v>
      </c>
      <c r="H297" s="11">
        <v>10</v>
      </c>
      <c r="I297" s="20" t="s">
        <v>259</v>
      </c>
      <c r="J297" s="11" t="s">
        <v>261</v>
      </c>
      <c r="K297" s="11" t="s">
        <v>2205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45323</v>
      </c>
      <c r="H298" s="11">
        <v>10</v>
      </c>
      <c r="I298" s="20" t="s">
        <v>259</v>
      </c>
      <c r="J298" s="11" t="s">
        <v>261</v>
      </c>
      <c r="K298" s="11" t="s">
        <v>2205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45323</v>
      </c>
      <c r="H299" s="11">
        <v>10</v>
      </c>
      <c r="I299" s="20" t="s">
        <v>259</v>
      </c>
      <c r="J299" s="11" t="s">
        <v>261</v>
      </c>
      <c r="K299" s="11" t="s">
        <v>2205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45323</v>
      </c>
      <c r="H300" s="11">
        <v>10</v>
      </c>
      <c r="I300" s="20" t="s">
        <v>259</v>
      </c>
      <c r="J300" s="11" t="s">
        <v>261</v>
      </c>
      <c r="K300" s="11" t="s">
        <v>2205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45323</v>
      </c>
      <c r="H301" s="11">
        <v>10</v>
      </c>
      <c r="I301" s="20" t="s">
        <v>259</v>
      </c>
      <c r="J301" s="11" t="s">
        <v>261</v>
      </c>
      <c r="K301" s="11" t="s">
        <v>2205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45323</v>
      </c>
      <c r="H302" s="11">
        <v>10</v>
      </c>
      <c r="I302" s="20" t="s">
        <v>259</v>
      </c>
      <c r="J302" s="11" t="s">
        <v>261</v>
      </c>
      <c r="K302" s="11" t="s">
        <v>2205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45323</v>
      </c>
      <c r="H303" s="11">
        <v>10</v>
      </c>
      <c r="I303" s="20" t="s">
        <v>259</v>
      </c>
      <c r="J303" s="11" t="s">
        <v>261</v>
      </c>
      <c r="K303" s="11" t="s">
        <v>2205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45323</v>
      </c>
      <c r="H304" s="11">
        <v>10</v>
      </c>
      <c r="I304" s="20" t="s">
        <v>259</v>
      </c>
      <c r="J304" s="11" t="s">
        <v>261</v>
      </c>
      <c r="K304" s="11" t="s">
        <v>2205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45323</v>
      </c>
      <c r="H305" s="11">
        <v>10</v>
      </c>
      <c r="I305" s="20" t="s">
        <v>259</v>
      </c>
      <c r="J305" s="11" t="s">
        <v>261</v>
      </c>
      <c r="K305" s="11" t="s">
        <v>2205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2205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2205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2205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2205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2205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2205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2205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2205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2205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2205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2205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2205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45323</v>
      </c>
      <c r="H318" s="11">
        <v>10</v>
      </c>
      <c r="I318" s="20" t="s">
        <v>259</v>
      </c>
      <c r="J318" s="11" t="s">
        <v>261</v>
      </c>
      <c r="K318" s="11" t="s">
        <v>2205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45323</v>
      </c>
      <c r="H319" s="11">
        <v>10</v>
      </c>
      <c r="I319" s="20" t="s">
        <v>259</v>
      </c>
      <c r="J319" s="11" t="s">
        <v>261</v>
      </c>
      <c r="K319" s="11" t="s">
        <v>2205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45323</v>
      </c>
      <c r="H320" s="11">
        <v>10</v>
      </c>
      <c r="I320" s="20" t="s">
        <v>259</v>
      </c>
      <c r="J320" s="11" t="s">
        <v>261</v>
      </c>
      <c r="K320" s="11" t="s">
        <v>2205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45323</v>
      </c>
      <c r="H321" s="11">
        <v>10</v>
      </c>
      <c r="I321" s="20" t="s">
        <v>259</v>
      </c>
      <c r="J321" s="11" t="s">
        <v>261</v>
      </c>
      <c r="K321" s="11" t="s">
        <v>2205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45323</v>
      </c>
      <c r="H322" s="11">
        <v>10</v>
      </c>
      <c r="I322" s="20" t="s">
        <v>259</v>
      </c>
      <c r="J322" s="11" t="s">
        <v>261</v>
      </c>
      <c r="K322" s="11" t="s">
        <v>2205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45323</v>
      </c>
      <c r="H323" s="11">
        <v>10</v>
      </c>
      <c r="I323" s="20" t="s">
        <v>259</v>
      </c>
      <c r="J323" s="11" t="s">
        <v>261</v>
      </c>
      <c r="K323" s="11" t="s">
        <v>2205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45323</v>
      </c>
      <c r="H324" s="11">
        <v>10</v>
      </c>
      <c r="I324" s="20" t="s">
        <v>259</v>
      </c>
      <c r="J324" s="11" t="s">
        <v>261</v>
      </c>
      <c r="K324" s="11" t="s">
        <v>2205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45323</v>
      </c>
      <c r="H325" s="11">
        <v>10</v>
      </c>
      <c r="I325" s="20" t="s">
        <v>259</v>
      </c>
      <c r="J325" s="11" t="s">
        <v>261</v>
      </c>
      <c r="K325" s="11" t="s">
        <v>2205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45323</v>
      </c>
      <c r="H326" s="11">
        <v>10</v>
      </c>
      <c r="I326" s="20" t="s">
        <v>259</v>
      </c>
      <c r="J326" s="11" t="s">
        <v>261</v>
      </c>
      <c r="K326" s="11" t="s">
        <v>2205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2205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2205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2205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2205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2205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2205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2205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2205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2205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2205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2205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2205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45323</v>
      </c>
      <c r="H339" s="11">
        <v>10</v>
      </c>
      <c r="I339" s="20" t="s">
        <v>259</v>
      </c>
      <c r="J339" s="11" t="s">
        <v>261</v>
      </c>
      <c r="K339" s="11" t="s">
        <v>2205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45323</v>
      </c>
      <c r="H340" s="11">
        <v>10</v>
      </c>
      <c r="I340" s="20" t="s">
        <v>259</v>
      </c>
      <c r="J340" s="11" t="s">
        <v>261</v>
      </c>
      <c r="K340" s="11" t="s">
        <v>2205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45323</v>
      </c>
      <c r="H341" s="11">
        <v>10</v>
      </c>
      <c r="I341" s="20" t="s">
        <v>259</v>
      </c>
      <c r="J341" s="11" t="s">
        <v>261</v>
      </c>
      <c r="K341" s="11" t="s">
        <v>2205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45323</v>
      </c>
      <c r="H342" s="11">
        <v>10</v>
      </c>
      <c r="I342" s="20" t="s">
        <v>259</v>
      </c>
      <c r="J342" s="11" t="s">
        <v>261</v>
      </c>
      <c r="K342" s="11" t="s">
        <v>2205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45323</v>
      </c>
      <c r="H343" s="11">
        <v>10</v>
      </c>
      <c r="I343" s="20" t="s">
        <v>259</v>
      </c>
      <c r="J343" s="11" t="s">
        <v>261</v>
      </c>
      <c r="K343" s="11" t="s">
        <v>2205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45323</v>
      </c>
      <c r="H344" s="11">
        <v>10</v>
      </c>
      <c r="I344" s="20" t="s">
        <v>259</v>
      </c>
      <c r="J344" s="11" t="s">
        <v>261</v>
      </c>
      <c r="K344" s="11" t="s">
        <v>2205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45323</v>
      </c>
      <c r="H345" s="11">
        <v>10</v>
      </c>
      <c r="I345" s="20" t="s">
        <v>259</v>
      </c>
      <c r="J345" s="11" t="s">
        <v>261</v>
      </c>
      <c r="K345" s="11" t="s">
        <v>2205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45323</v>
      </c>
      <c r="H346" s="11">
        <v>10</v>
      </c>
      <c r="I346" s="20" t="s">
        <v>259</v>
      </c>
      <c r="J346" s="11" t="s">
        <v>261</v>
      </c>
      <c r="K346" s="11" t="s">
        <v>2205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45323</v>
      </c>
      <c r="H347" s="11">
        <v>10</v>
      </c>
      <c r="I347" s="20" t="s">
        <v>259</v>
      </c>
      <c r="J347" s="11" t="s">
        <v>261</v>
      </c>
      <c r="K347" s="11" t="s">
        <v>2205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2205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2205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2205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2205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2205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2205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2205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2205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2205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2205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2205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2205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2205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2205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2205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2205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2205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2205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2205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2205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2205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2205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2205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2205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2205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2205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2205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2205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2205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2205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2205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2205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2205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2205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2205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2205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2205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2205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2205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2205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2205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2205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2205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2205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2205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2205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2205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2205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2205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2205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2205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2205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2205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2205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2205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2205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2205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2205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2205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2205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2205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2205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2205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45323</v>
      </c>
      <c r="H411" s="11">
        <v>10</v>
      </c>
      <c r="I411" s="20" t="s">
        <v>259</v>
      </c>
      <c r="J411" s="11" t="s">
        <v>261</v>
      </c>
      <c r="K411" s="11" t="s">
        <v>2205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45323</v>
      </c>
      <c r="H412" s="11">
        <v>10</v>
      </c>
      <c r="I412" s="20" t="s">
        <v>259</v>
      </c>
      <c r="J412" s="11" t="s">
        <v>261</v>
      </c>
      <c r="K412" s="11" t="s">
        <v>2205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45323</v>
      </c>
      <c r="H413" s="11">
        <v>10</v>
      </c>
      <c r="I413" s="20" t="s">
        <v>259</v>
      </c>
      <c r="J413" s="11" t="s">
        <v>261</v>
      </c>
      <c r="K413" s="11" t="s">
        <v>2205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45323</v>
      </c>
      <c r="H414" s="11">
        <v>10</v>
      </c>
      <c r="I414" s="20" t="s">
        <v>259</v>
      </c>
      <c r="J414" s="11" t="s">
        <v>261</v>
      </c>
      <c r="K414" s="11" t="s">
        <v>2205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45323</v>
      </c>
      <c r="H415" s="11">
        <v>10</v>
      </c>
      <c r="I415" s="20" t="s">
        <v>259</v>
      </c>
      <c r="J415" s="11" t="s">
        <v>261</v>
      </c>
      <c r="K415" s="11" t="s">
        <v>2205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45323</v>
      </c>
      <c r="H416" s="11">
        <v>10</v>
      </c>
      <c r="I416" s="20" t="s">
        <v>259</v>
      </c>
      <c r="J416" s="11" t="s">
        <v>261</v>
      </c>
      <c r="K416" s="11" t="s">
        <v>2205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45323</v>
      </c>
      <c r="H417" s="11">
        <v>10</v>
      </c>
      <c r="I417" s="20" t="s">
        <v>259</v>
      </c>
      <c r="J417" s="11" t="s">
        <v>261</v>
      </c>
      <c r="K417" s="11" t="s">
        <v>2205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45323</v>
      </c>
      <c r="H418" s="11">
        <v>10</v>
      </c>
      <c r="I418" s="20" t="s">
        <v>259</v>
      </c>
      <c r="J418" s="11" t="s">
        <v>261</v>
      </c>
      <c r="K418" s="11" t="s">
        <v>2205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45323</v>
      </c>
      <c r="H419" s="11">
        <v>10</v>
      </c>
      <c r="I419" s="20" t="s">
        <v>259</v>
      </c>
      <c r="J419" s="11" t="s">
        <v>261</v>
      </c>
      <c r="K419" s="11" t="s">
        <v>2205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45323</v>
      </c>
      <c r="H420" s="11">
        <v>10</v>
      </c>
      <c r="I420" s="20" t="s">
        <v>259</v>
      </c>
      <c r="J420" s="11" t="s">
        <v>261</v>
      </c>
      <c r="K420" s="11" t="s">
        <v>2205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45323</v>
      </c>
      <c r="H421" s="11">
        <v>10</v>
      </c>
      <c r="I421" s="20" t="s">
        <v>259</v>
      </c>
      <c r="J421" s="11" t="s">
        <v>261</v>
      </c>
      <c r="K421" s="11" t="s">
        <v>2205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45323</v>
      </c>
      <c r="H422" s="11">
        <v>10</v>
      </c>
      <c r="I422" s="20" t="s">
        <v>259</v>
      </c>
      <c r="J422" s="11" t="s">
        <v>261</v>
      </c>
      <c r="K422" s="11" t="s">
        <v>2205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45323</v>
      </c>
      <c r="H423" s="11">
        <v>10</v>
      </c>
      <c r="I423" s="20" t="s">
        <v>259</v>
      </c>
      <c r="J423" s="11" t="s">
        <v>261</v>
      </c>
      <c r="K423" s="11" t="s">
        <v>2205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45323</v>
      </c>
      <c r="H424" s="11">
        <v>10</v>
      </c>
      <c r="I424" s="20" t="s">
        <v>259</v>
      </c>
      <c r="J424" s="11" t="s">
        <v>261</v>
      </c>
      <c r="K424" s="11" t="s">
        <v>2205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45323</v>
      </c>
      <c r="H425" s="11">
        <v>10</v>
      </c>
      <c r="I425" s="20" t="s">
        <v>259</v>
      </c>
      <c r="J425" s="11" t="s">
        <v>261</v>
      </c>
      <c r="K425" s="11" t="s">
        <v>2205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45323</v>
      </c>
      <c r="H426" s="11">
        <v>10</v>
      </c>
      <c r="I426" s="20" t="s">
        <v>259</v>
      </c>
      <c r="J426" s="11" t="s">
        <v>261</v>
      </c>
      <c r="K426" s="11" t="s">
        <v>2205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45323</v>
      </c>
      <c r="H427" s="11">
        <v>10</v>
      </c>
      <c r="I427" s="20" t="s">
        <v>259</v>
      </c>
      <c r="J427" s="11" t="s">
        <v>261</v>
      </c>
      <c r="K427" s="11" t="s">
        <v>2205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45323</v>
      </c>
      <c r="H428" s="11">
        <v>10</v>
      </c>
      <c r="I428" s="20" t="s">
        <v>259</v>
      </c>
      <c r="J428" s="11" t="s">
        <v>261</v>
      </c>
      <c r="K428" s="11" t="s">
        <v>2205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45323</v>
      </c>
      <c r="H429" s="11">
        <v>10</v>
      </c>
      <c r="I429" s="20" t="s">
        <v>259</v>
      </c>
      <c r="J429" s="11" t="s">
        <v>261</v>
      </c>
      <c r="K429" s="11" t="s">
        <v>2205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45323</v>
      </c>
      <c r="H430" s="11">
        <v>10</v>
      </c>
      <c r="I430" s="20" t="s">
        <v>259</v>
      </c>
      <c r="J430" s="11" t="s">
        <v>261</v>
      </c>
      <c r="K430" s="11" t="s">
        <v>2205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45323</v>
      </c>
      <c r="H431" s="11">
        <v>10</v>
      </c>
      <c r="I431" s="20" t="s">
        <v>259</v>
      </c>
      <c r="J431" s="11" t="s">
        <v>261</v>
      </c>
      <c r="K431" s="11" t="s">
        <v>2205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45323</v>
      </c>
      <c r="H432" s="11">
        <v>10</v>
      </c>
      <c r="I432" s="20" t="s">
        <v>259</v>
      </c>
      <c r="J432" s="11" t="s">
        <v>261</v>
      </c>
      <c r="K432" s="11" t="s">
        <v>2205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45323</v>
      </c>
      <c r="H433" s="11">
        <v>10</v>
      </c>
      <c r="I433" s="20" t="s">
        <v>259</v>
      </c>
      <c r="J433" s="11" t="s">
        <v>261</v>
      </c>
      <c r="K433" s="11" t="s">
        <v>2205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45323</v>
      </c>
      <c r="H434" s="11">
        <v>10</v>
      </c>
      <c r="I434" s="20" t="s">
        <v>259</v>
      </c>
      <c r="J434" s="11" t="s">
        <v>261</v>
      </c>
      <c r="K434" s="11" t="s">
        <v>2205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45323</v>
      </c>
      <c r="H435" s="11">
        <v>10</v>
      </c>
      <c r="I435" s="20" t="s">
        <v>259</v>
      </c>
      <c r="J435" s="11" t="s">
        <v>261</v>
      </c>
      <c r="K435" s="11" t="s">
        <v>2205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45323</v>
      </c>
      <c r="H436" s="11">
        <v>10</v>
      </c>
      <c r="I436" s="20" t="s">
        <v>259</v>
      </c>
      <c r="J436" s="11" t="s">
        <v>261</v>
      </c>
      <c r="K436" s="11" t="s">
        <v>2205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45323</v>
      </c>
      <c r="H437" s="11">
        <v>10</v>
      </c>
      <c r="I437" s="20" t="s">
        <v>259</v>
      </c>
      <c r="J437" s="11" t="s">
        <v>261</v>
      </c>
      <c r="K437" s="11" t="s">
        <v>2205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45323</v>
      </c>
      <c r="H438" s="11">
        <v>10</v>
      </c>
      <c r="I438" s="20" t="s">
        <v>259</v>
      </c>
      <c r="J438" s="11" t="s">
        <v>261</v>
      </c>
      <c r="K438" s="11" t="s">
        <v>2205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45323</v>
      </c>
      <c r="H439" s="11">
        <v>10</v>
      </c>
      <c r="I439" s="20" t="s">
        <v>259</v>
      </c>
      <c r="J439" s="11" t="s">
        <v>261</v>
      </c>
      <c r="K439" s="11" t="s">
        <v>2205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45323</v>
      </c>
      <c r="H440" s="11">
        <v>10</v>
      </c>
      <c r="I440" s="20" t="s">
        <v>259</v>
      </c>
      <c r="J440" s="11" t="s">
        <v>261</v>
      </c>
      <c r="K440" s="11" t="s">
        <v>2205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45323</v>
      </c>
      <c r="H441" s="11">
        <v>10</v>
      </c>
      <c r="I441" s="20" t="s">
        <v>259</v>
      </c>
      <c r="J441" s="11" t="s">
        <v>261</v>
      </c>
      <c r="K441" s="11" t="s">
        <v>2205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45323</v>
      </c>
      <c r="H442" s="11">
        <v>10</v>
      </c>
      <c r="I442" s="20" t="s">
        <v>259</v>
      </c>
      <c r="J442" s="11" t="s">
        <v>261</v>
      </c>
      <c r="K442" s="11" t="s">
        <v>2205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45323</v>
      </c>
      <c r="H443" s="11">
        <v>10</v>
      </c>
      <c r="I443" s="20" t="s">
        <v>259</v>
      </c>
      <c r="J443" s="11" t="s">
        <v>261</v>
      </c>
      <c r="K443" s="11" t="s">
        <v>2205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45323</v>
      </c>
      <c r="H444" s="11">
        <v>10</v>
      </c>
      <c r="I444" s="20" t="s">
        <v>259</v>
      </c>
      <c r="J444" s="11" t="s">
        <v>261</v>
      </c>
      <c r="K444" s="11" t="s">
        <v>2205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45323</v>
      </c>
      <c r="H445" s="11">
        <v>10</v>
      </c>
      <c r="I445" s="20" t="s">
        <v>259</v>
      </c>
      <c r="J445" s="11" t="s">
        <v>261</v>
      </c>
      <c r="K445" s="11" t="s">
        <v>2205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45323</v>
      </c>
      <c r="H446" s="11">
        <v>10</v>
      </c>
      <c r="I446" s="20" t="s">
        <v>259</v>
      </c>
      <c r="J446" s="11" t="s">
        <v>261</v>
      </c>
      <c r="K446" s="11" t="s">
        <v>2205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45323</v>
      </c>
      <c r="H447" s="11">
        <v>10</v>
      </c>
      <c r="I447" s="20" t="s">
        <v>259</v>
      </c>
      <c r="J447" s="11" t="s">
        <v>261</v>
      </c>
      <c r="K447" s="11" t="s">
        <v>2205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45323</v>
      </c>
      <c r="H448" s="11">
        <v>10</v>
      </c>
      <c r="I448" s="20" t="s">
        <v>259</v>
      </c>
      <c r="J448" s="11" t="s">
        <v>261</v>
      </c>
      <c r="K448" s="11" t="s">
        <v>2205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45323</v>
      </c>
      <c r="H449" s="11">
        <v>10</v>
      </c>
      <c r="I449" s="20" t="s">
        <v>259</v>
      </c>
      <c r="J449" s="11" t="s">
        <v>261</v>
      </c>
      <c r="K449" s="11" t="s">
        <v>2205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45323</v>
      </c>
      <c r="H450" s="11">
        <v>10</v>
      </c>
      <c r="I450" s="20" t="s">
        <v>259</v>
      </c>
      <c r="J450" s="11" t="s">
        <v>261</v>
      </c>
      <c r="K450" s="11" t="s">
        <v>2205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45323</v>
      </c>
      <c r="H451" s="11">
        <v>10</v>
      </c>
      <c r="I451" s="20" t="s">
        <v>259</v>
      </c>
      <c r="J451" s="11" t="s">
        <v>261</v>
      </c>
      <c r="K451" s="11" t="s">
        <v>2205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45323</v>
      </c>
      <c r="H452" s="11">
        <v>10</v>
      </c>
      <c r="I452" s="20" t="s">
        <v>259</v>
      </c>
      <c r="J452" s="11" t="s">
        <v>261</v>
      </c>
      <c r="K452" s="11" t="s">
        <v>2205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45323</v>
      </c>
      <c r="H453" s="11">
        <v>10</v>
      </c>
      <c r="I453" s="20" t="s">
        <v>259</v>
      </c>
      <c r="J453" s="11" t="s">
        <v>261</v>
      </c>
      <c r="K453" s="11" t="s">
        <v>2205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45323</v>
      </c>
      <c r="H454" s="11">
        <v>10</v>
      </c>
      <c r="I454" s="20" t="s">
        <v>259</v>
      </c>
      <c r="J454" s="11" t="s">
        <v>261</v>
      </c>
      <c r="K454" s="11" t="s">
        <v>2205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45323</v>
      </c>
      <c r="H455" s="11">
        <v>10</v>
      </c>
      <c r="I455" s="20" t="s">
        <v>259</v>
      </c>
      <c r="J455" s="11" t="s">
        <v>261</v>
      </c>
      <c r="K455" s="11" t="s">
        <v>2205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45323</v>
      </c>
      <c r="H456" s="11">
        <v>10</v>
      </c>
      <c r="I456" s="20" t="s">
        <v>259</v>
      </c>
      <c r="J456" s="11" t="s">
        <v>261</v>
      </c>
      <c r="K456" s="11" t="s">
        <v>2205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45323</v>
      </c>
      <c r="H457" s="11">
        <v>10</v>
      </c>
      <c r="I457" s="20" t="s">
        <v>259</v>
      </c>
      <c r="J457" s="11" t="s">
        <v>261</v>
      </c>
      <c r="K457" s="11" t="s">
        <v>2205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45323</v>
      </c>
      <c r="H458" s="11">
        <v>10</v>
      </c>
      <c r="I458" s="20" t="s">
        <v>259</v>
      </c>
      <c r="J458" s="11" t="s">
        <v>261</v>
      </c>
      <c r="K458" s="11" t="s">
        <v>2205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45323</v>
      </c>
      <c r="H459" s="11">
        <v>10</v>
      </c>
      <c r="I459" s="20" t="s">
        <v>259</v>
      </c>
      <c r="J459" s="11" t="s">
        <v>261</v>
      </c>
      <c r="K459" s="11" t="s">
        <v>2205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45323</v>
      </c>
      <c r="H460" s="11">
        <v>10</v>
      </c>
      <c r="I460" s="20" t="s">
        <v>259</v>
      </c>
      <c r="J460" s="11" t="s">
        <v>261</v>
      </c>
      <c r="K460" s="11" t="s">
        <v>2205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45323</v>
      </c>
      <c r="H461" s="11">
        <v>10</v>
      </c>
      <c r="I461" s="20" t="s">
        <v>259</v>
      </c>
      <c r="J461" s="11" t="s">
        <v>261</v>
      </c>
      <c r="K461" s="11" t="s">
        <v>2205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45323</v>
      </c>
      <c r="H462" s="11">
        <v>10</v>
      </c>
      <c r="I462" s="20" t="s">
        <v>259</v>
      </c>
      <c r="J462" s="11" t="s">
        <v>261</v>
      </c>
      <c r="K462" s="11" t="s">
        <v>2205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45323</v>
      </c>
      <c r="H463" s="11">
        <v>10</v>
      </c>
      <c r="I463" s="20" t="s">
        <v>259</v>
      </c>
      <c r="J463" s="11" t="s">
        <v>261</v>
      </c>
      <c r="K463" s="11" t="s">
        <v>2205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45323</v>
      </c>
      <c r="H464" s="11">
        <v>10</v>
      </c>
      <c r="I464" s="20" t="s">
        <v>259</v>
      </c>
      <c r="J464" s="11" t="s">
        <v>261</v>
      </c>
      <c r="K464" s="11" t="s">
        <v>2205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45323</v>
      </c>
      <c r="H465" s="11">
        <v>10</v>
      </c>
      <c r="I465" s="20" t="s">
        <v>259</v>
      </c>
      <c r="J465" s="11" t="s">
        <v>261</v>
      </c>
      <c r="K465" s="11" t="s">
        <v>2205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45323</v>
      </c>
      <c r="H466" s="11">
        <v>10</v>
      </c>
      <c r="I466" s="20" t="s">
        <v>259</v>
      </c>
      <c r="J466" s="11" t="s">
        <v>261</v>
      </c>
      <c r="K466" s="11" t="s">
        <v>2205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45323</v>
      </c>
      <c r="H467" s="11">
        <v>10</v>
      </c>
      <c r="I467" s="20" t="s">
        <v>259</v>
      </c>
      <c r="J467" s="11" t="s">
        <v>261</v>
      </c>
      <c r="K467" s="11" t="s">
        <v>2205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2205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2205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2205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2205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2205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2205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45323</v>
      </c>
      <c r="H474" s="11">
        <v>10</v>
      </c>
      <c r="I474" s="20" t="s">
        <v>259</v>
      </c>
      <c r="J474" s="11" t="s">
        <v>261</v>
      </c>
      <c r="K474" s="11" t="s">
        <v>2205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45323</v>
      </c>
      <c r="H475" s="11">
        <v>10</v>
      </c>
      <c r="I475" s="20" t="s">
        <v>259</v>
      </c>
      <c r="J475" s="11" t="s">
        <v>261</v>
      </c>
      <c r="K475" s="11" t="s">
        <v>2205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45323</v>
      </c>
      <c r="H476" s="11">
        <v>10</v>
      </c>
      <c r="I476" s="20" t="s">
        <v>259</v>
      </c>
      <c r="J476" s="11" t="s">
        <v>261</v>
      </c>
      <c r="K476" s="11" t="s">
        <v>2205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45323</v>
      </c>
      <c r="H477" s="11">
        <v>10</v>
      </c>
      <c r="I477" s="20" t="s">
        <v>259</v>
      </c>
      <c r="J477" s="11" t="s">
        <v>261</v>
      </c>
      <c r="K477" s="11" t="s">
        <v>2205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45323</v>
      </c>
      <c r="H478" s="11">
        <v>10</v>
      </c>
      <c r="I478" s="20" t="s">
        <v>259</v>
      </c>
      <c r="J478" s="11" t="s">
        <v>261</v>
      </c>
      <c r="K478" s="11" t="s">
        <v>2205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45323</v>
      </c>
      <c r="H479" s="11">
        <v>10</v>
      </c>
      <c r="I479" s="20" t="s">
        <v>259</v>
      </c>
      <c r="J479" s="11" t="s">
        <v>261</v>
      </c>
      <c r="K479" s="11" t="s">
        <v>2205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45323</v>
      </c>
      <c r="H480" s="11">
        <v>10</v>
      </c>
      <c r="I480" s="20" t="s">
        <v>259</v>
      </c>
      <c r="J480" s="11" t="s">
        <v>261</v>
      </c>
      <c r="K480" s="11" t="s">
        <v>2205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45323</v>
      </c>
      <c r="H481" s="11">
        <v>10</v>
      </c>
      <c r="I481" s="20" t="s">
        <v>259</v>
      </c>
      <c r="J481" s="11" t="s">
        <v>261</v>
      </c>
      <c r="K481" s="11" t="s">
        <v>2205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45323</v>
      </c>
      <c r="H482" s="11">
        <v>10</v>
      </c>
      <c r="I482" s="20" t="s">
        <v>259</v>
      </c>
      <c r="J482" s="11" t="s">
        <v>261</v>
      </c>
      <c r="K482" s="11" t="s">
        <v>2205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45323</v>
      </c>
      <c r="H483" s="11">
        <v>10</v>
      </c>
      <c r="I483" s="20" t="s">
        <v>259</v>
      </c>
      <c r="J483" s="11" t="s">
        <v>261</v>
      </c>
      <c r="K483" s="11" t="s">
        <v>2205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45323</v>
      </c>
      <c r="H484" s="11">
        <v>10</v>
      </c>
      <c r="I484" s="20" t="s">
        <v>259</v>
      </c>
      <c r="J484" s="11" t="s">
        <v>261</v>
      </c>
      <c r="K484" s="11" t="s">
        <v>2205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45323</v>
      </c>
      <c r="H485" s="11">
        <v>10</v>
      </c>
      <c r="I485" s="20" t="s">
        <v>259</v>
      </c>
      <c r="J485" s="11" t="s">
        <v>261</v>
      </c>
      <c r="K485" s="11" t="s">
        <v>2205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45323</v>
      </c>
      <c r="H486" s="11">
        <v>10</v>
      </c>
      <c r="I486" s="20" t="s">
        <v>259</v>
      </c>
      <c r="J486" s="11" t="s">
        <v>261</v>
      </c>
      <c r="K486" s="11" t="s">
        <v>2205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45323</v>
      </c>
      <c r="H487" s="11">
        <v>10</v>
      </c>
      <c r="I487" s="20" t="s">
        <v>259</v>
      </c>
      <c r="J487" s="11" t="s">
        <v>261</v>
      </c>
      <c r="K487" s="11" t="s">
        <v>2205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45323</v>
      </c>
      <c r="H488" s="11">
        <v>10</v>
      </c>
      <c r="I488" s="20" t="s">
        <v>259</v>
      </c>
      <c r="J488" s="11" t="s">
        <v>261</v>
      </c>
      <c r="K488" s="11" t="s">
        <v>2205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45323</v>
      </c>
      <c r="H489" s="11">
        <v>10</v>
      </c>
      <c r="I489" s="20" t="s">
        <v>259</v>
      </c>
      <c r="J489" s="11" t="s">
        <v>261</v>
      </c>
      <c r="K489" s="11" t="s">
        <v>2205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45323</v>
      </c>
      <c r="H490" s="11">
        <v>10</v>
      </c>
      <c r="I490" s="20" t="s">
        <v>259</v>
      </c>
      <c r="J490" s="11" t="s">
        <v>261</v>
      </c>
      <c r="K490" s="11" t="s">
        <v>2205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45323</v>
      </c>
      <c r="H491" s="11">
        <v>10</v>
      </c>
      <c r="I491" s="20" t="s">
        <v>259</v>
      </c>
      <c r="J491" s="11" t="s">
        <v>261</v>
      </c>
      <c r="K491" s="11" t="s">
        <v>2205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45323</v>
      </c>
      <c r="H492" s="11">
        <v>10</v>
      </c>
      <c r="I492" s="20" t="s">
        <v>259</v>
      </c>
      <c r="J492" s="11" t="s">
        <v>261</v>
      </c>
      <c r="K492" s="11" t="s">
        <v>2205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45323</v>
      </c>
      <c r="H493" s="11">
        <v>10</v>
      </c>
      <c r="I493" s="20" t="s">
        <v>259</v>
      </c>
      <c r="J493" s="11" t="s">
        <v>261</v>
      </c>
      <c r="K493" s="11" t="s">
        <v>2205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45323</v>
      </c>
      <c r="H494" s="11">
        <v>10</v>
      </c>
      <c r="I494" s="20" t="s">
        <v>259</v>
      </c>
      <c r="J494" s="11" t="s">
        <v>261</v>
      </c>
      <c r="K494" s="11" t="s">
        <v>2205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45323</v>
      </c>
      <c r="H495" s="11">
        <v>10</v>
      </c>
      <c r="I495" s="20" t="s">
        <v>259</v>
      </c>
      <c r="J495" s="11" t="s">
        <v>261</v>
      </c>
      <c r="K495" s="11" t="s">
        <v>2205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45323</v>
      </c>
      <c r="H496" s="11">
        <v>10</v>
      </c>
      <c r="I496" s="20" t="s">
        <v>259</v>
      </c>
      <c r="J496" s="11" t="s">
        <v>261</v>
      </c>
      <c r="K496" s="11" t="s">
        <v>2205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45323</v>
      </c>
      <c r="H497" s="11">
        <v>10</v>
      </c>
      <c r="I497" s="20" t="s">
        <v>259</v>
      </c>
      <c r="J497" s="11" t="s">
        <v>261</v>
      </c>
      <c r="K497" s="11" t="s">
        <v>2205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45323</v>
      </c>
      <c r="H498" s="11">
        <v>10</v>
      </c>
      <c r="I498" s="20" t="s">
        <v>259</v>
      </c>
      <c r="J498" s="11" t="s">
        <v>261</v>
      </c>
      <c r="K498" s="11" t="s">
        <v>2205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45323</v>
      </c>
      <c r="H499" s="11">
        <v>10</v>
      </c>
      <c r="I499" s="20" t="s">
        <v>259</v>
      </c>
      <c r="J499" s="11" t="s">
        <v>261</v>
      </c>
      <c r="K499" s="11" t="s">
        <v>2205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45323</v>
      </c>
      <c r="H500" s="11">
        <v>10</v>
      </c>
      <c r="I500" s="20" t="s">
        <v>259</v>
      </c>
      <c r="J500" s="11" t="s">
        <v>261</v>
      </c>
      <c r="K500" s="11" t="s">
        <v>2205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45323</v>
      </c>
      <c r="H501" s="11">
        <v>10</v>
      </c>
      <c r="I501" s="20" t="s">
        <v>259</v>
      </c>
      <c r="J501" s="11" t="s">
        <v>261</v>
      </c>
      <c r="K501" s="11" t="s">
        <v>2205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45323</v>
      </c>
      <c r="H502" s="11">
        <v>10</v>
      </c>
      <c r="I502" s="20" t="s">
        <v>259</v>
      </c>
      <c r="J502" s="11" t="s">
        <v>261</v>
      </c>
      <c r="K502" s="11" t="s">
        <v>2205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45323</v>
      </c>
      <c r="H503" s="11">
        <v>10</v>
      </c>
      <c r="I503" s="20" t="s">
        <v>259</v>
      </c>
      <c r="J503" s="11" t="s">
        <v>261</v>
      </c>
      <c r="K503" s="11" t="s">
        <v>2205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45323</v>
      </c>
      <c r="H504" s="11">
        <v>10</v>
      </c>
      <c r="I504" s="20" t="s">
        <v>259</v>
      </c>
      <c r="J504" s="11" t="s">
        <v>261</v>
      </c>
      <c r="K504" s="11" t="s">
        <v>2205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45323</v>
      </c>
      <c r="H505" s="11">
        <v>10</v>
      </c>
      <c r="I505" s="20" t="s">
        <v>259</v>
      </c>
      <c r="J505" s="11" t="s">
        <v>261</v>
      </c>
      <c r="K505" s="11" t="s">
        <v>2205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45323</v>
      </c>
      <c r="H506" s="11">
        <v>10</v>
      </c>
      <c r="I506" s="20" t="s">
        <v>259</v>
      </c>
      <c r="J506" s="11" t="s">
        <v>261</v>
      </c>
      <c r="K506" s="11" t="s">
        <v>2205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45323</v>
      </c>
      <c r="H507" s="11">
        <v>10</v>
      </c>
      <c r="I507" s="20" t="s">
        <v>259</v>
      </c>
      <c r="J507" s="11" t="s">
        <v>261</v>
      </c>
      <c r="K507" s="11" t="s">
        <v>2205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45323</v>
      </c>
      <c r="H508" s="11">
        <v>10</v>
      </c>
      <c r="I508" s="20" t="s">
        <v>259</v>
      </c>
      <c r="J508" s="11" t="s">
        <v>261</v>
      </c>
      <c r="K508" s="11" t="s">
        <v>2205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45323</v>
      </c>
      <c r="H509" s="11">
        <v>10</v>
      </c>
      <c r="I509" s="20" t="s">
        <v>259</v>
      </c>
      <c r="J509" s="11" t="s">
        <v>261</v>
      </c>
      <c r="K509" s="11" t="s">
        <v>2205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45323</v>
      </c>
      <c r="H510" s="11">
        <v>10</v>
      </c>
      <c r="I510" s="20" t="s">
        <v>259</v>
      </c>
      <c r="J510" s="11" t="s">
        <v>261</v>
      </c>
      <c r="K510" s="11" t="s">
        <v>2205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45323</v>
      </c>
      <c r="H511" s="11">
        <v>10</v>
      </c>
      <c r="I511" s="20" t="s">
        <v>259</v>
      </c>
      <c r="J511" s="11" t="s">
        <v>261</v>
      </c>
      <c r="K511" s="11" t="s">
        <v>2205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45323</v>
      </c>
      <c r="H512" s="11">
        <v>10</v>
      </c>
      <c r="I512" s="20" t="s">
        <v>259</v>
      </c>
      <c r="J512" s="11" t="s">
        <v>261</v>
      </c>
      <c r="K512" s="11" t="s">
        <v>2205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45323</v>
      </c>
      <c r="H513" s="11">
        <v>10</v>
      </c>
      <c r="I513" s="20" t="s">
        <v>259</v>
      </c>
      <c r="J513" s="11" t="s">
        <v>261</v>
      </c>
      <c r="K513" s="11" t="s">
        <v>2205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45323</v>
      </c>
      <c r="H514" s="11">
        <v>10</v>
      </c>
      <c r="I514" s="20" t="s">
        <v>259</v>
      </c>
      <c r="J514" s="11" t="s">
        <v>261</v>
      </c>
      <c r="K514" s="11" t="s">
        <v>2205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45323</v>
      </c>
      <c r="H515" s="11">
        <v>10</v>
      </c>
      <c r="I515" s="20" t="s">
        <v>259</v>
      </c>
      <c r="J515" s="11" t="s">
        <v>261</v>
      </c>
      <c r="K515" s="11" t="s">
        <v>2205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45323</v>
      </c>
      <c r="H516" s="11">
        <v>10</v>
      </c>
      <c r="I516" s="20" t="s">
        <v>259</v>
      </c>
      <c r="J516" s="11" t="s">
        <v>261</v>
      </c>
      <c r="K516" s="11" t="s">
        <v>2205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45323</v>
      </c>
      <c r="H517" s="11">
        <v>10</v>
      </c>
      <c r="I517" s="20" t="s">
        <v>259</v>
      </c>
      <c r="J517" s="11" t="s">
        <v>261</v>
      </c>
      <c r="K517" s="11" t="s">
        <v>2205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45323</v>
      </c>
      <c r="H518" s="11">
        <v>10</v>
      </c>
      <c r="I518" s="20" t="s">
        <v>259</v>
      </c>
      <c r="J518" s="11" t="s">
        <v>261</v>
      </c>
      <c r="K518" s="11" t="s">
        <v>2205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45323</v>
      </c>
      <c r="H519" s="11">
        <v>10</v>
      </c>
      <c r="I519" s="20" t="s">
        <v>259</v>
      </c>
      <c r="J519" s="11" t="s">
        <v>261</v>
      </c>
      <c r="K519" s="11" t="s">
        <v>2205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45323</v>
      </c>
      <c r="H520" s="11">
        <v>10</v>
      </c>
      <c r="I520" s="20" t="s">
        <v>259</v>
      </c>
      <c r="J520" s="11" t="s">
        <v>261</v>
      </c>
      <c r="K520" s="11" t="s">
        <v>2205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45323</v>
      </c>
      <c r="H521" s="11">
        <v>10</v>
      </c>
      <c r="I521" s="20" t="s">
        <v>259</v>
      </c>
      <c r="J521" s="11" t="s">
        <v>261</v>
      </c>
      <c r="K521" s="11" t="s">
        <v>2205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45323</v>
      </c>
      <c r="H522" s="11">
        <v>10</v>
      </c>
      <c r="I522" s="20" t="s">
        <v>259</v>
      </c>
      <c r="J522" s="11" t="s">
        <v>261</v>
      </c>
      <c r="K522" s="11" t="s">
        <v>2205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45323</v>
      </c>
      <c r="H523" s="11">
        <v>10</v>
      </c>
      <c r="I523" s="20" t="s">
        <v>259</v>
      </c>
      <c r="J523" s="11" t="s">
        <v>261</v>
      </c>
      <c r="K523" s="11" t="s">
        <v>2205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45323</v>
      </c>
      <c r="H524" s="11">
        <v>10</v>
      </c>
      <c r="I524" s="20" t="s">
        <v>259</v>
      </c>
      <c r="J524" s="11" t="s">
        <v>261</v>
      </c>
      <c r="K524" s="11" t="s">
        <v>2205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45323</v>
      </c>
      <c r="H525" s="11">
        <v>10</v>
      </c>
      <c r="I525" s="20" t="s">
        <v>259</v>
      </c>
      <c r="J525" s="11" t="s">
        <v>261</v>
      </c>
      <c r="K525" s="11" t="s">
        <v>2205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45323</v>
      </c>
      <c r="H526" s="11">
        <v>10</v>
      </c>
      <c r="I526" s="20" t="s">
        <v>259</v>
      </c>
      <c r="J526" s="11" t="s">
        <v>261</v>
      </c>
      <c r="K526" s="11" t="s">
        <v>2205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45323</v>
      </c>
      <c r="H527" s="11">
        <v>10</v>
      </c>
      <c r="I527" s="20" t="s">
        <v>259</v>
      </c>
      <c r="J527" s="11" t="s">
        <v>261</v>
      </c>
      <c r="K527" s="11" t="s">
        <v>2205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45323</v>
      </c>
      <c r="H528" s="11">
        <v>10</v>
      </c>
      <c r="I528" s="20" t="s">
        <v>259</v>
      </c>
      <c r="J528" s="11" t="s">
        <v>261</v>
      </c>
      <c r="K528" s="11" t="s">
        <v>2205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45323</v>
      </c>
      <c r="H529" s="11">
        <v>10</v>
      </c>
      <c r="I529" s="20" t="s">
        <v>259</v>
      </c>
      <c r="J529" s="11" t="s">
        <v>261</v>
      </c>
      <c r="K529" s="11" t="s">
        <v>2205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45323</v>
      </c>
      <c r="H530" s="11">
        <v>10</v>
      </c>
      <c r="I530" s="20" t="s">
        <v>259</v>
      </c>
      <c r="J530" s="11" t="s">
        <v>261</v>
      </c>
      <c r="K530" s="11" t="s">
        <v>2205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45323</v>
      </c>
      <c r="H531" s="11">
        <v>10</v>
      </c>
      <c r="I531" s="20" t="s">
        <v>259</v>
      </c>
      <c r="J531" s="11" t="s">
        <v>261</v>
      </c>
      <c r="K531" s="11" t="s">
        <v>2205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45323</v>
      </c>
      <c r="H532" s="11">
        <v>10</v>
      </c>
      <c r="I532" s="20" t="s">
        <v>259</v>
      </c>
      <c r="J532" s="11" t="s">
        <v>261</v>
      </c>
      <c r="K532" s="11" t="s">
        <v>2205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45323</v>
      </c>
      <c r="H533" s="11">
        <v>10</v>
      </c>
      <c r="I533" s="20" t="s">
        <v>259</v>
      </c>
      <c r="J533" s="11" t="s">
        <v>261</v>
      </c>
      <c r="K533" s="11" t="s">
        <v>2205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45323</v>
      </c>
      <c r="H534" s="11">
        <v>10</v>
      </c>
      <c r="I534" s="20" t="s">
        <v>259</v>
      </c>
      <c r="J534" s="11" t="s">
        <v>261</v>
      </c>
      <c r="K534" s="11" t="s">
        <v>2205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45323</v>
      </c>
      <c r="H535" s="11">
        <v>10</v>
      </c>
      <c r="I535" s="20" t="s">
        <v>259</v>
      </c>
      <c r="J535" s="11" t="s">
        <v>261</v>
      </c>
      <c r="K535" s="11" t="s">
        <v>2205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45323</v>
      </c>
      <c r="H536" s="11">
        <v>10</v>
      </c>
      <c r="I536" s="20" t="s">
        <v>259</v>
      </c>
      <c r="J536" s="11" t="s">
        <v>261</v>
      </c>
      <c r="K536" s="11" t="s">
        <v>2205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45323</v>
      </c>
      <c r="H537" s="11">
        <v>10</v>
      </c>
      <c r="I537" s="20" t="s">
        <v>259</v>
      </c>
      <c r="J537" s="11" t="s">
        <v>261</v>
      </c>
      <c r="K537" s="11" t="s">
        <v>2205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45323</v>
      </c>
      <c r="H538" s="11">
        <v>10</v>
      </c>
      <c r="I538" s="20" t="s">
        <v>259</v>
      </c>
      <c r="J538" s="11" t="s">
        <v>261</v>
      </c>
      <c r="K538" s="11" t="s">
        <v>2205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45323</v>
      </c>
      <c r="H539" s="11">
        <v>10</v>
      </c>
      <c r="I539" s="20" t="s">
        <v>259</v>
      </c>
      <c r="J539" s="11" t="s">
        <v>261</v>
      </c>
      <c r="K539" s="11" t="s">
        <v>2205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45323</v>
      </c>
      <c r="H540" s="11">
        <v>10</v>
      </c>
      <c r="I540" s="20" t="s">
        <v>259</v>
      </c>
      <c r="J540" s="11" t="s">
        <v>261</v>
      </c>
      <c r="K540" s="11" t="s">
        <v>2205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45323</v>
      </c>
      <c r="H541" s="11">
        <v>10</v>
      </c>
      <c r="I541" s="20" t="s">
        <v>259</v>
      </c>
      <c r="J541" s="11" t="s">
        <v>261</v>
      </c>
      <c r="K541" s="11" t="s">
        <v>2205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45323</v>
      </c>
      <c r="H542" s="11">
        <v>10</v>
      </c>
      <c r="I542" s="20" t="s">
        <v>259</v>
      </c>
      <c r="J542" s="11" t="s">
        <v>261</v>
      </c>
      <c r="K542" s="11" t="s">
        <v>2205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45323</v>
      </c>
      <c r="H543" s="11">
        <v>10</v>
      </c>
      <c r="I543" s="20" t="s">
        <v>259</v>
      </c>
      <c r="J543" s="11" t="s">
        <v>261</v>
      </c>
      <c r="K543" s="11" t="s">
        <v>2205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45323</v>
      </c>
      <c r="H544" s="11">
        <v>10</v>
      </c>
      <c r="I544" s="20" t="s">
        <v>259</v>
      </c>
      <c r="J544" s="11" t="s">
        <v>261</v>
      </c>
      <c r="K544" s="11" t="s">
        <v>2205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45323</v>
      </c>
      <c r="H545" s="11">
        <v>10</v>
      </c>
      <c r="I545" s="20" t="s">
        <v>259</v>
      </c>
      <c r="J545" s="11" t="s">
        <v>261</v>
      </c>
      <c r="K545" s="11" t="s">
        <v>2205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45323</v>
      </c>
      <c r="H546" s="11">
        <v>10</v>
      </c>
      <c r="I546" s="20" t="s">
        <v>259</v>
      </c>
      <c r="J546" s="11" t="s">
        <v>261</v>
      </c>
      <c r="K546" s="11" t="s">
        <v>2205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45323</v>
      </c>
      <c r="H547" s="11">
        <v>10</v>
      </c>
      <c r="I547" s="20" t="s">
        <v>259</v>
      </c>
      <c r="J547" s="11" t="s">
        <v>261</v>
      </c>
      <c r="K547" s="11" t="s">
        <v>2205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45323</v>
      </c>
      <c r="H548" s="11">
        <v>10</v>
      </c>
      <c r="I548" s="20" t="s">
        <v>259</v>
      </c>
      <c r="J548" s="11" t="s">
        <v>261</v>
      </c>
      <c r="K548" s="11" t="s">
        <v>2205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45323</v>
      </c>
      <c r="H549" s="11">
        <v>10</v>
      </c>
      <c r="I549" s="20" t="s">
        <v>259</v>
      </c>
      <c r="J549" s="11" t="s">
        <v>261</v>
      </c>
      <c r="K549" s="11" t="s">
        <v>2205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45323</v>
      </c>
      <c r="H550" s="11">
        <v>10</v>
      </c>
      <c r="I550" s="20" t="s">
        <v>259</v>
      </c>
      <c r="J550" s="11" t="s">
        <v>261</v>
      </c>
      <c r="K550" s="11" t="s">
        <v>2205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45323</v>
      </c>
      <c r="H551" s="11">
        <v>10</v>
      </c>
      <c r="I551" s="20" t="s">
        <v>259</v>
      </c>
      <c r="J551" s="11" t="s">
        <v>261</v>
      </c>
      <c r="K551" s="11" t="s">
        <v>2205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45323</v>
      </c>
      <c r="H552" s="11">
        <v>10</v>
      </c>
      <c r="I552" s="20" t="s">
        <v>259</v>
      </c>
      <c r="J552" s="11" t="s">
        <v>261</v>
      </c>
      <c r="K552" s="11" t="s">
        <v>2205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45323</v>
      </c>
      <c r="H553" s="11">
        <v>10</v>
      </c>
      <c r="I553" s="20" t="s">
        <v>259</v>
      </c>
      <c r="J553" s="11" t="s">
        <v>261</v>
      </c>
      <c r="K553" s="11" t="s">
        <v>2205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45323</v>
      </c>
      <c r="H554" s="11">
        <v>10</v>
      </c>
      <c r="I554" s="20" t="s">
        <v>259</v>
      </c>
      <c r="J554" s="11" t="s">
        <v>261</v>
      </c>
      <c r="K554" s="11" t="s">
        <v>2205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45323</v>
      </c>
      <c r="H555" s="11">
        <v>10</v>
      </c>
      <c r="I555" s="20" t="s">
        <v>259</v>
      </c>
      <c r="J555" s="11" t="s">
        <v>261</v>
      </c>
      <c r="K555" s="11" t="s">
        <v>2205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45323</v>
      </c>
      <c r="H556" s="11">
        <v>10</v>
      </c>
      <c r="I556" s="20" t="s">
        <v>259</v>
      </c>
      <c r="J556" s="11" t="s">
        <v>261</v>
      </c>
      <c r="K556" s="11" t="s">
        <v>2205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45323</v>
      </c>
      <c r="H557" s="11">
        <v>10</v>
      </c>
      <c r="I557" s="20" t="s">
        <v>259</v>
      </c>
      <c r="J557" s="11" t="s">
        <v>261</v>
      </c>
      <c r="K557" s="11" t="s">
        <v>2205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45323</v>
      </c>
      <c r="H558" s="11">
        <v>10</v>
      </c>
      <c r="I558" s="20" t="s">
        <v>259</v>
      </c>
      <c r="J558" s="11" t="s">
        <v>261</v>
      </c>
      <c r="K558" s="11" t="s">
        <v>2205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45323</v>
      </c>
      <c r="H559" s="11">
        <v>10</v>
      </c>
      <c r="I559" s="20" t="s">
        <v>259</v>
      </c>
      <c r="J559" s="11" t="s">
        <v>261</v>
      </c>
      <c r="K559" s="11" t="s">
        <v>2205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45323</v>
      </c>
      <c r="H560" s="11">
        <v>10</v>
      </c>
      <c r="I560" s="20" t="s">
        <v>259</v>
      </c>
      <c r="J560" s="11" t="s">
        <v>261</v>
      </c>
      <c r="K560" s="11" t="s">
        <v>2205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45323</v>
      </c>
      <c r="H561" s="11">
        <v>10</v>
      </c>
      <c r="I561" s="20" t="s">
        <v>259</v>
      </c>
      <c r="J561" s="11" t="s">
        <v>261</v>
      </c>
      <c r="K561" s="11" t="s">
        <v>2205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45323</v>
      </c>
      <c r="H562" s="11">
        <v>10</v>
      </c>
      <c r="I562" s="20" t="s">
        <v>259</v>
      </c>
      <c r="J562" s="11" t="s">
        <v>261</v>
      </c>
      <c r="K562" s="11" t="s">
        <v>2205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45323</v>
      </c>
      <c r="H563" s="11">
        <v>10</v>
      </c>
      <c r="I563" s="20" t="s">
        <v>259</v>
      </c>
      <c r="J563" s="11" t="s">
        <v>261</v>
      </c>
      <c r="K563" s="11" t="s">
        <v>2205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45323</v>
      </c>
      <c r="H564" s="11">
        <v>10</v>
      </c>
      <c r="I564" s="20" t="s">
        <v>259</v>
      </c>
      <c r="J564" s="11" t="s">
        <v>261</v>
      </c>
      <c r="K564" s="11" t="s">
        <v>2205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45323</v>
      </c>
      <c r="H565" s="11">
        <v>10</v>
      </c>
      <c r="I565" s="20" t="s">
        <v>259</v>
      </c>
      <c r="J565" s="11" t="s">
        <v>261</v>
      </c>
      <c r="K565" s="11" t="s">
        <v>2205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45323</v>
      </c>
      <c r="H566" s="11">
        <v>10</v>
      </c>
      <c r="I566" s="20" t="s">
        <v>259</v>
      </c>
      <c r="J566" s="11" t="s">
        <v>261</v>
      </c>
      <c r="K566" s="11" t="s">
        <v>2205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45323</v>
      </c>
      <c r="H567" s="11">
        <v>10</v>
      </c>
      <c r="I567" s="20" t="s">
        <v>259</v>
      </c>
      <c r="J567" s="11" t="s">
        <v>261</v>
      </c>
      <c r="K567" s="11" t="s">
        <v>2205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45323</v>
      </c>
      <c r="H568" s="11">
        <v>10</v>
      </c>
      <c r="I568" s="20" t="s">
        <v>259</v>
      </c>
      <c r="J568" s="11" t="s">
        <v>261</v>
      </c>
      <c r="K568" s="11" t="s">
        <v>2205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45323</v>
      </c>
      <c r="H569" s="11">
        <v>10</v>
      </c>
      <c r="I569" s="20" t="s">
        <v>259</v>
      </c>
      <c r="J569" s="11" t="s">
        <v>261</v>
      </c>
      <c r="K569" s="11" t="s">
        <v>2205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45323</v>
      </c>
      <c r="H570" s="11">
        <v>10</v>
      </c>
      <c r="I570" s="20" t="s">
        <v>259</v>
      </c>
      <c r="J570" s="11" t="s">
        <v>261</v>
      </c>
      <c r="K570" s="11" t="s">
        <v>2205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45323</v>
      </c>
      <c r="H571" s="11">
        <v>10</v>
      </c>
      <c r="I571" s="20" t="s">
        <v>259</v>
      </c>
      <c r="J571" s="11" t="s">
        <v>261</v>
      </c>
      <c r="K571" s="11" t="s">
        <v>2205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45323</v>
      </c>
      <c r="H572" s="11">
        <v>10</v>
      </c>
      <c r="I572" s="20" t="s">
        <v>259</v>
      </c>
      <c r="J572" s="11" t="s">
        <v>261</v>
      </c>
      <c r="K572" s="11" t="s">
        <v>2205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45323</v>
      </c>
      <c r="H573" s="11">
        <v>10</v>
      </c>
      <c r="I573" s="20" t="s">
        <v>259</v>
      </c>
      <c r="J573" s="11" t="s">
        <v>261</v>
      </c>
      <c r="K573" s="11" t="s">
        <v>2205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45323</v>
      </c>
      <c r="H574" s="11">
        <v>10</v>
      </c>
      <c r="I574" s="20" t="s">
        <v>259</v>
      </c>
      <c r="J574" s="11" t="s">
        <v>261</v>
      </c>
      <c r="K574" s="11" t="s">
        <v>2205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45323</v>
      </c>
      <c r="H575" s="11">
        <v>10</v>
      </c>
      <c r="I575" s="20" t="s">
        <v>259</v>
      </c>
      <c r="J575" s="11" t="s">
        <v>261</v>
      </c>
      <c r="K575" s="11" t="s">
        <v>2205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45323</v>
      </c>
      <c r="H576" s="11">
        <v>10</v>
      </c>
      <c r="I576" s="20" t="s">
        <v>259</v>
      </c>
      <c r="J576" s="11" t="s">
        <v>261</v>
      </c>
      <c r="K576" s="11" t="s">
        <v>2205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45323</v>
      </c>
      <c r="H577" s="11">
        <v>10</v>
      </c>
      <c r="I577" s="20" t="s">
        <v>259</v>
      </c>
      <c r="J577" s="11" t="s">
        <v>261</v>
      </c>
      <c r="K577" s="11" t="s">
        <v>2205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45323</v>
      </c>
      <c r="H578" s="11">
        <v>10</v>
      </c>
      <c r="I578" s="20" t="s">
        <v>259</v>
      </c>
      <c r="J578" s="11" t="s">
        <v>261</v>
      </c>
      <c r="K578" s="11" t="s">
        <v>2205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45323</v>
      </c>
      <c r="H579" s="11">
        <v>10</v>
      </c>
      <c r="I579" s="20" t="s">
        <v>259</v>
      </c>
      <c r="J579" s="11" t="s">
        <v>261</v>
      </c>
      <c r="K579" s="11" t="s">
        <v>2205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45323</v>
      </c>
      <c r="H580" s="11">
        <v>10</v>
      </c>
      <c r="I580" s="20" t="s">
        <v>259</v>
      </c>
      <c r="J580" s="11" t="s">
        <v>261</v>
      </c>
      <c r="K580" s="11" t="s">
        <v>2205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45323</v>
      </c>
      <c r="H581" s="11">
        <v>10</v>
      </c>
      <c r="I581" s="20" t="s">
        <v>259</v>
      </c>
      <c r="J581" s="11" t="s">
        <v>261</v>
      </c>
      <c r="K581" s="11" t="s">
        <v>2205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45323</v>
      </c>
      <c r="H582" s="11">
        <v>10</v>
      </c>
      <c r="I582" s="20" t="s">
        <v>259</v>
      </c>
      <c r="J582" s="11" t="s">
        <v>261</v>
      </c>
      <c r="K582" s="11" t="s">
        <v>2205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45323</v>
      </c>
      <c r="H583" s="11">
        <v>10</v>
      </c>
      <c r="I583" s="20" t="s">
        <v>259</v>
      </c>
      <c r="J583" s="11" t="s">
        <v>261</v>
      </c>
      <c r="K583" s="11" t="s">
        <v>2205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45323</v>
      </c>
      <c r="H584" s="11">
        <v>10</v>
      </c>
      <c r="I584" s="20" t="s">
        <v>259</v>
      </c>
      <c r="J584" s="11" t="s">
        <v>261</v>
      </c>
      <c r="K584" s="11" t="s">
        <v>2205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45323</v>
      </c>
      <c r="H585" s="11">
        <v>10</v>
      </c>
      <c r="I585" s="20" t="s">
        <v>259</v>
      </c>
      <c r="J585" s="11" t="s">
        <v>261</v>
      </c>
      <c r="K585" s="11" t="s">
        <v>2205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45323</v>
      </c>
      <c r="H586" s="11">
        <v>10</v>
      </c>
      <c r="I586" s="20" t="s">
        <v>259</v>
      </c>
      <c r="J586" s="11" t="s">
        <v>261</v>
      </c>
      <c r="K586" s="11" t="s">
        <v>2205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45323</v>
      </c>
      <c r="H587" s="11">
        <v>10</v>
      </c>
      <c r="I587" s="20" t="s">
        <v>259</v>
      </c>
      <c r="J587" s="11" t="s">
        <v>261</v>
      </c>
      <c r="K587" s="11" t="s">
        <v>2205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45323</v>
      </c>
      <c r="H588" s="11">
        <v>10</v>
      </c>
      <c r="I588" s="20" t="s">
        <v>259</v>
      </c>
      <c r="J588" s="11" t="s">
        <v>261</v>
      </c>
      <c r="K588" s="11" t="s">
        <v>2205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45323</v>
      </c>
      <c r="H589" s="11">
        <v>10</v>
      </c>
      <c r="I589" s="20" t="s">
        <v>259</v>
      </c>
      <c r="J589" s="11" t="s">
        <v>261</v>
      </c>
      <c r="K589" s="11" t="s">
        <v>2205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45323</v>
      </c>
      <c r="H590" s="11">
        <v>10</v>
      </c>
      <c r="I590" s="20" t="s">
        <v>259</v>
      </c>
      <c r="J590" s="11" t="s">
        <v>261</v>
      </c>
      <c r="K590" s="11" t="s">
        <v>2205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45323</v>
      </c>
      <c r="H591" s="11">
        <v>10</v>
      </c>
      <c r="I591" s="20" t="s">
        <v>259</v>
      </c>
      <c r="J591" s="11" t="s">
        <v>261</v>
      </c>
      <c r="K591" s="11" t="s">
        <v>2205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45323</v>
      </c>
      <c r="H592" s="11">
        <v>10</v>
      </c>
      <c r="I592" s="20" t="s">
        <v>259</v>
      </c>
      <c r="J592" s="11" t="s">
        <v>261</v>
      </c>
      <c r="K592" s="11" t="s">
        <v>2205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45323</v>
      </c>
      <c r="H593" s="11">
        <v>10</v>
      </c>
      <c r="I593" s="20" t="s">
        <v>259</v>
      </c>
      <c r="J593" s="11" t="s">
        <v>261</v>
      </c>
      <c r="K593" s="11" t="s">
        <v>2205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45323</v>
      </c>
      <c r="H594" s="11">
        <v>10</v>
      </c>
      <c r="I594" s="20" t="s">
        <v>259</v>
      </c>
      <c r="J594" s="11" t="s">
        <v>261</v>
      </c>
      <c r="K594" s="11" t="s">
        <v>2205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45323</v>
      </c>
      <c r="H595" s="11">
        <v>10</v>
      </c>
      <c r="I595" s="20" t="s">
        <v>259</v>
      </c>
      <c r="J595" s="11" t="s">
        <v>261</v>
      </c>
      <c r="K595" s="11" t="s">
        <v>2205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45323</v>
      </c>
      <c r="H596" s="11">
        <v>10</v>
      </c>
      <c r="I596" s="20" t="s">
        <v>259</v>
      </c>
      <c r="J596" s="11" t="s">
        <v>261</v>
      </c>
      <c r="K596" s="11" t="s">
        <v>2205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45323</v>
      </c>
      <c r="H597" s="11">
        <v>10</v>
      </c>
      <c r="I597" s="20" t="s">
        <v>259</v>
      </c>
      <c r="J597" s="11" t="s">
        <v>261</v>
      </c>
      <c r="K597" s="11" t="s">
        <v>2205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45323</v>
      </c>
      <c r="H598" s="11">
        <v>10</v>
      </c>
      <c r="I598" s="20" t="s">
        <v>259</v>
      </c>
      <c r="J598" s="11" t="s">
        <v>261</v>
      </c>
      <c r="K598" s="11" t="s">
        <v>2205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45323</v>
      </c>
      <c r="H599" s="11">
        <v>10</v>
      </c>
      <c r="I599" s="20" t="s">
        <v>259</v>
      </c>
      <c r="J599" s="11" t="s">
        <v>261</v>
      </c>
      <c r="K599" s="11" t="s">
        <v>2205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45323</v>
      </c>
      <c r="H600" s="11">
        <v>10</v>
      </c>
      <c r="I600" s="20" t="s">
        <v>259</v>
      </c>
      <c r="J600" s="11" t="s">
        <v>261</v>
      </c>
      <c r="K600" s="11" t="s">
        <v>2205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45323</v>
      </c>
      <c r="H601" s="11">
        <v>10</v>
      </c>
      <c r="I601" s="20" t="s">
        <v>259</v>
      </c>
      <c r="J601" s="11" t="s">
        <v>261</v>
      </c>
      <c r="K601" s="11" t="s">
        <v>2205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45323</v>
      </c>
      <c r="H602" s="11">
        <v>10</v>
      </c>
      <c r="I602" s="20" t="s">
        <v>259</v>
      </c>
      <c r="J602" s="11" t="s">
        <v>261</v>
      </c>
      <c r="K602" s="11" t="s">
        <v>2205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45323</v>
      </c>
      <c r="H603" s="11">
        <v>10</v>
      </c>
      <c r="I603" s="20" t="s">
        <v>259</v>
      </c>
      <c r="J603" s="11" t="s">
        <v>261</v>
      </c>
      <c r="K603" s="11" t="s">
        <v>2205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45323</v>
      </c>
      <c r="H604" s="11">
        <v>10</v>
      </c>
      <c r="I604" s="20" t="s">
        <v>259</v>
      </c>
      <c r="J604" s="11" t="s">
        <v>261</v>
      </c>
      <c r="K604" s="11" t="s">
        <v>2205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45323</v>
      </c>
      <c r="H605" s="11">
        <v>10</v>
      </c>
      <c r="I605" s="20" t="s">
        <v>259</v>
      </c>
      <c r="J605" s="11" t="s">
        <v>261</v>
      </c>
      <c r="K605" s="11" t="s">
        <v>2205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45323</v>
      </c>
      <c r="H606" s="11">
        <v>10</v>
      </c>
      <c r="I606" s="20" t="s">
        <v>259</v>
      </c>
      <c r="J606" s="11" t="s">
        <v>261</v>
      </c>
      <c r="K606" s="11" t="s">
        <v>2205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45323</v>
      </c>
      <c r="H607" s="11">
        <v>10</v>
      </c>
      <c r="I607" s="20" t="s">
        <v>259</v>
      </c>
      <c r="J607" s="11" t="s">
        <v>261</v>
      </c>
      <c r="K607" s="11" t="s">
        <v>2205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45323</v>
      </c>
      <c r="H608" s="11">
        <v>10</v>
      </c>
      <c r="I608" s="20" t="s">
        <v>259</v>
      </c>
      <c r="J608" s="11" t="s">
        <v>261</v>
      </c>
      <c r="K608" s="11" t="s">
        <v>2205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45323</v>
      </c>
      <c r="H609" s="11">
        <v>10</v>
      </c>
      <c r="I609" s="20" t="s">
        <v>259</v>
      </c>
      <c r="J609" s="11" t="s">
        <v>261</v>
      </c>
      <c r="K609" s="11" t="s">
        <v>2205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45323</v>
      </c>
      <c r="H610" s="11">
        <v>10</v>
      </c>
      <c r="I610" s="20" t="s">
        <v>259</v>
      </c>
      <c r="J610" s="11" t="s">
        <v>261</v>
      </c>
      <c r="K610" s="11" t="s">
        <v>2205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45323</v>
      </c>
      <c r="H611" s="11">
        <v>10</v>
      </c>
      <c r="I611" s="20" t="s">
        <v>259</v>
      </c>
      <c r="J611" s="11" t="s">
        <v>261</v>
      </c>
      <c r="K611" s="11" t="s">
        <v>2205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45323</v>
      </c>
      <c r="H612" s="11">
        <v>10</v>
      </c>
      <c r="I612" s="20" t="s">
        <v>259</v>
      </c>
      <c r="J612" s="11" t="s">
        <v>261</v>
      </c>
      <c r="K612" s="11" t="s">
        <v>2205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45323</v>
      </c>
      <c r="H613" s="11">
        <v>10</v>
      </c>
      <c r="I613" s="20" t="s">
        <v>259</v>
      </c>
      <c r="J613" s="11" t="s">
        <v>261</v>
      </c>
      <c r="K613" s="11" t="s">
        <v>2205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45323</v>
      </c>
      <c r="H614" s="11">
        <v>10</v>
      </c>
      <c r="I614" s="20" t="s">
        <v>259</v>
      </c>
      <c r="J614" s="11" t="s">
        <v>261</v>
      </c>
      <c r="K614" s="11" t="s">
        <v>2205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45323</v>
      </c>
      <c r="H615" s="11">
        <v>10</v>
      </c>
      <c r="I615" s="20" t="s">
        <v>259</v>
      </c>
      <c r="J615" s="11" t="s">
        <v>261</v>
      </c>
      <c r="K615" s="11" t="s">
        <v>2205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45323</v>
      </c>
      <c r="H616" s="11">
        <v>10</v>
      </c>
      <c r="I616" s="20" t="s">
        <v>259</v>
      </c>
      <c r="J616" s="11" t="s">
        <v>261</v>
      </c>
      <c r="K616" s="11" t="s">
        <v>2205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45323</v>
      </c>
      <c r="H617" s="11">
        <v>10</v>
      </c>
      <c r="I617" s="20" t="s">
        <v>259</v>
      </c>
      <c r="J617" s="11" t="s">
        <v>261</v>
      </c>
      <c r="K617" s="11" t="s">
        <v>2205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45323</v>
      </c>
      <c r="H618" s="11">
        <v>10</v>
      </c>
      <c r="I618" s="20" t="s">
        <v>259</v>
      </c>
      <c r="J618" s="11" t="s">
        <v>261</v>
      </c>
      <c r="K618" s="11" t="s">
        <v>2205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45323</v>
      </c>
      <c r="H619" s="11">
        <v>10</v>
      </c>
      <c r="I619" s="20" t="s">
        <v>259</v>
      </c>
      <c r="J619" s="11" t="s">
        <v>261</v>
      </c>
      <c r="K619" s="11" t="s">
        <v>2205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45323</v>
      </c>
      <c r="H620" s="11">
        <v>10</v>
      </c>
      <c r="I620" s="20" t="s">
        <v>259</v>
      </c>
      <c r="J620" s="11" t="s">
        <v>261</v>
      </c>
      <c r="K620" s="11" t="s">
        <v>2205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45323</v>
      </c>
      <c r="H621" s="11">
        <v>10</v>
      </c>
      <c r="I621" s="20" t="s">
        <v>259</v>
      </c>
      <c r="J621" s="11" t="s">
        <v>261</v>
      </c>
      <c r="K621" s="11" t="s">
        <v>2205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45323</v>
      </c>
      <c r="H622" s="11">
        <v>10</v>
      </c>
      <c r="I622" s="20" t="s">
        <v>259</v>
      </c>
      <c r="J622" s="11" t="s">
        <v>261</v>
      </c>
      <c r="K622" s="11" t="s">
        <v>2205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45323</v>
      </c>
      <c r="H623" s="11">
        <v>10</v>
      </c>
      <c r="I623" s="20" t="s">
        <v>259</v>
      </c>
      <c r="J623" s="11" t="s">
        <v>261</v>
      </c>
      <c r="K623" s="11" t="s">
        <v>2205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45323</v>
      </c>
      <c r="H624" s="11">
        <v>10</v>
      </c>
      <c r="I624" s="20" t="s">
        <v>259</v>
      </c>
      <c r="J624" s="11" t="s">
        <v>261</v>
      </c>
      <c r="K624" s="11" t="s">
        <v>2205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45323</v>
      </c>
      <c r="H625" s="11">
        <v>10</v>
      </c>
      <c r="I625" s="20" t="s">
        <v>259</v>
      </c>
      <c r="J625" s="11" t="s">
        <v>261</v>
      </c>
      <c r="K625" s="11" t="s">
        <v>2205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45323</v>
      </c>
      <c r="H626" s="11">
        <v>10</v>
      </c>
      <c r="I626" s="20" t="s">
        <v>259</v>
      </c>
      <c r="J626" s="11" t="s">
        <v>261</v>
      </c>
      <c r="K626" s="11" t="s">
        <v>2205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45323</v>
      </c>
      <c r="H627" s="11">
        <v>10</v>
      </c>
      <c r="I627" s="20" t="s">
        <v>259</v>
      </c>
      <c r="J627" s="11" t="s">
        <v>261</v>
      </c>
      <c r="K627" s="11" t="s">
        <v>2205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45323</v>
      </c>
      <c r="H628" s="11">
        <v>10</v>
      </c>
      <c r="I628" s="20" t="s">
        <v>259</v>
      </c>
      <c r="J628" s="11" t="s">
        <v>261</v>
      </c>
      <c r="K628" s="11" t="s">
        <v>2205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45323</v>
      </c>
      <c r="H629" s="11">
        <v>10</v>
      </c>
      <c r="I629" s="20" t="s">
        <v>259</v>
      </c>
      <c r="J629" s="11" t="s">
        <v>261</v>
      </c>
      <c r="K629" s="11" t="s">
        <v>2205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45323</v>
      </c>
      <c r="H630" s="11">
        <v>10</v>
      </c>
      <c r="I630" s="20" t="s">
        <v>259</v>
      </c>
      <c r="J630" s="11" t="s">
        <v>261</v>
      </c>
      <c r="K630" s="11" t="s">
        <v>2205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45323</v>
      </c>
      <c r="H631" s="11">
        <v>10</v>
      </c>
      <c r="I631" s="20" t="s">
        <v>259</v>
      </c>
      <c r="J631" s="11" t="s">
        <v>261</v>
      </c>
      <c r="K631" s="11" t="s">
        <v>2205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45323</v>
      </c>
      <c r="H632" s="11">
        <v>10</v>
      </c>
      <c r="I632" s="20" t="s">
        <v>259</v>
      </c>
      <c r="J632" s="11" t="s">
        <v>261</v>
      </c>
      <c r="K632" s="11" t="s">
        <v>2205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45323</v>
      </c>
      <c r="H633" s="11">
        <v>10</v>
      </c>
      <c r="I633" s="20" t="s">
        <v>259</v>
      </c>
      <c r="J633" s="11" t="s">
        <v>261</v>
      </c>
      <c r="K633" s="11" t="s">
        <v>2205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45323</v>
      </c>
      <c r="H634" s="11">
        <v>10</v>
      </c>
      <c r="I634" s="20" t="s">
        <v>259</v>
      </c>
      <c r="J634" s="11" t="s">
        <v>261</v>
      </c>
      <c r="K634" s="11" t="s">
        <v>2205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45323</v>
      </c>
      <c r="H635" s="11">
        <v>10</v>
      </c>
      <c r="I635" s="20" t="s">
        <v>259</v>
      </c>
      <c r="J635" s="11" t="s">
        <v>261</v>
      </c>
      <c r="K635" s="11" t="s">
        <v>2205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45323</v>
      </c>
      <c r="H636" s="11">
        <v>10</v>
      </c>
      <c r="I636" s="20" t="s">
        <v>259</v>
      </c>
      <c r="J636" s="11" t="s">
        <v>261</v>
      </c>
      <c r="K636" s="11" t="s">
        <v>2205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45323</v>
      </c>
      <c r="H637" s="11">
        <v>10</v>
      </c>
      <c r="I637" s="20" t="s">
        <v>259</v>
      </c>
      <c r="J637" s="11" t="s">
        <v>261</v>
      </c>
      <c r="K637" s="11" t="s">
        <v>2205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45323</v>
      </c>
      <c r="H638" s="11">
        <v>10</v>
      </c>
      <c r="I638" s="20" t="s">
        <v>259</v>
      </c>
      <c r="J638" s="11" t="s">
        <v>261</v>
      </c>
      <c r="K638" s="11" t="s">
        <v>2205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45323</v>
      </c>
      <c r="H639" s="11">
        <v>10</v>
      </c>
      <c r="I639" s="20" t="s">
        <v>259</v>
      </c>
      <c r="J639" s="11" t="s">
        <v>261</v>
      </c>
      <c r="K639" s="11" t="s">
        <v>2205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45323</v>
      </c>
      <c r="H640" s="11">
        <v>10</v>
      </c>
      <c r="I640" s="20" t="s">
        <v>259</v>
      </c>
      <c r="J640" s="11" t="s">
        <v>261</v>
      </c>
      <c r="K640" s="11" t="s">
        <v>2205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45323</v>
      </c>
      <c r="H641" s="11">
        <v>10</v>
      </c>
      <c r="I641" s="20" t="s">
        <v>259</v>
      </c>
      <c r="J641" s="11" t="s">
        <v>261</v>
      </c>
      <c r="K641" s="11" t="s">
        <v>2205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45323</v>
      </c>
      <c r="H642" s="11">
        <v>10</v>
      </c>
      <c r="I642" s="20" t="s">
        <v>259</v>
      </c>
      <c r="J642" s="11" t="s">
        <v>261</v>
      </c>
      <c r="K642" s="11" t="s">
        <v>2205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45323</v>
      </c>
      <c r="H643" s="11">
        <v>10</v>
      </c>
      <c r="I643" s="20" t="s">
        <v>259</v>
      </c>
      <c r="J643" s="11" t="s">
        <v>261</v>
      </c>
      <c r="K643" s="11" t="s">
        <v>2205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45323</v>
      </c>
      <c r="H644" s="11">
        <v>10</v>
      </c>
      <c r="I644" s="20" t="s">
        <v>259</v>
      </c>
      <c r="J644" s="11" t="s">
        <v>261</v>
      </c>
      <c r="K644" s="11" t="s">
        <v>2205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45323</v>
      </c>
      <c r="H645" s="11">
        <v>10</v>
      </c>
      <c r="I645" s="20" t="s">
        <v>259</v>
      </c>
      <c r="J645" s="11" t="s">
        <v>261</v>
      </c>
      <c r="K645" s="11" t="s">
        <v>2205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45323</v>
      </c>
      <c r="H646" s="11">
        <v>10</v>
      </c>
      <c r="I646" s="20" t="s">
        <v>259</v>
      </c>
      <c r="J646" s="11" t="s">
        <v>261</v>
      </c>
      <c r="K646" s="11" t="s">
        <v>2205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45323</v>
      </c>
      <c r="H647" s="11">
        <v>10</v>
      </c>
      <c r="I647" s="20" t="s">
        <v>259</v>
      </c>
      <c r="J647" s="11" t="s">
        <v>261</v>
      </c>
      <c r="K647" s="11" t="s">
        <v>2205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45323</v>
      </c>
      <c r="H648" s="11">
        <v>10</v>
      </c>
      <c r="I648" s="20" t="s">
        <v>259</v>
      </c>
      <c r="J648" s="11" t="s">
        <v>261</v>
      </c>
      <c r="K648" s="11" t="s">
        <v>2205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45323</v>
      </c>
      <c r="H649" s="11">
        <v>10</v>
      </c>
      <c r="I649" s="20" t="s">
        <v>259</v>
      </c>
      <c r="J649" s="11" t="s">
        <v>261</v>
      </c>
      <c r="K649" s="11" t="s">
        <v>2205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45323</v>
      </c>
      <c r="H650" s="11">
        <v>10</v>
      </c>
      <c r="I650" s="20" t="s">
        <v>259</v>
      </c>
      <c r="J650" s="11" t="s">
        <v>261</v>
      </c>
      <c r="K650" s="11" t="s">
        <v>2205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45323</v>
      </c>
      <c r="H651" s="11">
        <v>10</v>
      </c>
      <c r="I651" s="20" t="s">
        <v>259</v>
      </c>
      <c r="J651" s="11" t="s">
        <v>261</v>
      </c>
      <c r="K651" s="11" t="s">
        <v>2205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45323</v>
      </c>
      <c r="H652" s="11">
        <v>10</v>
      </c>
      <c r="I652" s="20" t="s">
        <v>259</v>
      </c>
      <c r="J652" s="11" t="s">
        <v>261</v>
      </c>
      <c r="K652" s="11" t="s">
        <v>2205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45323</v>
      </c>
      <c r="H653" s="11">
        <v>10</v>
      </c>
      <c r="I653" s="20" t="s">
        <v>259</v>
      </c>
      <c r="J653" s="11" t="s">
        <v>261</v>
      </c>
      <c r="K653" s="11" t="s">
        <v>2205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45323</v>
      </c>
      <c r="H654" s="11">
        <v>10</v>
      </c>
      <c r="I654" s="20" t="s">
        <v>259</v>
      </c>
      <c r="J654" s="11" t="s">
        <v>261</v>
      </c>
      <c r="K654" s="11" t="s">
        <v>2205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45323</v>
      </c>
      <c r="H655" s="11">
        <v>10</v>
      </c>
      <c r="I655" s="20" t="s">
        <v>259</v>
      </c>
      <c r="J655" s="11" t="s">
        <v>261</v>
      </c>
      <c r="K655" s="11" t="s">
        <v>2205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45323</v>
      </c>
      <c r="H656" s="11">
        <v>10</v>
      </c>
      <c r="I656" s="20" t="s">
        <v>259</v>
      </c>
      <c r="J656" s="11" t="s">
        <v>261</v>
      </c>
      <c r="K656" s="11" t="s">
        <v>2205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45323</v>
      </c>
      <c r="H657" s="11">
        <v>10</v>
      </c>
      <c r="I657" s="20" t="s">
        <v>259</v>
      </c>
      <c r="J657" s="11" t="s">
        <v>261</v>
      </c>
      <c r="K657" s="11" t="s">
        <v>2205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45323</v>
      </c>
      <c r="H658" s="11">
        <v>10</v>
      </c>
      <c r="I658" s="20" t="s">
        <v>259</v>
      </c>
      <c r="J658" s="11" t="s">
        <v>261</v>
      </c>
      <c r="K658" s="11" t="s">
        <v>2205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45323</v>
      </c>
      <c r="H659" s="11">
        <v>10</v>
      </c>
      <c r="I659" s="20" t="s">
        <v>259</v>
      </c>
      <c r="J659" s="11" t="s">
        <v>261</v>
      </c>
      <c r="K659" s="11" t="s">
        <v>2205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45323</v>
      </c>
      <c r="H660" s="11">
        <v>10</v>
      </c>
      <c r="I660" s="20" t="s">
        <v>259</v>
      </c>
      <c r="J660" s="11" t="s">
        <v>261</v>
      </c>
      <c r="K660" s="11" t="s">
        <v>2205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45323</v>
      </c>
      <c r="H661" s="11">
        <v>10</v>
      </c>
      <c r="I661" s="20" t="s">
        <v>259</v>
      </c>
      <c r="J661" s="11" t="s">
        <v>261</v>
      </c>
      <c r="K661" s="11" t="s">
        <v>2205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45323</v>
      </c>
      <c r="H662" s="11">
        <v>10</v>
      </c>
      <c r="I662" s="20" t="s">
        <v>259</v>
      </c>
      <c r="J662" s="11" t="s">
        <v>261</v>
      </c>
      <c r="K662" s="11" t="s">
        <v>2205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45323</v>
      </c>
      <c r="H663" s="11">
        <v>10</v>
      </c>
      <c r="I663" s="20" t="s">
        <v>259</v>
      </c>
      <c r="J663" s="11" t="s">
        <v>261</v>
      </c>
      <c r="K663" s="11" t="s">
        <v>2205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45323</v>
      </c>
      <c r="H664" s="11">
        <v>10</v>
      </c>
      <c r="I664" s="20" t="s">
        <v>259</v>
      </c>
      <c r="J664" s="11" t="s">
        <v>261</v>
      </c>
      <c r="K664" s="11" t="s">
        <v>2205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45323</v>
      </c>
      <c r="H665" s="11">
        <v>10</v>
      </c>
      <c r="I665" s="20" t="s">
        <v>259</v>
      </c>
      <c r="J665" s="11" t="s">
        <v>261</v>
      </c>
      <c r="K665" s="11" t="s">
        <v>2205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45323</v>
      </c>
      <c r="H666" s="11">
        <v>10</v>
      </c>
      <c r="I666" s="20" t="s">
        <v>259</v>
      </c>
      <c r="J666" s="11" t="s">
        <v>261</v>
      </c>
      <c r="K666" s="11" t="s">
        <v>2205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45323</v>
      </c>
      <c r="H667" s="11">
        <v>10</v>
      </c>
      <c r="I667" s="20" t="s">
        <v>259</v>
      </c>
      <c r="J667" s="11" t="s">
        <v>261</v>
      </c>
      <c r="K667" s="11" t="s">
        <v>2205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45323</v>
      </c>
      <c r="H668" s="11">
        <v>10</v>
      </c>
      <c r="I668" s="20" t="s">
        <v>259</v>
      </c>
      <c r="J668" s="11" t="s">
        <v>261</v>
      </c>
      <c r="K668" s="11" t="s">
        <v>2205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45323</v>
      </c>
      <c r="H669" s="11">
        <v>10</v>
      </c>
      <c r="I669" s="20" t="s">
        <v>259</v>
      </c>
      <c r="J669" s="11" t="s">
        <v>261</v>
      </c>
      <c r="K669" s="11" t="s">
        <v>2205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45323</v>
      </c>
      <c r="H670" s="11">
        <v>10</v>
      </c>
      <c r="I670" s="20" t="s">
        <v>259</v>
      </c>
      <c r="J670" s="11" t="s">
        <v>261</v>
      </c>
      <c r="K670" s="11" t="s">
        <v>2205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45323</v>
      </c>
      <c r="H671" s="11">
        <v>10</v>
      </c>
      <c r="I671" s="20" t="s">
        <v>259</v>
      </c>
      <c r="J671" s="11" t="s">
        <v>261</v>
      </c>
      <c r="K671" s="11" t="s">
        <v>2205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45323</v>
      </c>
      <c r="H672" s="11">
        <v>10</v>
      </c>
      <c r="I672" s="20" t="s">
        <v>259</v>
      </c>
      <c r="J672" s="11" t="s">
        <v>261</v>
      </c>
      <c r="K672" s="11" t="s">
        <v>2205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45323</v>
      </c>
      <c r="H673" s="11">
        <v>10</v>
      </c>
      <c r="I673" s="20" t="s">
        <v>259</v>
      </c>
      <c r="J673" s="11" t="s">
        <v>261</v>
      </c>
      <c r="K673" s="11" t="s">
        <v>2205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45323</v>
      </c>
      <c r="H674" s="11">
        <v>10</v>
      </c>
      <c r="I674" s="20" t="s">
        <v>259</v>
      </c>
      <c r="J674" s="11" t="s">
        <v>261</v>
      </c>
      <c r="K674" s="11" t="s">
        <v>2205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45323</v>
      </c>
      <c r="H675" s="11">
        <v>10</v>
      </c>
      <c r="I675" s="20" t="s">
        <v>259</v>
      </c>
      <c r="J675" s="11" t="s">
        <v>261</v>
      </c>
      <c r="K675" s="11" t="s">
        <v>2205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45323</v>
      </c>
      <c r="H676" s="11">
        <v>10</v>
      </c>
      <c r="I676" s="20" t="s">
        <v>259</v>
      </c>
      <c r="J676" s="11" t="s">
        <v>261</v>
      </c>
      <c r="K676" s="11" t="s">
        <v>2205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45323</v>
      </c>
      <c r="H677" s="11">
        <v>10</v>
      </c>
      <c r="I677" s="20" t="s">
        <v>259</v>
      </c>
      <c r="J677" s="11" t="s">
        <v>261</v>
      </c>
      <c r="K677" s="11" t="s">
        <v>2205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45323</v>
      </c>
      <c r="H678" s="11">
        <v>10</v>
      </c>
      <c r="I678" s="20" t="s">
        <v>259</v>
      </c>
      <c r="J678" s="11" t="s">
        <v>261</v>
      </c>
      <c r="K678" s="11" t="s">
        <v>2205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45323</v>
      </c>
      <c r="H679" s="11">
        <v>10</v>
      </c>
      <c r="I679" s="20" t="s">
        <v>259</v>
      </c>
      <c r="J679" s="11" t="s">
        <v>261</v>
      </c>
      <c r="K679" s="11" t="s">
        <v>2205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45323</v>
      </c>
      <c r="H680" s="11">
        <v>10</v>
      </c>
      <c r="I680" s="20" t="s">
        <v>259</v>
      </c>
      <c r="J680" s="11" t="s">
        <v>261</v>
      </c>
      <c r="K680" s="11" t="s">
        <v>2205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45323</v>
      </c>
      <c r="H681" s="11">
        <v>10</v>
      </c>
      <c r="I681" s="20" t="s">
        <v>259</v>
      </c>
      <c r="J681" s="11" t="s">
        <v>261</v>
      </c>
      <c r="K681" s="11" t="s">
        <v>2205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45323</v>
      </c>
      <c r="H682" s="11">
        <v>10</v>
      </c>
      <c r="I682" s="20" t="s">
        <v>259</v>
      </c>
      <c r="J682" s="11" t="s">
        <v>261</v>
      </c>
      <c r="K682" s="11" t="s">
        <v>2205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45323</v>
      </c>
      <c r="H683" s="11">
        <v>10</v>
      </c>
      <c r="I683" s="20" t="s">
        <v>259</v>
      </c>
      <c r="J683" s="11" t="s">
        <v>261</v>
      </c>
      <c r="K683" s="11" t="s">
        <v>2205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45323</v>
      </c>
      <c r="H684" s="11">
        <v>10</v>
      </c>
      <c r="I684" s="20" t="s">
        <v>259</v>
      </c>
      <c r="J684" s="11" t="s">
        <v>261</v>
      </c>
      <c r="K684" s="11" t="s">
        <v>2205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45323</v>
      </c>
      <c r="H685" s="11">
        <v>10</v>
      </c>
      <c r="I685" s="20" t="s">
        <v>259</v>
      </c>
      <c r="J685" s="11" t="s">
        <v>261</v>
      </c>
      <c r="K685" s="11" t="s">
        <v>2205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45323</v>
      </c>
      <c r="H686" s="11">
        <v>10</v>
      </c>
      <c r="I686" s="20" t="s">
        <v>259</v>
      </c>
      <c r="J686" s="11" t="s">
        <v>261</v>
      </c>
      <c r="K686" s="11" t="s">
        <v>2205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45323</v>
      </c>
      <c r="H687" s="11">
        <v>10</v>
      </c>
      <c r="I687" s="20" t="s">
        <v>259</v>
      </c>
      <c r="J687" s="11" t="s">
        <v>261</v>
      </c>
      <c r="K687" s="11" t="s">
        <v>2205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45323</v>
      </c>
      <c r="H688" s="11">
        <v>10</v>
      </c>
      <c r="I688" s="20" t="s">
        <v>259</v>
      </c>
      <c r="J688" s="11" t="s">
        <v>261</v>
      </c>
      <c r="K688" s="11" t="s">
        <v>2205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45323</v>
      </c>
      <c r="H689" s="11">
        <v>10</v>
      </c>
      <c r="I689" s="20" t="s">
        <v>259</v>
      </c>
      <c r="J689" s="11" t="s">
        <v>261</v>
      </c>
      <c r="K689" s="11" t="s">
        <v>2205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45323</v>
      </c>
      <c r="H690" s="11">
        <v>10</v>
      </c>
      <c r="I690" s="20" t="s">
        <v>259</v>
      </c>
      <c r="J690" s="11" t="s">
        <v>261</v>
      </c>
      <c r="K690" s="11" t="s">
        <v>2205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45323</v>
      </c>
      <c r="H691" s="11">
        <v>10</v>
      </c>
      <c r="I691" s="20" t="s">
        <v>259</v>
      </c>
      <c r="J691" s="11" t="s">
        <v>261</v>
      </c>
      <c r="K691" s="11" t="s">
        <v>2205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45323</v>
      </c>
      <c r="H692" s="11">
        <v>10</v>
      </c>
      <c r="I692" s="20" t="s">
        <v>259</v>
      </c>
      <c r="J692" s="11" t="s">
        <v>261</v>
      </c>
      <c r="K692" s="11" t="s">
        <v>2205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45323</v>
      </c>
      <c r="H693" s="11">
        <v>10</v>
      </c>
      <c r="I693" s="20" t="s">
        <v>259</v>
      </c>
      <c r="J693" s="11" t="s">
        <v>261</v>
      </c>
      <c r="K693" s="11" t="s">
        <v>2205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45323</v>
      </c>
      <c r="H694" s="11">
        <v>10</v>
      </c>
      <c r="I694" s="20" t="s">
        <v>259</v>
      </c>
      <c r="J694" s="11" t="s">
        <v>261</v>
      </c>
      <c r="K694" s="11" t="s">
        <v>2205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45323</v>
      </c>
      <c r="H695" s="11">
        <v>10</v>
      </c>
      <c r="I695" s="20" t="s">
        <v>259</v>
      </c>
      <c r="J695" s="11" t="s">
        <v>261</v>
      </c>
      <c r="K695" s="11" t="s">
        <v>2205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45323</v>
      </c>
      <c r="H696" s="11">
        <v>10</v>
      </c>
      <c r="I696" s="20" t="s">
        <v>259</v>
      </c>
      <c r="J696" s="11" t="s">
        <v>261</v>
      </c>
      <c r="K696" s="11" t="s">
        <v>2205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45323</v>
      </c>
      <c r="H697" s="11">
        <v>10</v>
      </c>
      <c r="I697" s="20" t="s">
        <v>259</v>
      </c>
      <c r="J697" s="11" t="s">
        <v>261</v>
      </c>
      <c r="K697" s="11" t="s">
        <v>2205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45323</v>
      </c>
      <c r="H698" s="11">
        <v>10</v>
      </c>
      <c r="I698" s="20" t="s">
        <v>259</v>
      </c>
      <c r="J698" s="11" t="s">
        <v>261</v>
      </c>
      <c r="K698" s="11" t="s">
        <v>2205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45323</v>
      </c>
      <c r="H699" s="11">
        <v>10</v>
      </c>
      <c r="I699" s="20" t="s">
        <v>259</v>
      </c>
      <c r="J699" s="11" t="s">
        <v>261</v>
      </c>
      <c r="K699" s="11" t="s">
        <v>2205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45323</v>
      </c>
      <c r="H700" s="11">
        <v>10</v>
      </c>
      <c r="I700" s="20" t="s">
        <v>259</v>
      </c>
      <c r="J700" s="11" t="s">
        <v>261</v>
      </c>
      <c r="K700" s="11" t="s">
        <v>2205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45323</v>
      </c>
      <c r="H701" s="11">
        <v>10</v>
      </c>
      <c r="I701" s="20" t="s">
        <v>259</v>
      </c>
      <c r="J701" s="11" t="s">
        <v>261</v>
      </c>
      <c r="K701" s="11" t="s">
        <v>2205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45323</v>
      </c>
      <c r="H702" s="11">
        <v>10</v>
      </c>
      <c r="I702" s="20" t="s">
        <v>259</v>
      </c>
      <c r="J702" s="11" t="s">
        <v>261</v>
      </c>
      <c r="K702" s="11" t="s">
        <v>2205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45323</v>
      </c>
      <c r="H703" s="11">
        <v>10</v>
      </c>
      <c r="I703" s="20" t="s">
        <v>259</v>
      </c>
      <c r="J703" s="11" t="s">
        <v>261</v>
      </c>
      <c r="K703" s="11" t="s">
        <v>2205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45323</v>
      </c>
      <c r="H704" s="11">
        <v>10</v>
      </c>
      <c r="I704" s="20" t="s">
        <v>259</v>
      </c>
      <c r="J704" s="11" t="s">
        <v>261</v>
      </c>
      <c r="K704" s="11" t="s">
        <v>2205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45323</v>
      </c>
      <c r="H705" s="11">
        <v>10</v>
      </c>
      <c r="I705" s="20" t="s">
        <v>259</v>
      </c>
      <c r="J705" s="11" t="s">
        <v>261</v>
      </c>
      <c r="K705" s="11" t="s">
        <v>2205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45323</v>
      </c>
      <c r="H706" s="11">
        <v>10</v>
      </c>
      <c r="I706" s="20" t="s">
        <v>259</v>
      </c>
      <c r="J706" s="11" t="s">
        <v>261</v>
      </c>
      <c r="K706" s="11" t="s">
        <v>2205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45323</v>
      </c>
      <c r="H707" s="11">
        <v>10</v>
      </c>
      <c r="I707" s="20" t="s">
        <v>259</v>
      </c>
      <c r="J707" s="11" t="s">
        <v>261</v>
      </c>
      <c r="K707" s="11" t="s">
        <v>2205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45323</v>
      </c>
      <c r="H708" s="11">
        <v>10</v>
      </c>
      <c r="I708" s="20" t="s">
        <v>259</v>
      </c>
      <c r="J708" s="11" t="s">
        <v>261</v>
      </c>
      <c r="K708" s="11" t="s">
        <v>2205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45323</v>
      </c>
      <c r="H709" s="11">
        <v>10</v>
      </c>
      <c r="I709" s="20" t="s">
        <v>259</v>
      </c>
      <c r="J709" s="11" t="s">
        <v>261</v>
      </c>
      <c r="K709" s="11" t="s">
        <v>2205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45323</v>
      </c>
      <c r="H710" s="11">
        <v>10</v>
      </c>
      <c r="I710" s="20" t="s">
        <v>259</v>
      </c>
      <c r="J710" s="11" t="s">
        <v>261</v>
      </c>
      <c r="K710" s="11" t="s">
        <v>2205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45323</v>
      </c>
      <c r="H711" s="11">
        <v>10</v>
      </c>
      <c r="I711" s="20" t="s">
        <v>259</v>
      </c>
      <c r="J711" s="11" t="s">
        <v>261</v>
      </c>
      <c r="K711" s="11" t="s">
        <v>2205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45323</v>
      </c>
      <c r="H712" s="11">
        <v>10</v>
      </c>
      <c r="I712" s="20" t="s">
        <v>259</v>
      </c>
      <c r="J712" s="11" t="s">
        <v>261</v>
      </c>
      <c r="K712" s="11" t="s">
        <v>2205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45323</v>
      </c>
      <c r="H713" s="11">
        <v>10</v>
      </c>
      <c r="I713" s="20" t="s">
        <v>259</v>
      </c>
      <c r="J713" s="11" t="s">
        <v>261</v>
      </c>
      <c r="K713" s="11" t="s">
        <v>2205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45323</v>
      </c>
      <c r="H714" s="11">
        <v>10</v>
      </c>
      <c r="I714" s="20" t="s">
        <v>259</v>
      </c>
      <c r="J714" s="11" t="s">
        <v>261</v>
      </c>
      <c r="K714" s="11" t="s">
        <v>2205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45323</v>
      </c>
      <c r="H715" s="11">
        <v>10</v>
      </c>
      <c r="I715" s="20" t="s">
        <v>259</v>
      </c>
      <c r="J715" s="11" t="s">
        <v>261</v>
      </c>
      <c r="K715" s="11" t="s">
        <v>2205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45323</v>
      </c>
      <c r="H716" s="11">
        <v>10</v>
      </c>
      <c r="I716" s="20" t="s">
        <v>259</v>
      </c>
      <c r="J716" s="11" t="s">
        <v>261</v>
      </c>
      <c r="K716" s="11" t="s">
        <v>2205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45323</v>
      </c>
      <c r="H717" s="11">
        <v>10</v>
      </c>
      <c r="I717" s="20" t="s">
        <v>259</v>
      </c>
      <c r="J717" s="11" t="s">
        <v>261</v>
      </c>
      <c r="K717" s="11" t="s">
        <v>2205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45323</v>
      </c>
      <c r="H718" s="11">
        <v>10</v>
      </c>
      <c r="I718" s="20" t="s">
        <v>259</v>
      </c>
      <c r="J718" s="11" t="s">
        <v>261</v>
      </c>
      <c r="K718" s="11" t="s">
        <v>2205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45323</v>
      </c>
      <c r="H719" s="11">
        <v>10</v>
      </c>
      <c r="I719" s="20" t="s">
        <v>259</v>
      </c>
      <c r="J719" s="11" t="s">
        <v>261</v>
      </c>
      <c r="K719" s="11" t="s">
        <v>2205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45323</v>
      </c>
      <c r="H720" s="11">
        <v>10</v>
      </c>
      <c r="I720" s="20" t="s">
        <v>259</v>
      </c>
      <c r="J720" s="11" t="s">
        <v>261</v>
      </c>
      <c r="K720" s="11" t="s">
        <v>2205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45323</v>
      </c>
      <c r="H721" s="11">
        <v>10</v>
      </c>
      <c r="I721" s="20" t="s">
        <v>259</v>
      </c>
      <c r="J721" s="11" t="s">
        <v>261</v>
      </c>
      <c r="K721" s="11" t="s">
        <v>2205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45323</v>
      </c>
      <c r="H722" s="11">
        <v>10</v>
      </c>
      <c r="I722" s="20" t="s">
        <v>259</v>
      </c>
      <c r="J722" s="11" t="s">
        <v>261</v>
      </c>
      <c r="K722" s="11" t="s">
        <v>2205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45323</v>
      </c>
      <c r="H723" s="11">
        <v>10</v>
      </c>
      <c r="I723" s="20" t="s">
        <v>259</v>
      </c>
      <c r="J723" s="11" t="s">
        <v>261</v>
      </c>
      <c r="K723" s="11" t="s">
        <v>2205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45323</v>
      </c>
      <c r="H724" s="11">
        <v>10</v>
      </c>
      <c r="I724" s="20" t="s">
        <v>259</v>
      </c>
      <c r="J724" s="11" t="s">
        <v>261</v>
      </c>
      <c r="K724" s="11" t="s">
        <v>2205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45323</v>
      </c>
      <c r="H725" s="11">
        <v>10</v>
      </c>
      <c r="I725" s="20" t="s">
        <v>259</v>
      </c>
      <c r="J725" s="11" t="s">
        <v>261</v>
      </c>
      <c r="K725" s="11" t="s">
        <v>2205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45323</v>
      </c>
      <c r="H726" s="11">
        <v>10</v>
      </c>
      <c r="I726" s="20" t="s">
        <v>259</v>
      </c>
      <c r="J726" s="11" t="s">
        <v>261</v>
      </c>
      <c r="K726" s="11" t="s">
        <v>2205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45323</v>
      </c>
      <c r="H727" s="11">
        <v>10</v>
      </c>
      <c r="I727" s="20" t="s">
        <v>259</v>
      </c>
      <c r="J727" s="11" t="s">
        <v>261</v>
      </c>
      <c r="K727" s="11" t="s">
        <v>2205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45323</v>
      </c>
      <c r="H728" s="11">
        <v>10</v>
      </c>
      <c r="I728" s="20" t="s">
        <v>259</v>
      </c>
      <c r="J728" s="11" t="s">
        <v>261</v>
      </c>
      <c r="K728" s="11" t="s">
        <v>2205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45323</v>
      </c>
      <c r="H729" s="11">
        <v>10</v>
      </c>
      <c r="I729" s="20" t="s">
        <v>259</v>
      </c>
      <c r="J729" s="11" t="s">
        <v>261</v>
      </c>
      <c r="K729" s="11" t="s">
        <v>2205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45323</v>
      </c>
      <c r="H730" s="11">
        <v>10</v>
      </c>
      <c r="I730" s="20" t="s">
        <v>259</v>
      </c>
      <c r="J730" s="11" t="s">
        <v>261</v>
      </c>
      <c r="K730" s="11" t="s">
        <v>2205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45323</v>
      </c>
      <c r="H731" s="11">
        <v>10</v>
      </c>
      <c r="I731" s="20" t="s">
        <v>259</v>
      </c>
      <c r="J731" s="11" t="s">
        <v>261</v>
      </c>
      <c r="K731" s="11" t="s">
        <v>2205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45323</v>
      </c>
      <c r="H732" s="11">
        <v>10</v>
      </c>
      <c r="I732" s="20" t="s">
        <v>259</v>
      </c>
      <c r="J732" s="11" t="s">
        <v>261</v>
      </c>
      <c r="K732" s="11" t="s">
        <v>2205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45323</v>
      </c>
      <c r="H733" s="11">
        <v>10</v>
      </c>
      <c r="I733" s="20" t="s">
        <v>259</v>
      </c>
      <c r="J733" s="11" t="s">
        <v>261</v>
      </c>
      <c r="K733" s="11" t="s">
        <v>2205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45323</v>
      </c>
      <c r="H734" s="11">
        <v>10</v>
      </c>
      <c r="I734" s="20" t="s">
        <v>259</v>
      </c>
      <c r="J734" s="11" t="s">
        <v>261</v>
      </c>
      <c r="K734" s="11" t="s">
        <v>2205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45323</v>
      </c>
      <c r="H735" s="11">
        <v>10</v>
      </c>
      <c r="I735" s="20" t="s">
        <v>259</v>
      </c>
      <c r="J735" s="11" t="s">
        <v>261</v>
      </c>
      <c r="K735" s="11" t="s">
        <v>2205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45323</v>
      </c>
      <c r="H736" s="11">
        <v>10</v>
      </c>
      <c r="I736" s="20" t="s">
        <v>259</v>
      </c>
      <c r="J736" s="11" t="s">
        <v>261</v>
      </c>
      <c r="K736" s="11" t="s">
        <v>2205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45323</v>
      </c>
      <c r="H737" s="11">
        <v>10</v>
      </c>
      <c r="I737" s="20" t="s">
        <v>259</v>
      </c>
      <c r="J737" s="11" t="s">
        <v>261</v>
      </c>
      <c r="K737" s="11" t="s">
        <v>2205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45323</v>
      </c>
      <c r="H738" s="11">
        <v>10</v>
      </c>
      <c r="I738" s="20" t="s">
        <v>259</v>
      </c>
      <c r="J738" s="11" t="s">
        <v>261</v>
      </c>
      <c r="K738" s="11" t="s">
        <v>2205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45323</v>
      </c>
      <c r="H739" s="11">
        <v>10</v>
      </c>
      <c r="I739" s="20" t="s">
        <v>259</v>
      </c>
      <c r="J739" s="11" t="s">
        <v>261</v>
      </c>
      <c r="K739" s="11" t="s">
        <v>2205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45323</v>
      </c>
      <c r="H740" s="11">
        <v>10</v>
      </c>
      <c r="I740" s="20" t="s">
        <v>259</v>
      </c>
      <c r="J740" s="11" t="s">
        <v>261</v>
      </c>
      <c r="K740" s="11" t="s">
        <v>2205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45323</v>
      </c>
      <c r="H741" s="11">
        <v>10</v>
      </c>
      <c r="I741" s="20" t="s">
        <v>259</v>
      </c>
      <c r="J741" s="11" t="s">
        <v>261</v>
      </c>
      <c r="K741" s="11" t="s">
        <v>2205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45323</v>
      </c>
      <c r="H742" s="11">
        <v>10</v>
      </c>
      <c r="I742" s="20" t="s">
        <v>259</v>
      </c>
      <c r="J742" s="11" t="s">
        <v>261</v>
      </c>
      <c r="K742" s="11" t="s">
        <v>2205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45323</v>
      </c>
      <c r="H743" s="11">
        <v>10</v>
      </c>
      <c r="I743" s="20" t="s">
        <v>259</v>
      </c>
      <c r="J743" s="11" t="s">
        <v>261</v>
      </c>
      <c r="K743" s="11" t="s">
        <v>2205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45323</v>
      </c>
      <c r="H744" s="11">
        <v>10</v>
      </c>
      <c r="I744" s="20" t="s">
        <v>259</v>
      </c>
      <c r="J744" s="11" t="s">
        <v>261</v>
      </c>
      <c r="K744" s="11" t="s">
        <v>2205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45323</v>
      </c>
      <c r="H745" s="11">
        <v>10</v>
      </c>
      <c r="I745" s="20" t="s">
        <v>259</v>
      </c>
      <c r="J745" s="11" t="s">
        <v>261</v>
      </c>
      <c r="K745" s="11" t="s">
        <v>2205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45323</v>
      </c>
      <c r="H746" s="11">
        <v>10</v>
      </c>
      <c r="I746" s="20" t="s">
        <v>259</v>
      </c>
      <c r="J746" s="11" t="s">
        <v>261</v>
      </c>
      <c r="K746" s="11" t="s">
        <v>2205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45323</v>
      </c>
      <c r="H747" s="11">
        <v>10</v>
      </c>
      <c r="I747" s="20" t="s">
        <v>259</v>
      </c>
      <c r="J747" s="11" t="s">
        <v>261</v>
      </c>
      <c r="K747" s="11" t="s">
        <v>2205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45323</v>
      </c>
      <c r="H748" s="11">
        <v>10</v>
      </c>
      <c r="I748" s="20" t="s">
        <v>259</v>
      </c>
      <c r="J748" s="11" t="s">
        <v>261</v>
      </c>
      <c r="K748" s="11" t="s">
        <v>2205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45323</v>
      </c>
      <c r="H749" s="11">
        <v>10</v>
      </c>
      <c r="I749" s="20" t="s">
        <v>259</v>
      </c>
      <c r="J749" s="11" t="s">
        <v>261</v>
      </c>
      <c r="K749" s="11" t="s">
        <v>2205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45323</v>
      </c>
      <c r="H750" s="11">
        <v>10</v>
      </c>
      <c r="I750" s="20" t="s">
        <v>259</v>
      </c>
      <c r="J750" s="11" t="s">
        <v>261</v>
      </c>
      <c r="K750" s="11" t="s">
        <v>2205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45323</v>
      </c>
      <c r="H751" s="11">
        <v>10</v>
      </c>
      <c r="I751" s="20" t="s">
        <v>259</v>
      </c>
      <c r="J751" s="11" t="s">
        <v>261</v>
      </c>
      <c r="K751" s="11" t="s">
        <v>2205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45323</v>
      </c>
      <c r="H752" s="11">
        <v>10</v>
      </c>
      <c r="I752" s="20" t="s">
        <v>259</v>
      </c>
      <c r="J752" s="11" t="s">
        <v>261</v>
      </c>
      <c r="K752" s="11" t="s">
        <v>2205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45323</v>
      </c>
      <c r="H753" s="11">
        <v>10</v>
      </c>
      <c r="I753" s="20" t="s">
        <v>259</v>
      </c>
      <c r="J753" s="11" t="s">
        <v>261</v>
      </c>
      <c r="K753" s="11" t="s">
        <v>2205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45323</v>
      </c>
      <c r="H754" s="11">
        <v>10</v>
      </c>
      <c r="I754" s="20" t="s">
        <v>259</v>
      </c>
      <c r="J754" s="11" t="s">
        <v>261</v>
      </c>
      <c r="K754" s="11" t="s">
        <v>2205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45323</v>
      </c>
      <c r="H755" s="11">
        <v>10</v>
      </c>
      <c r="I755" s="20" t="s">
        <v>259</v>
      </c>
      <c r="J755" s="11" t="s">
        <v>261</v>
      </c>
      <c r="K755" s="11" t="s">
        <v>2205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45323</v>
      </c>
      <c r="H756" s="11">
        <v>10</v>
      </c>
      <c r="I756" s="20" t="s">
        <v>259</v>
      </c>
      <c r="J756" s="11" t="s">
        <v>261</v>
      </c>
      <c r="K756" s="11" t="s">
        <v>2205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45323</v>
      </c>
      <c r="H757" s="11">
        <v>10</v>
      </c>
      <c r="I757" s="20" t="s">
        <v>259</v>
      </c>
      <c r="J757" s="11" t="s">
        <v>261</v>
      </c>
      <c r="K757" s="11" t="s">
        <v>2205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45323</v>
      </c>
      <c r="H758" s="11">
        <v>10</v>
      </c>
      <c r="I758" s="20" t="s">
        <v>259</v>
      </c>
      <c r="J758" s="11" t="s">
        <v>261</v>
      </c>
      <c r="K758" s="11" t="s">
        <v>2205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45323</v>
      </c>
      <c r="H759" s="11">
        <v>10</v>
      </c>
      <c r="I759" s="20" t="s">
        <v>259</v>
      </c>
      <c r="J759" s="11" t="s">
        <v>261</v>
      </c>
      <c r="K759" s="11" t="s">
        <v>2205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45323</v>
      </c>
      <c r="H760" s="11">
        <v>10</v>
      </c>
      <c r="I760" s="20" t="s">
        <v>259</v>
      </c>
      <c r="J760" s="11" t="s">
        <v>261</v>
      </c>
      <c r="K760" s="11" t="s">
        <v>2205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45323</v>
      </c>
      <c r="H761" s="11">
        <v>10</v>
      </c>
      <c r="I761" s="20" t="s">
        <v>259</v>
      </c>
      <c r="J761" s="11" t="s">
        <v>261</v>
      </c>
      <c r="K761" s="11" t="s">
        <v>2205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45323</v>
      </c>
      <c r="H762" s="11">
        <v>10</v>
      </c>
      <c r="I762" s="20" t="s">
        <v>259</v>
      </c>
      <c r="J762" s="11" t="s">
        <v>261</v>
      </c>
      <c r="K762" s="11" t="s">
        <v>2205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45323</v>
      </c>
      <c r="H763" s="11">
        <v>10</v>
      </c>
      <c r="I763" s="20" t="s">
        <v>259</v>
      </c>
      <c r="J763" s="11" t="s">
        <v>261</v>
      </c>
      <c r="K763" s="11" t="s">
        <v>2205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45323</v>
      </c>
      <c r="H764" s="11">
        <v>10</v>
      </c>
      <c r="I764" s="20" t="s">
        <v>259</v>
      </c>
      <c r="J764" s="11" t="s">
        <v>261</v>
      </c>
      <c r="K764" s="11" t="s">
        <v>2205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45323</v>
      </c>
      <c r="H765" s="11">
        <v>10</v>
      </c>
      <c r="I765" s="20" t="s">
        <v>259</v>
      </c>
      <c r="J765" s="11" t="s">
        <v>261</v>
      </c>
      <c r="K765" s="11" t="s">
        <v>2205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45323</v>
      </c>
      <c r="H766" s="11">
        <v>10</v>
      </c>
      <c r="I766" s="20" t="s">
        <v>259</v>
      </c>
      <c r="J766" s="11" t="s">
        <v>261</v>
      </c>
      <c r="K766" s="11" t="s">
        <v>2205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45323</v>
      </c>
      <c r="H767" s="11">
        <v>10</v>
      </c>
      <c r="I767" s="20" t="s">
        <v>259</v>
      </c>
      <c r="J767" s="11" t="s">
        <v>261</v>
      </c>
      <c r="K767" s="11" t="s">
        <v>2205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45323</v>
      </c>
      <c r="H768" s="11">
        <v>10</v>
      </c>
      <c r="I768" s="20" t="s">
        <v>259</v>
      </c>
      <c r="J768" s="11" t="s">
        <v>261</v>
      </c>
      <c r="K768" s="11" t="s">
        <v>2205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45323</v>
      </c>
      <c r="H769" s="11">
        <v>10</v>
      </c>
      <c r="I769" s="20" t="s">
        <v>259</v>
      </c>
      <c r="J769" s="11" t="s">
        <v>261</v>
      </c>
      <c r="K769" s="11" t="s">
        <v>2205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45323</v>
      </c>
      <c r="H770" s="11">
        <v>10</v>
      </c>
      <c r="I770" s="20" t="s">
        <v>259</v>
      </c>
      <c r="J770" s="11" t="s">
        <v>261</v>
      </c>
      <c r="K770" s="11" t="s">
        <v>2205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45323</v>
      </c>
      <c r="H771" s="11">
        <v>10</v>
      </c>
      <c r="I771" s="20" t="s">
        <v>259</v>
      </c>
      <c r="J771" s="11" t="s">
        <v>261</v>
      </c>
      <c r="K771" s="11" t="s">
        <v>2205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45323</v>
      </c>
      <c r="H772" s="11">
        <v>10</v>
      </c>
      <c r="I772" s="20" t="s">
        <v>259</v>
      </c>
      <c r="J772" s="11" t="s">
        <v>261</v>
      </c>
      <c r="K772" s="11" t="s">
        <v>2205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45323</v>
      </c>
      <c r="H773" s="11">
        <v>10</v>
      </c>
      <c r="I773" s="20" t="s">
        <v>259</v>
      </c>
      <c r="J773" s="11" t="s">
        <v>261</v>
      </c>
      <c r="K773" s="11" t="s">
        <v>2205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45323</v>
      </c>
      <c r="H774" s="11">
        <v>10</v>
      </c>
      <c r="I774" s="20" t="s">
        <v>259</v>
      </c>
      <c r="J774" s="11" t="s">
        <v>261</v>
      </c>
      <c r="K774" s="11" t="s">
        <v>2205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45323</v>
      </c>
      <c r="H775" s="11">
        <v>10</v>
      </c>
      <c r="I775" s="20" t="s">
        <v>259</v>
      </c>
      <c r="J775" s="11" t="s">
        <v>261</v>
      </c>
      <c r="K775" s="11" t="s">
        <v>2205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45323</v>
      </c>
      <c r="H776" s="11">
        <v>10</v>
      </c>
      <c r="I776" s="20" t="s">
        <v>259</v>
      </c>
      <c r="J776" s="11" t="s">
        <v>261</v>
      </c>
      <c r="K776" s="11" t="s">
        <v>2205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45323</v>
      </c>
      <c r="H777" s="11">
        <v>10</v>
      </c>
      <c r="I777" s="20" t="s">
        <v>259</v>
      </c>
      <c r="J777" s="11" t="s">
        <v>261</v>
      </c>
      <c r="K777" s="11" t="s">
        <v>2205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45323</v>
      </c>
      <c r="H778" s="11">
        <v>10</v>
      </c>
      <c r="I778" s="20" t="s">
        <v>259</v>
      </c>
      <c r="J778" s="11" t="s">
        <v>261</v>
      </c>
      <c r="K778" s="11" t="s">
        <v>2205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45323</v>
      </c>
      <c r="H779" s="11">
        <v>10</v>
      </c>
      <c r="I779" s="20" t="s">
        <v>259</v>
      </c>
      <c r="J779" s="11" t="s">
        <v>261</v>
      </c>
      <c r="K779" s="11" t="s">
        <v>2205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45323</v>
      </c>
      <c r="H780" s="11">
        <v>10</v>
      </c>
      <c r="I780" s="20" t="s">
        <v>259</v>
      </c>
      <c r="J780" s="11" t="s">
        <v>261</v>
      </c>
      <c r="K780" s="11" t="s">
        <v>2205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45323</v>
      </c>
      <c r="H781" s="11">
        <v>10</v>
      </c>
      <c r="I781" s="20" t="s">
        <v>259</v>
      </c>
      <c r="J781" s="11" t="s">
        <v>261</v>
      </c>
      <c r="K781" s="11" t="s">
        <v>2205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45323</v>
      </c>
      <c r="H782" s="11">
        <v>10</v>
      </c>
      <c r="I782" s="20" t="s">
        <v>259</v>
      </c>
      <c r="J782" s="11" t="s">
        <v>261</v>
      </c>
      <c r="K782" s="11" t="s">
        <v>2205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45323</v>
      </c>
      <c r="H783" s="11">
        <v>10</v>
      </c>
      <c r="I783" s="20" t="s">
        <v>259</v>
      </c>
      <c r="J783" s="11" t="s">
        <v>261</v>
      </c>
      <c r="K783" s="11" t="s">
        <v>2205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45323</v>
      </c>
      <c r="H784" s="11">
        <v>10</v>
      </c>
      <c r="I784" s="20" t="s">
        <v>259</v>
      </c>
      <c r="J784" s="11" t="s">
        <v>261</v>
      </c>
      <c r="K784" s="11" t="s">
        <v>2205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45323</v>
      </c>
      <c r="H785" s="11">
        <v>10</v>
      </c>
      <c r="I785" s="20" t="s">
        <v>259</v>
      </c>
      <c r="J785" s="11" t="s">
        <v>261</v>
      </c>
      <c r="K785" s="11" t="s">
        <v>2205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45323</v>
      </c>
      <c r="H786" s="11">
        <v>10</v>
      </c>
      <c r="I786" s="20" t="s">
        <v>259</v>
      </c>
      <c r="J786" s="11" t="s">
        <v>261</v>
      </c>
      <c r="K786" s="11" t="s">
        <v>2205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45323</v>
      </c>
      <c r="H787" s="11">
        <v>10</v>
      </c>
      <c r="I787" s="20" t="s">
        <v>259</v>
      </c>
      <c r="J787" s="11" t="s">
        <v>261</v>
      </c>
      <c r="K787" s="11" t="s">
        <v>2205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45323</v>
      </c>
      <c r="H788" s="11">
        <v>10</v>
      </c>
      <c r="I788" s="20" t="s">
        <v>259</v>
      </c>
      <c r="J788" s="11" t="s">
        <v>261</v>
      </c>
      <c r="K788" s="11" t="s">
        <v>2205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45323</v>
      </c>
      <c r="H789" s="11">
        <v>10</v>
      </c>
      <c r="I789" s="20" t="s">
        <v>259</v>
      </c>
      <c r="J789" s="11" t="s">
        <v>261</v>
      </c>
      <c r="K789" s="11" t="s">
        <v>2205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45323</v>
      </c>
      <c r="H790" s="11">
        <v>10</v>
      </c>
      <c r="I790" s="20" t="s">
        <v>259</v>
      </c>
      <c r="J790" s="11" t="s">
        <v>261</v>
      </c>
      <c r="K790" s="11" t="s">
        <v>2205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45323</v>
      </c>
      <c r="H791" s="11">
        <v>10</v>
      </c>
      <c r="I791" s="20" t="s">
        <v>259</v>
      </c>
      <c r="J791" s="11" t="s">
        <v>261</v>
      </c>
      <c r="K791" s="11" t="s">
        <v>2205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45323</v>
      </c>
      <c r="H792" s="11">
        <v>10</v>
      </c>
      <c r="I792" s="20" t="s">
        <v>259</v>
      </c>
      <c r="J792" s="11" t="s">
        <v>261</v>
      </c>
      <c r="K792" s="11" t="s">
        <v>2205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45323</v>
      </c>
      <c r="H793" s="11">
        <v>10</v>
      </c>
      <c r="I793" s="20" t="s">
        <v>259</v>
      </c>
      <c r="J793" s="11" t="s">
        <v>261</v>
      </c>
      <c r="K793" s="11" t="s">
        <v>2205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45323</v>
      </c>
      <c r="H794" s="11">
        <v>10</v>
      </c>
      <c r="I794" s="20" t="s">
        <v>259</v>
      </c>
      <c r="J794" s="11" t="s">
        <v>261</v>
      </c>
      <c r="K794" s="11" t="s">
        <v>2205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45323</v>
      </c>
      <c r="H795" s="11">
        <v>10</v>
      </c>
      <c r="I795" s="20" t="s">
        <v>259</v>
      </c>
      <c r="J795" s="11" t="s">
        <v>261</v>
      </c>
      <c r="K795" s="11" t="s">
        <v>2205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45323</v>
      </c>
      <c r="H796" s="11">
        <v>10</v>
      </c>
      <c r="I796" s="20" t="s">
        <v>259</v>
      </c>
      <c r="J796" s="11" t="s">
        <v>261</v>
      </c>
      <c r="K796" s="11" t="s">
        <v>2205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45323</v>
      </c>
      <c r="H797" s="11">
        <v>10</v>
      </c>
      <c r="I797" s="20" t="s">
        <v>259</v>
      </c>
      <c r="J797" s="11" t="s">
        <v>261</v>
      </c>
      <c r="K797" s="11" t="s">
        <v>2205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45323</v>
      </c>
      <c r="H798" s="11">
        <v>10</v>
      </c>
      <c r="I798" s="20" t="s">
        <v>259</v>
      </c>
      <c r="J798" s="11" t="s">
        <v>261</v>
      </c>
      <c r="K798" s="11" t="s">
        <v>2205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45323</v>
      </c>
      <c r="H799" s="11">
        <v>10</v>
      </c>
      <c r="I799" s="20" t="s">
        <v>259</v>
      </c>
      <c r="J799" s="11" t="s">
        <v>261</v>
      </c>
      <c r="K799" s="11" t="s">
        <v>2205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45323</v>
      </c>
      <c r="H800" s="11">
        <v>10</v>
      </c>
      <c r="I800" s="20" t="s">
        <v>259</v>
      </c>
      <c r="J800" s="11" t="s">
        <v>261</v>
      </c>
      <c r="K800" s="11" t="s">
        <v>2205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45323</v>
      </c>
      <c r="H801" s="11">
        <v>10</v>
      </c>
      <c r="I801" s="20" t="s">
        <v>259</v>
      </c>
      <c r="J801" s="11" t="s">
        <v>261</v>
      </c>
      <c r="K801" s="11" t="s">
        <v>2205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45323</v>
      </c>
      <c r="H802" s="11">
        <v>10</v>
      </c>
      <c r="I802" s="20" t="s">
        <v>259</v>
      </c>
      <c r="J802" s="11" t="s">
        <v>261</v>
      </c>
      <c r="K802" s="11" t="s">
        <v>2205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45323</v>
      </c>
      <c r="H803" s="11">
        <v>10</v>
      </c>
      <c r="I803" s="20" t="s">
        <v>259</v>
      </c>
      <c r="J803" s="11" t="s">
        <v>261</v>
      </c>
      <c r="K803" s="11" t="s">
        <v>2205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45323</v>
      </c>
      <c r="H804" s="11">
        <v>10</v>
      </c>
      <c r="I804" s="20" t="s">
        <v>259</v>
      </c>
      <c r="J804" s="11" t="s">
        <v>261</v>
      </c>
      <c r="K804" s="11" t="s">
        <v>2205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45323</v>
      </c>
      <c r="H805" s="11">
        <v>10</v>
      </c>
      <c r="I805" s="20" t="s">
        <v>259</v>
      </c>
      <c r="J805" s="11" t="s">
        <v>261</v>
      </c>
      <c r="K805" s="11" t="s">
        <v>2205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45323</v>
      </c>
      <c r="H806" s="11">
        <v>10</v>
      </c>
      <c r="I806" s="20" t="s">
        <v>259</v>
      </c>
      <c r="J806" s="11" t="s">
        <v>261</v>
      </c>
      <c r="K806" s="11" t="s">
        <v>2205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45323</v>
      </c>
      <c r="H807" s="11">
        <v>10</v>
      </c>
      <c r="I807" s="20" t="s">
        <v>259</v>
      </c>
      <c r="J807" s="11" t="s">
        <v>261</v>
      </c>
      <c r="K807" s="11" t="s">
        <v>2205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45323</v>
      </c>
      <c r="H808" s="11">
        <v>10</v>
      </c>
      <c r="I808" s="20" t="s">
        <v>259</v>
      </c>
      <c r="J808" s="11" t="s">
        <v>261</v>
      </c>
      <c r="K808" s="11" t="s">
        <v>2205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45323</v>
      </c>
      <c r="H809" s="11">
        <v>10</v>
      </c>
      <c r="I809" s="20" t="s">
        <v>259</v>
      </c>
      <c r="J809" s="11" t="s">
        <v>261</v>
      </c>
      <c r="K809" s="11" t="s">
        <v>2205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45323</v>
      </c>
      <c r="H810" s="11">
        <v>10</v>
      </c>
      <c r="I810" s="20" t="s">
        <v>259</v>
      </c>
      <c r="J810" s="11" t="s">
        <v>261</v>
      </c>
      <c r="K810" s="11" t="s">
        <v>2205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45323</v>
      </c>
      <c r="H811" s="11">
        <v>10</v>
      </c>
      <c r="I811" s="20" t="s">
        <v>259</v>
      </c>
      <c r="J811" s="11" t="s">
        <v>261</v>
      </c>
      <c r="K811" s="11" t="s">
        <v>2205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45323</v>
      </c>
      <c r="H812" s="11">
        <v>10</v>
      </c>
      <c r="I812" s="20" t="s">
        <v>259</v>
      </c>
      <c r="J812" s="11" t="s">
        <v>261</v>
      </c>
      <c r="K812" s="11" t="s">
        <v>2205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45323</v>
      </c>
      <c r="H813" s="11">
        <v>10</v>
      </c>
      <c r="I813" s="20" t="s">
        <v>259</v>
      </c>
      <c r="J813" s="11" t="s">
        <v>261</v>
      </c>
      <c r="K813" s="11" t="s">
        <v>2205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45323</v>
      </c>
      <c r="H814" s="11">
        <v>10</v>
      </c>
      <c r="I814" s="20" t="s">
        <v>259</v>
      </c>
      <c r="J814" s="11" t="s">
        <v>261</v>
      </c>
      <c r="K814" s="11" t="s">
        <v>2205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45323</v>
      </c>
      <c r="H815" s="11">
        <v>10</v>
      </c>
      <c r="I815" s="20" t="s">
        <v>259</v>
      </c>
      <c r="J815" s="11" t="s">
        <v>261</v>
      </c>
      <c r="K815" s="11" t="s">
        <v>2205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45323</v>
      </c>
      <c r="H816" s="11">
        <v>10</v>
      </c>
      <c r="I816" s="20" t="s">
        <v>259</v>
      </c>
      <c r="J816" s="11" t="s">
        <v>261</v>
      </c>
      <c r="K816" s="11" t="s">
        <v>2205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45323</v>
      </c>
      <c r="H817" s="11">
        <v>10</v>
      </c>
      <c r="I817" s="20" t="s">
        <v>259</v>
      </c>
      <c r="J817" s="11" t="s">
        <v>261</v>
      </c>
      <c r="K817" s="11" t="s">
        <v>2205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45323</v>
      </c>
      <c r="H818" s="11">
        <v>10</v>
      </c>
      <c r="I818" s="20" t="s">
        <v>259</v>
      </c>
      <c r="J818" s="11" t="s">
        <v>261</v>
      </c>
      <c r="K818" s="11" t="s">
        <v>2205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45323</v>
      </c>
      <c r="H819" s="11">
        <v>10</v>
      </c>
      <c r="I819" s="20" t="s">
        <v>259</v>
      </c>
      <c r="J819" s="11" t="s">
        <v>261</v>
      </c>
      <c r="K819" s="11" t="s">
        <v>2205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45323</v>
      </c>
      <c r="H820" s="11">
        <v>10</v>
      </c>
      <c r="I820" s="20" t="s">
        <v>259</v>
      </c>
      <c r="J820" s="11" t="s">
        <v>261</v>
      </c>
      <c r="K820" s="11" t="s">
        <v>2205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45323</v>
      </c>
      <c r="H821" s="11">
        <v>10</v>
      </c>
      <c r="I821" s="20" t="s">
        <v>259</v>
      </c>
      <c r="J821" s="11" t="s">
        <v>261</v>
      </c>
      <c r="K821" s="11" t="s">
        <v>2205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45323</v>
      </c>
      <c r="H822" s="11">
        <v>10</v>
      </c>
      <c r="I822" s="20" t="s">
        <v>259</v>
      </c>
      <c r="J822" s="11" t="s">
        <v>261</v>
      </c>
      <c r="K822" s="11" t="s">
        <v>2205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45323</v>
      </c>
      <c r="H823" s="11">
        <v>10</v>
      </c>
      <c r="I823" s="20" t="s">
        <v>259</v>
      </c>
      <c r="J823" s="11" t="s">
        <v>261</v>
      </c>
      <c r="K823" s="11" t="s">
        <v>2205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45323</v>
      </c>
      <c r="H824" s="11">
        <v>10</v>
      </c>
      <c r="I824" s="20" t="s">
        <v>259</v>
      </c>
      <c r="J824" s="11" t="s">
        <v>261</v>
      </c>
      <c r="K824" s="11" t="s">
        <v>2205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45323</v>
      </c>
      <c r="H825" s="11">
        <v>10</v>
      </c>
      <c r="I825" s="20" t="s">
        <v>259</v>
      </c>
      <c r="J825" s="11" t="s">
        <v>261</v>
      </c>
      <c r="K825" s="11" t="s">
        <v>2205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45323</v>
      </c>
      <c r="H826" s="11">
        <v>10</v>
      </c>
      <c r="I826" s="20" t="s">
        <v>259</v>
      </c>
      <c r="J826" s="11" t="s">
        <v>261</v>
      </c>
      <c r="K826" s="11" t="s">
        <v>2205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45323</v>
      </c>
      <c r="H827" s="11">
        <v>10</v>
      </c>
      <c r="I827" s="20" t="s">
        <v>259</v>
      </c>
      <c r="J827" s="11" t="s">
        <v>261</v>
      </c>
      <c r="K827" s="11" t="s">
        <v>2205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45323</v>
      </c>
      <c r="H828" s="11">
        <v>10</v>
      </c>
      <c r="I828" s="20" t="s">
        <v>259</v>
      </c>
      <c r="J828" s="11" t="s">
        <v>261</v>
      </c>
      <c r="K828" s="11" t="s">
        <v>2205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45323</v>
      </c>
      <c r="H829" s="11">
        <v>10</v>
      </c>
      <c r="I829" s="20" t="s">
        <v>259</v>
      </c>
      <c r="J829" s="11" t="s">
        <v>261</v>
      </c>
      <c r="K829" s="11" t="s">
        <v>2205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45323</v>
      </c>
      <c r="H830" s="11">
        <v>10</v>
      </c>
      <c r="I830" s="20" t="s">
        <v>259</v>
      </c>
      <c r="J830" s="11" t="s">
        <v>261</v>
      </c>
      <c r="K830" s="11" t="s">
        <v>2205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45323</v>
      </c>
      <c r="H831" s="11">
        <v>10</v>
      </c>
      <c r="I831" s="20" t="s">
        <v>259</v>
      </c>
      <c r="J831" s="11" t="s">
        <v>261</v>
      </c>
      <c r="K831" s="11" t="s">
        <v>2205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45323</v>
      </c>
      <c r="H832" s="11">
        <v>10</v>
      </c>
      <c r="I832" s="20" t="s">
        <v>259</v>
      </c>
      <c r="J832" s="11" t="s">
        <v>261</v>
      </c>
      <c r="K832" s="11" t="s">
        <v>2205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45323</v>
      </c>
      <c r="H833" s="11">
        <v>10</v>
      </c>
      <c r="I833" s="20" t="s">
        <v>259</v>
      </c>
      <c r="J833" s="11" t="s">
        <v>261</v>
      </c>
      <c r="K833" s="11" t="s">
        <v>2205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45323</v>
      </c>
      <c r="H834" s="11">
        <v>10</v>
      </c>
      <c r="I834" s="20" t="s">
        <v>259</v>
      </c>
      <c r="J834" s="11" t="s">
        <v>261</v>
      </c>
      <c r="K834" s="11" t="s">
        <v>2205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45323</v>
      </c>
      <c r="H835" s="11">
        <v>10</v>
      </c>
      <c r="I835" s="20" t="s">
        <v>259</v>
      </c>
      <c r="J835" s="11" t="s">
        <v>261</v>
      </c>
      <c r="K835" s="11" t="s">
        <v>2205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45323</v>
      </c>
      <c r="H836" s="11">
        <v>10</v>
      </c>
      <c r="I836" s="20" t="s">
        <v>259</v>
      </c>
      <c r="J836" s="11" t="s">
        <v>261</v>
      </c>
      <c r="K836" s="11" t="s">
        <v>2205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45323</v>
      </c>
      <c r="H837" s="11">
        <v>10</v>
      </c>
      <c r="I837" s="20" t="s">
        <v>259</v>
      </c>
      <c r="J837" s="11" t="s">
        <v>261</v>
      </c>
      <c r="K837" s="11" t="s">
        <v>2205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45323</v>
      </c>
      <c r="H838" s="11">
        <v>10</v>
      </c>
      <c r="I838" s="20" t="s">
        <v>259</v>
      </c>
      <c r="J838" s="11" t="s">
        <v>261</v>
      </c>
      <c r="K838" s="11" t="s">
        <v>2205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45323</v>
      </c>
      <c r="H839" s="11">
        <v>10</v>
      </c>
      <c r="I839" s="20" t="s">
        <v>259</v>
      </c>
      <c r="J839" s="11" t="s">
        <v>261</v>
      </c>
      <c r="K839" s="11" t="s">
        <v>2205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45323</v>
      </c>
      <c r="H840" s="11">
        <v>10</v>
      </c>
      <c r="I840" s="20" t="s">
        <v>259</v>
      </c>
      <c r="J840" s="11" t="s">
        <v>261</v>
      </c>
      <c r="K840" s="11" t="s">
        <v>2205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45323</v>
      </c>
      <c r="H841" s="11">
        <v>10</v>
      </c>
      <c r="I841" s="20" t="s">
        <v>259</v>
      </c>
      <c r="J841" s="11" t="s">
        <v>261</v>
      </c>
      <c r="K841" s="11" t="s">
        <v>2205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45323</v>
      </c>
      <c r="H842" s="11">
        <v>10</v>
      </c>
      <c r="I842" s="20" t="s">
        <v>259</v>
      </c>
      <c r="J842" s="11" t="s">
        <v>261</v>
      </c>
      <c r="K842" s="11" t="s">
        <v>2205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45323</v>
      </c>
      <c r="H843" s="11">
        <v>10</v>
      </c>
      <c r="I843" s="20" t="s">
        <v>259</v>
      </c>
      <c r="J843" s="11" t="s">
        <v>261</v>
      </c>
      <c r="K843" s="11" t="s">
        <v>2205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45323</v>
      </c>
      <c r="H844" s="11">
        <v>10</v>
      </c>
      <c r="I844" s="20" t="s">
        <v>259</v>
      </c>
      <c r="J844" s="11" t="s">
        <v>261</v>
      </c>
      <c r="K844" s="11" t="s">
        <v>2205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45323</v>
      </c>
      <c r="H845" s="11">
        <v>10</v>
      </c>
      <c r="I845" s="20" t="s">
        <v>259</v>
      </c>
      <c r="J845" s="11" t="s">
        <v>261</v>
      </c>
      <c r="K845" s="11" t="s">
        <v>2205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45323</v>
      </c>
      <c r="H846" s="11">
        <v>10</v>
      </c>
      <c r="I846" s="20" t="s">
        <v>259</v>
      </c>
      <c r="J846" s="11" t="s">
        <v>261</v>
      </c>
      <c r="K846" s="11" t="s">
        <v>2205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45323</v>
      </c>
      <c r="H847" s="11">
        <v>10</v>
      </c>
      <c r="I847" s="20" t="s">
        <v>259</v>
      </c>
      <c r="J847" s="11" t="s">
        <v>261</v>
      </c>
      <c r="K847" s="11" t="s">
        <v>2205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45323</v>
      </c>
      <c r="H848" s="11">
        <v>10</v>
      </c>
      <c r="I848" s="20" t="s">
        <v>259</v>
      </c>
      <c r="J848" s="11" t="s">
        <v>261</v>
      </c>
      <c r="K848" s="11" t="s">
        <v>2205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45323</v>
      </c>
      <c r="H849" s="11">
        <v>10</v>
      </c>
      <c r="I849" s="20" t="s">
        <v>259</v>
      </c>
      <c r="J849" s="11" t="s">
        <v>261</v>
      </c>
      <c r="K849" s="11" t="s">
        <v>2205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45323</v>
      </c>
      <c r="H850" s="11">
        <v>10</v>
      </c>
      <c r="I850" s="20" t="s">
        <v>259</v>
      </c>
      <c r="J850" s="11" t="s">
        <v>261</v>
      </c>
      <c r="K850" s="11" t="s">
        <v>2205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45323</v>
      </c>
      <c r="H851" s="11">
        <v>10</v>
      </c>
      <c r="I851" s="20" t="s">
        <v>259</v>
      </c>
      <c r="J851" s="11" t="s">
        <v>261</v>
      </c>
      <c r="K851" s="11" t="s">
        <v>2205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45323</v>
      </c>
      <c r="H852" s="11">
        <v>10</v>
      </c>
      <c r="I852" s="20" t="s">
        <v>259</v>
      </c>
      <c r="J852" s="11" t="s">
        <v>261</v>
      </c>
      <c r="K852" s="11" t="s">
        <v>2205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45323</v>
      </c>
      <c r="H853" s="11">
        <v>10</v>
      </c>
      <c r="I853" s="20" t="s">
        <v>259</v>
      </c>
      <c r="J853" s="11" t="s">
        <v>261</v>
      </c>
      <c r="K853" s="11" t="s">
        <v>2205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45323</v>
      </c>
      <c r="H854" s="11">
        <v>10</v>
      </c>
      <c r="I854" s="20" t="s">
        <v>259</v>
      </c>
      <c r="J854" s="11" t="s">
        <v>261</v>
      </c>
      <c r="K854" s="11" t="s">
        <v>2205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45323</v>
      </c>
      <c r="H855" s="11">
        <v>10</v>
      </c>
      <c r="I855" s="20" t="s">
        <v>259</v>
      </c>
      <c r="J855" s="11" t="s">
        <v>261</v>
      </c>
      <c r="K855" s="11" t="s">
        <v>2205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45323</v>
      </c>
      <c r="H856" s="11">
        <v>10</v>
      </c>
      <c r="I856" s="20" t="s">
        <v>259</v>
      </c>
      <c r="J856" s="11" t="s">
        <v>261</v>
      </c>
      <c r="K856" s="11" t="s">
        <v>2205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45323</v>
      </c>
      <c r="H857" s="11">
        <v>10</v>
      </c>
      <c r="I857" s="20" t="s">
        <v>259</v>
      </c>
      <c r="J857" s="11" t="s">
        <v>261</v>
      </c>
      <c r="K857" s="11" t="s">
        <v>2205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45323</v>
      </c>
      <c r="H858" s="11">
        <v>10</v>
      </c>
      <c r="I858" s="20" t="s">
        <v>259</v>
      </c>
      <c r="J858" s="11" t="s">
        <v>261</v>
      </c>
      <c r="K858" s="11" t="s">
        <v>2205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45323</v>
      </c>
      <c r="H859" s="11">
        <v>10</v>
      </c>
      <c r="I859" s="20" t="s">
        <v>259</v>
      </c>
      <c r="J859" s="11" t="s">
        <v>261</v>
      </c>
      <c r="K859" s="11" t="s">
        <v>2205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45323</v>
      </c>
      <c r="H860" s="11">
        <v>10</v>
      </c>
      <c r="I860" s="20" t="s">
        <v>259</v>
      </c>
      <c r="J860" s="11" t="s">
        <v>261</v>
      </c>
      <c r="K860" s="11" t="s">
        <v>2205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45323</v>
      </c>
      <c r="H861" s="11">
        <v>10</v>
      </c>
      <c r="I861" s="20" t="s">
        <v>259</v>
      </c>
      <c r="J861" s="11" t="s">
        <v>261</v>
      </c>
      <c r="K861" s="11" t="s">
        <v>2205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45323</v>
      </c>
      <c r="H862" s="11">
        <v>10</v>
      </c>
      <c r="I862" s="20" t="s">
        <v>259</v>
      </c>
      <c r="J862" s="11" t="s">
        <v>261</v>
      </c>
      <c r="K862" s="11" t="s">
        <v>2205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45323</v>
      </c>
      <c r="H863" s="11">
        <v>10</v>
      </c>
      <c r="I863" s="20" t="s">
        <v>259</v>
      </c>
      <c r="J863" s="11" t="s">
        <v>261</v>
      </c>
      <c r="K863" s="11" t="s">
        <v>2205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45323</v>
      </c>
      <c r="H864" s="11">
        <v>10</v>
      </c>
      <c r="I864" s="20" t="s">
        <v>259</v>
      </c>
      <c r="J864" s="11" t="s">
        <v>261</v>
      </c>
      <c r="K864" s="11" t="s">
        <v>2205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45323</v>
      </c>
      <c r="H865" s="11">
        <v>10</v>
      </c>
      <c r="I865" s="20" t="s">
        <v>259</v>
      </c>
      <c r="J865" s="11" t="s">
        <v>261</v>
      </c>
      <c r="K865" s="11" t="s">
        <v>2205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45323</v>
      </c>
      <c r="H866" s="11">
        <v>10</v>
      </c>
      <c r="I866" s="20" t="s">
        <v>259</v>
      </c>
      <c r="J866" s="11" t="s">
        <v>261</v>
      </c>
      <c r="K866" s="11" t="s">
        <v>2205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45323</v>
      </c>
      <c r="H867" s="11">
        <v>10</v>
      </c>
      <c r="I867" s="20" t="s">
        <v>259</v>
      </c>
      <c r="J867" s="11" t="s">
        <v>261</v>
      </c>
      <c r="K867" s="11" t="s">
        <v>2205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45323</v>
      </c>
      <c r="H868" s="11">
        <v>10</v>
      </c>
      <c r="I868" s="20" t="s">
        <v>259</v>
      </c>
      <c r="J868" s="11" t="s">
        <v>261</v>
      </c>
      <c r="K868" s="11" t="s">
        <v>2205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45323</v>
      </c>
      <c r="H869" s="11">
        <v>10</v>
      </c>
      <c r="I869" s="20" t="s">
        <v>259</v>
      </c>
      <c r="J869" s="11" t="s">
        <v>261</v>
      </c>
      <c r="K869" s="11" t="s">
        <v>2205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45323</v>
      </c>
      <c r="H870" s="11">
        <v>10</v>
      </c>
      <c r="I870" s="20" t="s">
        <v>259</v>
      </c>
      <c r="J870" s="11" t="s">
        <v>261</v>
      </c>
      <c r="K870" s="11" t="s">
        <v>2205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45323</v>
      </c>
      <c r="H871" s="11">
        <v>10</v>
      </c>
      <c r="I871" s="20" t="s">
        <v>259</v>
      </c>
      <c r="J871" s="11" t="s">
        <v>261</v>
      </c>
      <c r="K871" s="11" t="s">
        <v>2205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45323</v>
      </c>
      <c r="H872" s="11">
        <v>10</v>
      </c>
      <c r="I872" s="20" t="s">
        <v>259</v>
      </c>
      <c r="J872" s="11" t="s">
        <v>261</v>
      </c>
      <c r="K872" s="11" t="s">
        <v>2205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45323</v>
      </c>
      <c r="H873" s="11">
        <v>10</v>
      </c>
      <c r="I873" s="20" t="s">
        <v>259</v>
      </c>
      <c r="J873" s="11" t="s">
        <v>261</v>
      </c>
      <c r="K873" s="11" t="s">
        <v>2205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45323</v>
      </c>
      <c r="H874" s="11">
        <v>10</v>
      </c>
      <c r="I874" s="20" t="s">
        <v>259</v>
      </c>
      <c r="J874" s="11" t="s">
        <v>261</v>
      </c>
      <c r="K874" s="11" t="s">
        <v>2205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45323</v>
      </c>
      <c r="H875" s="11">
        <v>10</v>
      </c>
      <c r="I875" s="20" t="s">
        <v>259</v>
      </c>
      <c r="J875" s="11" t="s">
        <v>261</v>
      </c>
      <c r="K875" s="11" t="s">
        <v>2205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45323</v>
      </c>
      <c r="H876" s="11">
        <v>10</v>
      </c>
      <c r="I876" s="20" t="s">
        <v>259</v>
      </c>
      <c r="J876" s="11" t="s">
        <v>261</v>
      </c>
      <c r="K876" s="11" t="s">
        <v>2205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45323</v>
      </c>
      <c r="H877" s="11">
        <v>10</v>
      </c>
      <c r="I877" s="20" t="s">
        <v>259</v>
      </c>
      <c r="J877" s="11" t="s">
        <v>261</v>
      </c>
      <c r="K877" s="11" t="s">
        <v>2205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45323</v>
      </c>
      <c r="H878" s="11">
        <v>10</v>
      </c>
      <c r="I878" s="20" t="s">
        <v>259</v>
      </c>
      <c r="J878" s="11" t="s">
        <v>261</v>
      </c>
      <c r="K878" s="11" t="s">
        <v>2205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45323</v>
      </c>
      <c r="H879" s="11">
        <v>10</v>
      </c>
      <c r="I879" s="20" t="s">
        <v>259</v>
      </c>
      <c r="J879" s="11" t="s">
        <v>261</v>
      </c>
      <c r="K879" s="11" t="s">
        <v>2205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45323</v>
      </c>
      <c r="H880" s="11">
        <v>10</v>
      </c>
      <c r="I880" s="20" t="s">
        <v>259</v>
      </c>
      <c r="J880" s="11" t="s">
        <v>261</v>
      </c>
      <c r="K880" s="11" t="s">
        <v>2205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45323</v>
      </c>
      <c r="H881" s="11">
        <v>10</v>
      </c>
      <c r="I881" s="20" t="s">
        <v>259</v>
      </c>
      <c r="J881" s="11" t="s">
        <v>261</v>
      </c>
      <c r="K881" s="11" t="s">
        <v>2205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45323</v>
      </c>
      <c r="H882" s="11">
        <v>10</v>
      </c>
      <c r="I882" s="20" t="s">
        <v>259</v>
      </c>
      <c r="J882" s="11" t="s">
        <v>261</v>
      </c>
      <c r="K882" s="11" t="s">
        <v>2205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45323</v>
      </c>
      <c r="H883" s="11">
        <v>10</v>
      </c>
      <c r="I883" s="20" t="s">
        <v>259</v>
      </c>
      <c r="J883" s="11" t="s">
        <v>261</v>
      </c>
      <c r="K883" s="11" t="s">
        <v>2205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45323</v>
      </c>
      <c r="H884" s="11">
        <v>10</v>
      </c>
      <c r="I884" s="20" t="s">
        <v>259</v>
      </c>
      <c r="J884" s="11" t="s">
        <v>261</v>
      </c>
      <c r="K884" s="11" t="s">
        <v>2205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45323</v>
      </c>
      <c r="H885" s="11">
        <v>10</v>
      </c>
      <c r="I885" s="20" t="s">
        <v>259</v>
      </c>
      <c r="J885" s="11" t="s">
        <v>261</v>
      </c>
      <c r="K885" s="11" t="s">
        <v>2205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45323</v>
      </c>
      <c r="H886" s="11">
        <v>10</v>
      </c>
      <c r="I886" s="20" t="s">
        <v>259</v>
      </c>
      <c r="J886" s="11" t="s">
        <v>261</v>
      </c>
      <c r="K886" s="11" t="s">
        <v>2205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45323</v>
      </c>
      <c r="H887" s="11">
        <v>10</v>
      </c>
      <c r="I887" s="20" t="s">
        <v>259</v>
      </c>
      <c r="J887" s="11" t="s">
        <v>261</v>
      </c>
      <c r="K887" s="11" t="s">
        <v>2205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45323</v>
      </c>
      <c r="H888" s="11">
        <v>10</v>
      </c>
      <c r="I888" s="20" t="s">
        <v>259</v>
      </c>
      <c r="J888" s="11" t="s">
        <v>261</v>
      </c>
      <c r="K888" s="11" t="s">
        <v>2205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45323</v>
      </c>
      <c r="H889" s="11">
        <v>10</v>
      </c>
      <c r="I889" s="20" t="s">
        <v>259</v>
      </c>
      <c r="J889" s="11" t="s">
        <v>261</v>
      </c>
      <c r="K889" s="11" t="s">
        <v>2205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45323</v>
      </c>
      <c r="H890" s="11">
        <v>10</v>
      </c>
      <c r="I890" s="20" t="s">
        <v>259</v>
      </c>
      <c r="J890" s="11" t="s">
        <v>261</v>
      </c>
      <c r="K890" s="11" t="s">
        <v>2205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45323</v>
      </c>
      <c r="H891" s="11">
        <v>10</v>
      </c>
      <c r="I891" s="20" t="s">
        <v>259</v>
      </c>
      <c r="J891" s="11" t="s">
        <v>261</v>
      </c>
      <c r="K891" s="11" t="s">
        <v>2205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45323</v>
      </c>
      <c r="H892" s="11">
        <v>10</v>
      </c>
      <c r="I892" s="20" t="s">
        <v>259</v>
      </c>
      <c r="J892" s="11" t="s">
        <v>261</v>
      </c>
      <c r="K892" s="11" t="s">
        <v>2205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45323</v>
      </c>
      <c r="H893" s="11">
        <v>10</v>
      </c>
      <c r="I893" s="20" t="s">
        <v>259</v>
      </c>
      <c r="J893" s="11" t="s">
        <v>261</v>
      </c>
      <c r="K893" s="11" t="s">
        <v>2205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45323</v>
      </c>
      <c r="H894" s="11">
        <v>10</v>
      </c>
      <c r="I894" s="20" t="s">
        <v>259</v>
      </c>
      <c r="J894" s="11" t="s">
        <v>261</v>
      </c>
      <c r="K894" s="11" t="s">
        <v>2205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45323</v>
      </c>
      <c r="H895" s="11">
        <v>10</v>
      </c>
      <c r="I895" s="20" t="s">
        <v>259</v>
      </c>
      <c r="J895" s="11" t="s">
        <v>261</v>
      </c>
      <c r="K895" s="11" t="s">
        <v>2205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45323</v>
      </c>
      <c r="H896" s="11">
        <v>10</v>
      </c>
      <c r="I896" s="20" t="s">
        <v>259</v>
      </c>
      <c r="J896" s="11" t="s">
        <v>261</v>
      </c>
      <c r="K896" s="11" t="s">
        <v>2205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45323</v>
      </c>
      <c r="H897" s="11">
        <v>10</v>
      </c>
      <c r="I897" s="20" t="s">
        <v>259</v>
      </c>
      <c r="J897" s="11" t="s">
        <v>261</v>
      </c>
      <c r="K897" s="11" t="s">
        <v>2205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45323</v>
      </c>
      <c r="H898" s="11">
        <v>10</v>
      </c>
      <c r="I898" s="20" t="s">
        <v>259</v>
      </c>
      <c r="J898" s="11" t="s">
        <v>261</v>
      </c>
      <c r="K898" s="11" t="s">
        <v>2205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45323</v>
      </c>
      <c r="H899" s="11">
        <v>10</v>
      </c>
      <c r="I899" s="20" t="s">
        <v>259</v>
      </c>
      <c r="J899" s="11" t="s">
        <v>261</v>
      </c>
      <c r="K899" s="11" t="s">
        <v>2205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45323</v>
      </c>
      <c r="H900" s="11">
        <v>10</v>
      </c>
      <c r="I900" s="20" t="s">
        <v>259</v>
      </c>
      <c r="J900" s="11" t="s">
        <v>261</v>
      </c>
      <c r="K900" s="11" t="s">
        <v>2205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45323</v>
      </c>
      <c r="H901" s="11">
        <v>10</v>
      </c>
      <c r="I901" s="20" t="s">
        <v>259</v>
      </c>
      <c r="J901" s="11" t="s">
        <v>261</v>
      </c>
      <c r="K901" s="11" t="s">
        <v>2205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45323</v>
      </c>
      <c r="H902" s="11">
        <v>10</v>
      </c>
      <c r="I902" s="20" t="s">
        <v>259</v>
      </c>
      <c r="J902" s="11" t="s">
        <v>261</v>
      </c>
      <c r="K902" s="11" t="s">
        <v>2205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45323</v>
      </c>
      <c r="H903" s="11">
        <v>10</v>
      </c>
      <c r="I903" s="20" t="s">
        <v>259</v>
      </c>
      <c r="J903" s="11" t="s">
        <v>261</v>
      </c>
      <c r="K903" s="11" t="s">
        <v>2205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45323</v>
      </c>
      <c r="H904" s="11">
        <v>10</v>
      </c>
      <c r="I904" s="20" t="s">
        <v>259</v>
      </c>
      <c r="J904" s="11" t="s">
        <v>261</v>
      </c>
      <c r="K904" s="11" t="s">
        <v>2205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45323</v>
      </c>
      <c r="H905" s="11">
        <v>10</v>
      </c>
      <c r="I905" s="20" t="s">
        <v>259</v>
      </c>
      <c r="J905" s="11" t="s">
        <v>261</v>
      </c>
      <c r="K905" s="11" t="s">
        <v>2205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45323</v>
      </c>
      <c r="H906" s="11">
        <v>10</v>
      </c>
      <c r="I906" s="20" t="s">
        <v>259</v>
      </c>
      <c r="J906" s="11" t="s">
        <v>261</v>
      </c>
      <c r="K906" s="11" t="s">
        <v>2205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45323</v>
      </c>
      <c r="H907" s="11">
        <v>10</v>
      </c>
      <c r="I907" s="20" t="s">
        <v>259</v>
      </c>
      <c r="J907" s="11" t="s">
        <v>261</v>
      </c>
      <c r="K907" s="11" t="s">
        <v>2205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45323</v>
      </c>
      <c r="H908" s="11">
        <v>10</v>
      </c>
      <c r="I908" s="20" t="s">
        <v>259</v>
      </c>
      <c r="J908" s="11" t="s">
        <v>261</v>
      </c>
      <c r="K908" s="11" t="s">
        <v>2205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45323</v>
      </c>
      <c r="H909" s="11">
        <v>10</v>
      </c>
      <c r="I909" s="20" t="s">
        <v>259</v>
      </c>
      <c r="J909" s="11" t="s">
        <v>261</v>
      </c>
      <c r="K909" s="11" t="s">
        <v>2205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45323</v>
      </c>
      <c r="H910" s="11">
        <v>10</v>
      </c>
      <c r="I910" s="20" t="s">
        <v>259</v>
      </c>
      <c r="J910" s="11" t="s">
        <v>261</v>
      </c>
      <c r="K910" s="11" t="s">
        <v>2205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45323</v>
      </c>
      <c r="H911" s="11">
        <v>10</v>
      </c>
      <c r="I911" s="20" t="s">
        <v>259</v>
      </c>
      <c r="J911" s="11" t="s">
        <v>261</v>
      </c>
      <c r="K911" s="11" t="s">
        <v>2205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45323</v>
      </c>
      <c r="H912" s="11">
        <v>10</v>
      </c>
      <c r="I912" s="20" t="s">
        <v>259</v>
      </c>
      <c r="J912" s="11" t="s">
        <v>261</v>
      </c>
      <c r="K912" s="11" t="s">
        <v>2205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45323</v>
      </c>
      <c r="H913" s="11">
        <v>10</v>
      </c>
      <c r="I913" s="20" t="s">
        <v>259</v>
      </c>
      <c r="J913" s="11" t="s">
        <v>261</v>
      </c>
      <c r="K913" s="11" t="s">
        <v>2205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45323</v>
      </c>
      <c r="H914" s="11">
        <v>10</v>
      </c>
      <c r="I914" s="20" t="s">
        <v>259</v>
      </c>
      <c r="J914" s="11" t="s">
        <v>261</v>
      </c>
      <c r="K914" s="11" t="s">
        <v>2205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45323</v>
      </c>
      <c r="H915" s="11">
        <v>10</v>
      </c>
      <c r="I915" s="20" t="s">
        <v>259</v>
      </c>
      <c r="J915" s="11" t="s">
        <v>261</v>
      </c>
      <c r="K915" s="11" t="s">
        <v>2205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45323</v>
      </c>
      <c r="H916" s="11">
        <v>10</v>
      </c>
      <c r="I916" s="20" t="s">
        <v>259</v>
      </c>
      <c r="J916" s="11" t="s">
        <v>261</v>
      </c>
      <c r="K916" s="11" t="s">
        <v>2205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45323</v>
      </c>
      <c r="H917" s="11">
        <v>10</v>
      </c>
      <c r="I917" s="20" t="s">
        <v>259</v>
      </c>
      <c r="J917" s="11" t="s">
        <v>261</v>
      </c>
      <c r="K917" s="11" t="s">
        <v>2205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45323</v>
      </c>
      <c r="H918" s="11">
        <v>10</v>
      </c>
      <c r="I918" s="20" t="s">
        <v>259</v>
      </c>
      <c r="J918" s="11" t="s">
        <v>261</v>
      </c>
      <c r="K918" s="11" t="s">
        <v>2205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45323</v>
      </c>
      <c r="H919" s="11">
        <v>10</v>
      </c>
      <c r="I919" s="20" t="s">
        <v>259</v>
      </c>
      <c r="J919" s="11" t="s">
        <v>261</v>
      </c>
      <c r="K919" s="11" t="s">
        <v>2205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45323</v>
      </c>
      <c r="H920" s="11">
        <v>10</v>
      </c>
      <c r="I920" s="20" t="s">
        <v>259</v>
      </c>
      <c r="J920" s="11" t="s">
        <v>261</v>
      </c>
      <c r="K920" s="11" t="s">
        <v>2205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45323</v>
      </c>
      <c r="H921" s="11">
        <v>10</v>
      </c>
      <c r="I921" s="20" t="s">
        <v>259</v>
      </c>
      <c r="J921" s="11" t="s">
        <v>261</v>
      </c>
      <c r="K921" s="11" t="s">
        <v>2205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45323</v>
      </c>
      <c r="H922" s="11">
        <v>10</v>
      </c>
      <c r="I922" s="20" t="s">
        <v>259</v>
      </c>
      <c r="J922" s="11" t="s">
        <v>261</v>
      </c>
      <c r="K922" s="11" t="s">
        <v>2205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45323</v>
      </c>
      <c r="H923" s="11">
        <v>10</v>
      </c>
      <c r="I923" s="20" t="s">
        <v>259</v>
      </c>
      <c r="J923" s="11" t="s">
        <v>261</v>
      </c>
      <c r="K923" s="11" t="s">
        <v>2205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45323</v>
      </c>
      <c r="H924" s="11">
        <v>10</v>
      </c>
      <c r="I924" s="20" t="s">
        <v>259</v>
      </c>
      <c r="J924" s="11" t="s">
        <v>261</v>
      </c>
      <c r="K924" s="11" t="s">
        <v>2205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45323</v>
      </c>
      <c r="H925" s="11">
        <v>10</v>
      </c>
      <c r="I925" s="20" t="s">
        <v>259</v>
      </c>
      <c r="J925" s="11" t="s">
        <v>261</v>
      </c>
      <c r="K925" s="11" t="s">
        <v>2205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45323</v>
      </c>
      <c r="H926" s="11">
        <v>10</v>
      </c>
      <c r="I926" s="20" t="s">
        <v>259</v>
      </c>
      <c r="J926" s="11" t="s">
        <v>261</v>
      </c>
      <c r="K926" s="11" t="s">
        <v>2205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45323</v>
      </c>
      <c r="H927" s="11">
        <v>10</v>
      </c>
      <c r="I927" s="20" t="s">
        <v>259</v>
      </c>
      <c r="J927" s="11" t="s">
        <v>261</v>
      </c>
      <c r="K927" s="11" t="s">
        <v>2205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45323</v>
      </c>
      <c r="H928" s="11">
        <v>10</v>
      </c>
      <c r="I928" s="20" t="s">
        <v>259</v>
      </c>
      <c r="J928" s="11" t="s">
        <v>261</v>
      </c>
      <c r="K928" s="11" t="s">
        <v>2205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45323</v>
      </c>
      <c r="H929" s="11">
        <v>10</v>
      </c>
      <c r="I929" s="20" t="s">
        <v>259</v>
      </c>
      <c r="J929" s="11" t="s">
        <v>261</v>
      </c>
      <c r="K929" s="11" t="s">
        <v>2205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45323</v>
      </c>
      <c r="H930" s="11">
        <v>10</v>
      </c>
      <c r="I930" s="20" t="s">
        <v>259</v>
      </c>
      <c r="J930" s="11" t="s">
        <v>261</v>
      </c>
      <c r="K930" s="11" t="s">
        <v>2205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45323</v>
      </c>
      <c r="H931" s="11">
        <v>10</v>
      </c>
      <c r="I931" s="20" t="s">
        <v>259</v>
      </c>
      <c r="J931" s="11" t="s">
        <v>261</v>
      </c>
      <c r="K931" s="11" t="s">
        <v>2205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45323</v>
      </c>
      <c r="H932" s="11">
        <v>10</v>
      </c>
      <c r="I932" s="20" t="s">
        <v>259</v>
      </c>
      <c r="J932" s="11" t="s">
        <v>261</v>
      </c>
      <c r="K932" s="11" t="s">
        <v>2205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45323</v>
      </c>
      <c r="H933" s="11">
        <v>10</v>
      </c>
      <c r="I933" s="20" t="s">
        <v>259</v>
      </c>
      <c r="J933" s="11" t="s">
        <v>261</v>
      </c>
      <c r="K933" s="11" t="s">
        <v>2205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45323</v>
      </c>
      <c r="H934" s="11">
        <v>10</v>
      </c>
      <c r="I934" s="20" t="s">
        <v>259</v>
      </c>
      <c r="J934" s="11" t="s">
        <v>261</v>
      </c>
      <c r="K934" s="11" t="s">
        <v>2205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45323</v>
      </c>
      <c r="H935" s="11">
        <v>10</v>
      </c>
      <c r="I935" s="20" t="s">
        <v>259</v>
      </c>
      <c r="J935" s="11" t="s">
        <v>261</v>
      </c>
      <c r="K935" s="11" t="s">
        <v>2205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45323</v>
      </c>
      <c r="H936" s="11">
        <v>10</v>
      </c>
      <c r="I936" s="20" t="s">
        <v>259</v>
      </c>
      <c r="J936" s="11" t="s">
        <v>261</v>
      </c>
      <c r="K936" s="11" t="s">
        <v>2205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45323</v>
      </c>
      <c r="H937" s="11">
        <v>10</v>
      </c>
      <c r="I937" s="20" t="s">
        <v>259</v>
      </c>
      <c r="J937" s="11" t="s">
        <v>261</v>
      </c>
      <c r="K937" s="11" t="s">
        <v>2205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45323</v>
      </c>
      <c r="H938" s="11">
        <v>10</v>
      </c>
      <c r="I938" s="20" t="s">
        <v>259</v>
      </c>
      <c r="J938" s="11" t="s">
        <v>261</v>
      </c>
      <c r="K938" s="11" t="s">
        <v>2205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45323</v>
      </c>
      <c r="H939" s="11">
        <v>10</v>
      </c>
      <c r="I939" s="20" t="s">
        <v>259</v>
      </c>
      <c r="J939" s="11" t="s">
        <v>261</v>
      </c>
      <c r="K939" s="11" t="s">
        <v>2205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45323</v>
      </c>
      <c r="H940" s="11">
        <v>10</v>
      </c>
      <c r="I940" s="20" t="s">
        <v>259</v>
      </c>
      <c r="J940" s="11" t="s">
        <v>261</v>
      </c>
      <c r="K940" s="11" t="s">
        <v>2205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45323</v>
      </c>
      <c r="H941" s="11">
        <v>10</v>
      </c>
      <c r="I941" s="20" t="s">
        <v>259</v>
      </c>
      <c r="J941" s="11" t="s">
        <v>261</v>
      </c>
      <c r="K941" s="11" t="s">
        <v>2205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45323</v>
      </c>
      <c r="H942" s="11">
        <v>10</v>
      </c>
      <c r="I942" s="20" t="s">
        <v>259</v>
      </c>
      <c r="J942" s="11" t="s">
        <v>261</v>
      </c>
      <c r="K942" s="11" t="s">
        <v>2205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45323</v>
      </c>
      <c r="H943" s="11">
        <v>10</v>
      </c>
      <c r="I943" s="20" t="s">
        <v>259</v>
      </c>
      <c r="J943" s="11" t="s">
        <v>261</v>
      </c>
      <c r="K943" s="11" t="s">
        <v>2205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45323</v>
      </c>
      <c r="H944" s="11">
        <v>10</v>
      </c>
      <c r="I944" s="20" t="s">
        <v>259</v>
      </c>
      <c r="J944" s="11" t="s">
        <v>261</v>
      </c>
      <c r="K944" s="11" t="s">
        <v>2205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45323</v>
      </c>
      <c r="H945" s="11">
        <v>10</v>
      </c>
      <c r="I945" s="20" t="s">
        <v>259</v>
      </c>
      <c r="J945" s="11" t="s">
        <v>261</v>
      </c>
      <c r="K945" s="11" t="s">
        <v>2205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45323</v>
      </c>
      <c r="H946" s="11">
        <v>10</v>
      </c>
      <c r="I946" s="20" t="s">
        <v>259</v>
      </c>
      <c r="J946" s="11" t="s">
        <v>261</v>
      </c>
      <c r="K946" s="11" t="s">
        <v>2205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45323</v>
      </c>
      <c r="H947" s="11">
        <v>10</v>
      </c>
      <c r="I947" s="20" t="s">
        <v>259</v>
      </c>
      <c r="J947" s="11" t="s">
        <v>261</v>
      </c>
      <c r="K947" s="11" t="s">
        <v>2205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45323</v>
      </c>
      <c r="H948" s="11">
        <v>10</v>
      </c>
      <c r="I948" s="20" t="s">
        <v>259</v>
      </c>
      <c r="J948" s="11" t="s">
        <v>261</v>
      </c>
      <c r="K948" s="11" t="s">
        <v>2205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45323</v>
      </c>
      <c r="H949" s="11">
        <v>10</v>
      </c>
      <c r="I949" s="20" t="s">
        <v>259</v>
      </c>
      <c r="J949" s="11" t="s">
        <v>261</v>
      </c>
      <c r="K949" s="11" t="s">
        <v>2205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45323</v>
      </c>
      <c r="H950" s="11">
        <v>10</v>
      </c>
      <c r="I950" s="20" t="s">
        <v>259</v>
      </c>
      <c r="J950" s="11" t="s">
        <v>261</v>
      </c>
      <c r="K950" s="11" t="s">
        <v>2205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45323</v>
      </c>
      <c r="H951" s="11">
        <v>10</v>
      </c>
      <c r="I951" s="20" t="s">
        <v>259</v>
      </c>
      <c r="J951" s="11" t="s">
        <v>261</v>
      </c>
      <c r="K951" s="11" t="s">
        <v>2205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45323</v>
      </c>
      <c r="H952" s="11">
        <v>10</v>
      </c>
      <c r="I952" s="20" t="s">
        <v>259</v>
      </c>
      <c r="J952" s="11" t="s">
        <v>261</v>
      </c>
      <c r="K952" s="11" t="s">
        <v>2205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45323</v>
      </c>
      <c r="H953" s="11">
        <v>10</v>
      </c>
      <c r="I953" s="20" t="s">
        <v>259</v>
      </c>
      <c r="J953" s="11" t="s">
        <v>261</v>
      </c>
      <c r="K953" s="11" t="s">
        <v>2205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45323</v>
      </c>
      <c r="H954" s="11">
        <v>10</v>
      </c>
      <c r="I954" s="20" t="s">
        <v>259</v>
      </c>
      <c r="J954" s="11" t="s">
        <v>261</v>
      </c>
      <c r="K954" s="11" t="s">
        <v>2205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45323</v>
      </c>
      <c r="H955" s="11">
        <v>10</v>
      </c>
      <c r="I955" s="20" t="s">
        <v>259</v>
      </c>
      <c r="J955" s="11" t="s">
        <v>261</v>
      </c>
      <c r="K955" s="11" t="s">
        <v>2205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45323</v>
      </c>
      <c r="H956" s="11">
        <v>10</v>
      </c>
      <c r="I956" s="20" t="s">
        <v>259</v>
      </c>
      <c r="J956" s="11" t="s">
        <v>261</v>
      </c>
      <c r="K956" s="11" t="s">
        <v>2205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45323</v>
      </c>
      <c r="H957" s="11">
        <v>10</v>
      </c>
      <c r="I957" s="20" t="s">
        <v>259</v>
      </c>
      <c r="J957" s="11" t="s">
        <v>261</v>
      </c>
      <c r="K957" s="11" t="s">
        <v>2205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45323</v>
      </c>
      <c r="H958" s="11">
        <v>10</v>
      </c>
      <c r="I958" s="20" t="s">
        <v>259</v>
      </c>
      <c r="J958" s="11" t="s">
        <v>261</v>
      </c>
      <c r="K958" s="11" t="s">
        <v>2205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45323</v>
      </c>
      <c r="H959" s="11">
        <v>10</v>
      </c>
      <c r="I959" s="20" t="s">
        <v>259</v>
      </c>
      <c r="J959" s="11" t="s">
        <v>261</v>
      </c>
      <c r="K959" s="11" t="s">
        <v>2205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45323</v>
      </c>
      <c r="H960" s="11">
        <v>10</v>
      </c>
      <c r="I960" s="20" t="s">
        <v>259</v>
      </c>
      <c r="J960" s="11" t="s">
        <v>261</v>
      </c>
      <c r="K960" s="11" t="s">
        <v>2205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45323</v>
      </c>
      <c r="H961" s="11">
        <v>10</v>
      </c>
      <c r="I961" s="20" t="s">
        <v>259</v>
      </c>
      <c r="J961" s="11" t="s">
        <v>261</v>
      </c>
      <c r="K961" s="11" t="s">
        <v>2205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45323</v>
      </c>
      <c r="H962" s="11">
        <v>10</v>
      </c>
      <c r="I962" s="20" t="s">
        <v>259</v>
      </c>
      <c r="J962" s="11" t="s">
        <v>261</v>
      </c>
      <c r="K962" s="11" t="s">
        <v>2205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45323</v>
      </c>
      <c r="H963" s="11">
        <v>10</v>
      </c>
      <c r="I963" s="20" t="s">
        <v>259</v>
      </c>
      <c r="J963" s="11" t="s">
        <v>261</v>
      </c>
      <c r="K963" s="11" t="s">
        <v>2205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45323</v>
      </c>
      <c r="H964" s="11">
        <v>10</v>
      </c>
      <c r="I964" s="20" t="s">
        <v>259</v>
      </c>
      <c r="J964" s="11" t="s">
        <v>261</v>
      </c>
      <c r="K964" s="11" t="s">
        <v>2205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45323</v>
      </c>
      <c r="H965" s="11">
        <v>10</v>
      </c>
      <c r="I965" s="20" t="s">
        <v>259</v>
      </c>
      <c r="J965" s="11" t="s">
        <v>261</v>
      </c>
      <c r="K965" s="11" t="s">
        <v>2205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45323</v>
      </c>
      <c r="H966" s="11">
        <v>10</v>
      </c>
      <c r="I966" s="20" t="s">
        <v>259</v>
      </c>
      <c r="J966" s="11" t="s">
        <v>261</v>
      </c>
      <c r="K966" s="11" t="s">
        <v>2205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45323</v>
      </c>
      <c r="H967" s="11">
        <v>10</v>
      </c>
      <c r="I967" s="20" t="s">
        <v>259</v>
      </c>
      <c r="J967" s="11" t="s">
        <v>261</v>
      </c>
      <c r="K967" s="11" t="s">
        <v>2205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45323</v>
      </c>
      <c r="H968" s="11">
        <v>10</v>
      </c>
      <c r="I968" s="20" t="s">
        <v>259</v>
      </c>
      <c r="J968" s="11" t="s">
        <v>261</v>
      </c>
      <c r="K968" s="11" t="s">
        <v>2205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45323</v>
      </c>
      <c r="H969" s="11">
        <v>10</v>
      </c>
      <c r="I969" s="20" t="s">
        <v>259</v>
      </c>
      <c r="J969" s="11" t="s">
        <v>261</v>
      </c>
      <c r="K969" s="11" t="s">
        <v>2205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45323</v>
      </c>
      <c r="H970" s="11">
        <v>10</v>
      </c>
      <c r="I970" s="20" t="s">
        <v>259</v>
      </c>
      <c r="J970" s="11" t="s">
        <v>261</v>
      </c>
      <c r="K970" s="11" t="s">
        <v>2205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45323</v>
      </c>
      <c r="H971" s="11">
        <v>10</v>
      </c>
      <c r="I971" s="20" t="s">
        <v>259</v>
      </c>
      <c r="J971" s="11" t="s">
        <v>261</v>
      </c>
      <c r="K971" s="11" t="s">
        <v>2205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45323</v>
      </c>
      <c r="H972" s="11">
        <v>10</v>
      </c>
      <c r="I972" s="20" t="s">
        <v>259</v>
      </c>
      <c r="J972" s="11" t="s">
        <v>261</v>
      </c>
      <c r="K972" s="11" t="s">
        <v>2205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45323</v>
      </c>
      <c r="H973" s="11">
        <v>10</v>
      </c>
      <c r="I973" s="20" t="s">
        <v>259</v>
      </c>
      <c r="J973" s="11" t="s">
        <v>261</v>
      </c>
      <c r="K973" s="11" t="s">
        <v>2205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45323</v>
      </c>
      <c r="H974" s="11">
        <v>10</v>
      </c>
      <c r="I974" s="20" t="s">
        <v>259</v>
      </c>
      <c r="J974" s="11" t="s">
        <v>261</v>
      </c>
      <c r="K974" s="11" t="s">
        <v>2205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45323</v>
      </c>
      <c r="H975" s="11">
        <v>10</v>
      </c>
      <c r="I975" s="20" t="s">
        <v>259</v>
      </c>
      <c r="J975" s="11" t="s">
        <v>261</v>
      </c>
      <c r="K975" s="11" t="s">
        <v>2205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45323</v>
      </c>
      <c r="H976" s="11">
        <v>10</v>
      </c>
      <c r="I976" s="20" t="s">
        <v>259</v>
      </c>
      <c r="J976" s="11" t="s">
        <v>261</v>
      </c>
      <c r="K976" s="11" t="s">
        <v>2205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45323</v>
      </c>
      <c r="H977" s="11">
        <v>10</v>
      </c>
      <c r="I977" s="20" t="s">
        <v>259</v>
      </c>
      <c r="J977" s="11" t="s">
        <v>261</v>
      </c>
      <c r="K977" s="11" t="s">
        <v>2205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45323</v>
      </c>
      <c r="H978" s="11">
        <v>10</v>
      </c>
      <c r="I978" s="20" t="s">
        <v>259</v>
      </c>
      <c r="J978" s="11" t="s">
        <v>261</v>
      </c>
      <c r="K978" s="11" t="s">
        <v>2205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45323</v>
      </c>
      <c r="H979" s="11">
        <v>10</v>
      </c>
      <c r="I979" s="20" t="s">
        <v>259</v>
      </c>
      <c r="J979" s="11" t="s">
        <v>261</v>
      </c>
      <c r="K979" s="11" t="s">
        <v>2205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45323</v>
      </c>
      <c r="H980" s="11">
        <v>10</v>
      </c>
      <c r="I980" s="20" t="s">
        <v>259</v>
      </c>
      <c r="J980" s="11" t="s">
        <v>261</v>
      </c>
      <c r="K980" s="11" t="s">
        <v>2205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45323</v>
      </c>
      <c r="H981" s="11">
        <v>10</v>
      </c>
      <c r="I981" s="20" t="s">
        <v>259</v>
      </c>
      <c r="J981" s="11" t="s">
        <v>261</v>
      </c>
      <c r="K981" s="11" t="s">
        <v>2205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45323</v>
      </c>
      <c r="H982" s="11">
        <v>10</v>
      </c>
      <c r="I982" s="20" t="s">
        <v>259</v>
      </c>
      <c r="J982" s="11" t="s">
        <v>261</v>
      </c>
      <c r="K982" s="11" t="s">
        <v>2205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45323</v>
      </c>
      <c r="H983" s="11">
        <v>10</v>
      </c>
      <c r="I983" s="20" t="s">
        <v>259</v>
      </c>
      <c r="J983" s="11" t="s">
        <v>261</v>
      </c>
      <c r="K983" s="11" t="s">
        <v>2205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45323</v>
      </c>
      <c r="H984" s="11">
        <v>10</v>
      </c>
      <c r="I984" s="20" t="s">
        <v>259</v>
      </c>
      <c r="J984" s="11" t="s">
        <v>261</v>
      </c>
      <c r="K984" s="11" t="s">
        <v>2205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45323</v>
      </c>
      <c r="H985" s="11">
        <v>10</v>
      </c>
      <c r="I985" s="20" t="s">
        <v>259</v>
      </c>
      <c r="J985" s="11" t="s">
        <v>261</v>
      </c>
      <c r="K985" s="11" t="s">
        <v>2205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45323</v>
      </c>
      <c r="H986" s="11">
        <v>10</v>
      </c>
      <c r="I986" s="20" t="s">
        <v>259</v>
      </c>
      <c r="J986" s="11" t="s">
        <v>261</v>
      </c>
      <c r="K986" s="11" t="s">
        <v>2205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45323</v>
      </c>
      <c r="H987" s="11">
        <v>10</v>
      </c>
      <c r="I987" s="20" t="s">
        <v>259</v>
      </c>
      <c r="J987" s="11" t="s">
        <v>261</v>
      </c>
      <c r="K987" s="11" t="s">
        <v>2205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45323</v>
      </c>
      <c r="H988" s="11">
        <v>10</v>
      </c>
      <c r="I988" s="20" t="s">
        <v>259</v>
      </c>
      <c r="J988" s="11" t="s">
        <v>261</v>
      </c>
      <c r="K988" s="11" t="s">
        <v>2205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45323</v>
      </c>
      <c r="H989" s="11">
        <v>10</v>
      </c>
      <c r="I989" s="20" t="s">
        <v>259</v>
      </c>
      <c r="J989" s="11" t="s">
        <v>261</v>
      </c>
      <c r="K989" s="11" t="s">
        <v>2205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45323</v>
      </c>
      <c r="H990" s="11">
        <v>10</v>
      </c>
      <c r="I990" s="20" t="s">
        <v>259</v>
      </c>
      <c r="J990" s="11" t="s">
        <v>261</v>
      </c>
      <c r="K990" s="11" t="s">
        <v>2205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45323</v>
      </c>
      <c r="H991" s="11">
        <v>10</v>
      </c>
      <c r="I991" s="20" t="s">
        <v>259</v>
      </c>
      <c r="J991" s="11" t="s">
        <v>261</v>
      </c>
      <c r="K991" s="11" t="s">
        <v>2205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45323</v>
      </c>
      <c r="H992" s="11">
        <v>10</v>
      </c>
      <c r="I992" s="20" t="s">
        <v>259</v>
      </c>
      <c r="J992" s="11" t="s">
        <v>261</v>
      </c>
      <c r="K992" s="11" t="s">
        <v>2205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45323</v>
      </c>
      <c r="H993" s="11">
        <v>10</v>
      </c>
      <c r="I993" s="20" t="s">
        <v>259</v>
      </c>
      <c r="J993" s="11" t="s">
        <v>261</v>
      </c>
      <c r="K993" s="11" t="s">
        <v>2205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45323</v>
      </c>
      <c r="H994" s="11">
        <v>10</v>
      </c>
      <c r="I994" s="20" t="s">
        <v>259</v>
      </c>
      <c r="J994" s="11" t="s">
        <v>261</v>
      </c>
      <c r="K994" s="11" t="s">
        <v>2205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45323</v>
      </c>
      <c r="H995" s="11">
        <v>10</v>
      </c>
      <c r="I995" s="20" t="s">
        <v>259</v>
      </c>
      <c r="J995" s="11" t="s">
        <v>261</v>
      </c>
      <c r="K995" s="11" t="s">
        <v>2205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45323</v>
      </c>
      <c r="H996" s="11">
        <v>10</v>
      </c>
      <c r="I996" s="20" t="s">
        <v>259</v>
      </c>
      <c r="J996" s="11" t="s">
        <v>261</v>
      </c>
      <c r="K996" s="11" t="s">
        <v>2205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45323</v>
      </c>
      <c r="H997" s="11">
        <v>10</v>
      </c>
      <c r="I997" s="20" t="s">
        <v>259</v>
      </c>
      <c r="J997" s="11" t="s">
        <v>261</v>
      </c>
      <c r="K997" s="11" t="s">
        <v>2205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45323</v>
      </c>
      <c r="H998" s="11">
        <v>10</v>
      </c>
      <c r="I998" s="20" t="s">
        <v>259</v>
      </c>
      <c r="J998" s="11" t="s">
        <v>261</v>
      </c>
      <c r="K998" s="11" t="s">
        <v>2205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45323</v>
      </c>
      <c r="H999" s="11">
        <v>10</v>
      </c>
      <c r="I999" s="20" t="s">
        <v>259</v>
      </c>
      <c r="J999" s="11" t="s">
        <v>261</v>
      </c>
      <c r="K999" s="11" t="s">
        <v>2205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45323</v>
      </c>
      <c r="H1000" s="11">
        <v>10</v>
      </c>
      <c r="I1000" s="20" t="s">
        <v>259</v>
      </c>
      <c r="J1000" s="11" t="s">
        <v>261</v>
      </c>
      <c r="K1000" s="11" t="s">
        <v>2205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45323</v>
      </c>
      <c r="H1001" s="11">
        <v>10</v>
      </c>
      <c r="I1001" s="20" t="s">
        <v>259</v>
      </c>
      <c r="J1001" s="11" t="s">
        <v>261</v>
      </c>
      <c r="K1001" s="11" t="s">
        <v>2205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45323</v>
      </c>
      <c r="H1002" s="11">
        <v>10</v>
      </c>
      <c r="I1002" s="20" t="s">
        <v>259</v>
      </c>
      <c r="J1002" s="11" t="s">
        <v>261</v>
      </c>
      <c r="K1002" s="11" t="s">
        <v>2205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45323</v>
      </c>
      <c r="H1003" s="11">
        <v>10</v>
      </c>
      <c r="I1003" s="20" t="s">
        <v>259</v>
      </c>
      <c r="J1003" s="11" t="s">
        <v>261</v>
      </c>
      <c r="K1003" s="11" t="s">
        <v>2205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45323</v>
      </c>
      <c r="H1004" s="11">
        <v>10</v>
      </c>
      <c r="I1004" s="20" t="s">
        <v>259</v>
      </c>
      <c r="J1004" s="11" t="s">
        <v>261</v>
      </c>
      <c r="K1004" s="11" t="s">
        <v>2205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45323</v>
      </c>
      <c r="H1005" s="11">
        <v>10</v>
      </c>
      <c r="I1005" s="20" t="s">
        <v>259</v>
      </c>
      <c r="J1005" s="11" t="s">
        <v>261</v>
      </c>
      <c r="K1005" s="11" t="s">
        <v>2205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45323</v>
      </c>
      <c r="H1006" s="11">
        <v>10</v>
      </c>
      <c r="I1006" s="20" t="s">
        <v>259</v>
      </c>
      <c r="J1006" s="11" t="s">
        <v>261</v>
      </c>
      <c r="K1006" s="11" t="s">
        <v>2205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45323</v>
      </c>
      <c r="H1007" s="11">
        <v>10</v>
      </c>
      <c r="I1007" s="20" t="s">
        <v>259</v>
      </c>
      <c r="J1007" s="11" t="s">
        <v>261</v>
      </c>
      <c r="K1007" s="11" t="s">
        <v>2205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45323</v>
      </c>
      <c r="H1008" s="11">
        <v>10</v>
      </c>
      <c r="I1008" s="20" t="s">
        <v>259</v>
      </c>
      <c r="J1008" s="11" t="s">
        <v>261</v>
      </c>
      <c r="K1008" s="11" t="s">
        <v>2205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45323</v>
      </c>
      <c r="H1009" s="11">
        <v>10</v>
      </c>
      <c r="I1009" s="20" t="s">
        <v>259</v>
      </c>
      <c r="J1009" s="11" t="s">
        <v>261</v>
      </c>
      <c r="K1009" s="11" t="s">
        <v>2205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45323</v>
      </c>
      <c r="H1010" s="11">
        <v>10</v>
      </c>
      <c r="I1010" s="20" t="s">
        <v>259</v>
      </c>
      <c r="J1010" s="11" t="s">
        <v>261</v>
      </c>
      <c r="K1010" s="11" t="s">
        <v>2205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45323</v>
      </c>
      <c r="H1011" s="11">
        <v>10</v>
      </c>
      <c r="I1011" s="20" t="s">
        <v>259</v>
      </c>
      <c r="J1011" s="11" t="s">
        <v>261</v>
      </c>
      <c r="K1011" s="11" t="s">
        <v>2205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2104</v>
      </c>
      <c r="F1012" s="10">
        <v>42036</v>
      </c>
      <c r="G1012" s="10">
        <v>45323</v>
      </c>
      <c r="H1012" s="11">
        <v>10</v>
      </c>
      <c r="I1012" s="20" t="s">
        <v>259</v>
      </c>
      <c r="J1012" s="11" t="s">
        <v>261</v>
      </c>
      <c r="K1012" s="11" t="s">
        <v>2205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2105</v>
      </c>
      <c r="F1013" s="10">
        <v>42036</v>
      </c>
      <c r="G1013" s="10">
        <v>45323</v>
      </c>
      <c r="H1013" s="11">
        <v>10</v>
      </c>
      <c r="I1013" s="20" t="s">
        <v>259</v>
      </c>
      <c r="J1013" s="11" t="s">
        <v>261</v>
      </c>
      <c r="K1013" s="11" t="s">
        <v>2205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2106</v>
      </c>
      <c r="F1014" s="10">
        <v>42036</v>
      </c>
      <c r="G1014" s="10">
        <v>45323</v>
      </c>
      <c r="H1014" s="11">
        <v>10</v>
      </c>
      <c r="I1014" s="20" t="s">
        <v>259</v>
      </c>
      <c r="J1014" s="11" t="s">
        <v>261</v>
      </c>
      <c r="K1014" s="11" t="s">
        <v>2205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2107</v>
      </c>
      <c r="F1015" s="10">
        <v>42036</v>
      </c>
      <c r="G1015" s="10">
        <v>45323</v>
      </c>
      <c r="H1015" s="11">
        <v>10</v>
      </c>
      <c r="I1015" s="20" t="s">
        <v>259</v>
      </c>
      <c r="J1015" s="11" t="s">
        <v>261</v>
      </c>
      <c r="K1015" s="11" t="s">
        <v>2205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2108</v>
      </c>
      <c r="F1016" s="10">
        <v>42036</v>
      </c>
      <c r="G1016" s="10">
        <v>45323</v>
      </c>
      <c r="H1016" s="11">
        <v>10</v>
      </c>
      <c r="I1016" s="20" t="s">
        <v>259</v>
      </c>
      <c r="J1016" s="11" t="s">
        <v>261</v>
      </c>
      <c r="K1016" s="11" t="s">
        <v>2205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2109</v>
      </c>
      <c r="F1017" s="10">
        <v>42036</v>
      </c>
      <c r="G1017" s="10">
        <v>45323</v>
      </c>
      <c r="H1017" s="11">
        <v>10</v>
      </c>
      <c r="I1017" s="20" t="s">
        <v>259</v>
      </c>
      <c r="J1017" s="11" t="s">
        <v>261</v>
      </c>
      <c r="K1017" s="11" t="s">
        <v>2205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2110</v>
      </c>
      <c r="F1018" s="10">
        <v>42036</v>
      </c>
      <c r="G1018" s="10">
        <v>45323</v>
      </c>
      <c r="H1018" s="11">
        <v>10</v>
      </c>
      <c r="I1018" s="20" t="s">
        <v>259</v>
      </c>
      <c r="J1018" s="11" t="s">
        <v>261</v>
      </c>
      <c r="K1018" s="11" t="s">
        <v>2205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2111</v>
      </c>
      <c r="F1019" s="10">
        <v>42036</v>
      </c>
      <c r="G1019" s="10">
        <v>45323</v>
      </c>
      <c r="H1019" s="11">
        <v>10</v>
      </c>
      <c r="I1019" s="20" t="s">
        <v>259</v>
      </c>
      <c r="J1019" s="11" t="s">
        <v>261</v>
      </c>
      <c r="K1019" s="11" t="s">
        <v>2205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2112</v>
      </c>
      <c r="F1020" s="10">
        <v>42036</v>
      </c>
      <c r="G1020" s="10">
        <v>45323</v>
      </c>
      <c r="H1020" s="11">
        <v>10</v>
      </c>
      <c r="I1020" s="20" t="s">
        <v>259</v>
      </c>
      <c r="J1020" s="11" t="s">
        <v>261</v>
      </c>
      <c r="K1020" s="11" t="s">
        <v>2205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2113</v>
      </c>
      <c r="F1021" s="10">
        <v>42036</v>
      </c>
      <c r="G1021" s="10">
        <v>45323</v>
      </c>
      <c r="H1021" s="11">
        <v>10</v>
      </c>
      <c r="I1021" s="20" t="s">
        <v>259</v>
      </c>
      <c r="J1021" s="11" t="s">
        <v>261</v>
      </c>
      <c r="K1021" s="11" t="s">
        <v>2205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2114</v>
      </c>
      <c r="F1022" s="10">
        <v>42036</v>
      </c>
      <c r="G1022" s="10">
        <v>45323</v>
      </c>
      <c r="H1022" s="11">
        <v>10</v>
      </c>
      <c r="I1022" s="20" t="s">
        <v>259</v>
      </c>
      <c r="J1022" s="11" t="s">
        <v>261</v>
      </c>
      <c r="K1022" s="11" t="s">
        <v>2205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2115</v>
      </c>
      <c r="F1023" s="10">
        <v>42036</v>
      </c>
      <c r="G1023" s="10">
        <v>45323</v>
      </c>
      <c r="H1023" s="11">
        <v>10</v>
      </c>
      <c r="I1023" s="20" t="s">
        <v>259</v>
      </c>
      <c r="J1023" s="11" t="s">
        <v>261</v>
      </c>
      <c r="K1023" s="11" t="s">
        <v>2205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2116</v>
      </c>
      <c r="F1024" s="10">
        <v>42036</v>
      </c>
      <c r="G1024" s="10">
        <v>45323</v>
      </c>
      <c r="H1024" s="11">
        <v>10</v>
      </c>
      <c r="I1024" s="20" t="s">
        <v>259</v>
      </c>
      <c r="J1024" s="11" t="s">
        <v>261</v>
      </c>
      <c r="K1024" s="11" t="s">
        <v>2205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2117</v>
      </c>
      <c r="F1025" s="10">
        <v>42036</v>
      </c>
      <c r="G1025" s="10">
        <v>45323</v>
      </c>
      <c r="H1025" s="11">
        <v>10</v>
      </c>
      <c r="I1025" s="20" t="s">
        <v>259</v>
      </c>
      <c r="J1025" s="11" t="s">
        <v>261</v>
      </c>
      <c r="K1025" s="11" t="s">
        <v>2205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2118</v>
      </c>
      <c r="F1026" s="10">
        <v>42036</v>
      </c>
      <c r="G1026" s="10">
        <v>45323</v>
      </c>
      <c r="H1026" s="11">
        <v>10</v>
      </c>
      <c r="I1026" s="20" t="s">
        <v>259</v>
      </c>
      <c r="J1026" s="11" t="s">
        <v>261</v>
      </c>
      <c r="K1026" s="11" t="s">
        <v>2205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2119</v>
      </c>
      <c r="F1027" s="10">
        <v>42036</v>
      </c>
      <c r="G1027" s="10">
        <v>45323</v>
      </c>
      <c r="H1027" s="11">
        <v>10</v>
      </c>
      <c r="I1027" s="20" t="s">
        <v>259</v>
      </c>
      <c r="J1027" s="11" t="s">
        <v>261</v>
      </c>
      <c r="K1027" s="11" t="s">
        <v>2205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2120</v>
      </c>
      <c r="F1028" s="10">
        <v>42036</v>
      </c>
      <c r="G1028" s="10">
        <v>45323</v>
      </c>
      <c r="H1028" s="11">
        <v>10</v>
      </c>
      <c r="I1028" s="20" t="s">
        <v>259</v>
      </c>
      <c r="J1028" s="11" t="s">
        <v>261</v>
      </c>
      <c r="K1028" s="11" t="s">
        <v>2205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2121</v>
      </c>
      <c r="F1029" s="10">
        <v>42036</v>
      </c>
      <c r="G1029" s="10">
        <v>45323</v>
      </c>
      <c r="H1029" s="11">
        <v>10</v>
      </c>
      <c r="I1029" s="20" t="s">
        <v>259</v>
      </c>
      <c r="J1029" s="11" t="s">
        <v>261</v>
      </c>
      <c r="K1029" s="11" t="s">
        <v>2205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2122</v>
      </c>
      <c r="F1030" s="10">
        <v>42036</v>
      </c>
      <c r="G1030" s="10">
        <v>45323</v>
      </c>
      <c r="H1030" s="11">
        <v>10</v>
      </c>
      <c r="I1030" s="20" t="s">
        <v>259</v>
      </c>
      <c r="J1030" s="11" t="s">
        <v>261</v>
      </c>
      <c r="K1030" s="11" t="s">
        <v>2205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2123</v>
      </c>
      <c r="F1031" s="10">
        <v>42036</v>
      </c>
      <c r="G1031" s="10">
        <v>45323</v>
      </c>
      <c r="H1031" s="11">
        <v>10</v>
      </c>
      <c r="I1031" s="20" t="s">
        <v>259</v>
      </c>
      <c r="J1031" s="11" t="s">
        <v>261</v>
      </c>
      <c r="K1031" s="11" t="s">
        <v>2205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2124</v>
      </c>
      <c r="F1032" s="10">
        <v>42036</v>
      </c>
      <c r="G1032" s="10">
        <v>45323</v>
      </c>
      <c r="H1032" s="11">
        <v>10</v>
      </c>
      <c r="I1032" s="20" t="s">
        <v>259</v>
      </c>
      <c r="J1032" s="11" t="s">
        <v>261</v>
      </c>
      <c r="K1032" s="11" t="s">
        <v>2205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2125</v>
      </c>
      <c r="F1033" s="10">
        <v>42036</v>
      </c>
      <c r="G1033" s="10">
        <v>45323</v>
      </c>
      <c r="H1033" s="11">
        <v>10</v>
      </c>
      <c r="I1033" s="20" t="s">
        <v>259</v>
      </c>
      <c r="J1033" s="11" t="s">
        <v>261</v>
      </c>
      <c r="K1033" s="11" t="s">
        <v>2205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2126</v>
      </c>
      <c r="F1034" s="10">
        <v>42036</v>
      </c>
      <c r="G1034" s="10">
        <v>45323</v>
      </c>
      <c r="H1034" s="11">
        <v>10</v>
      </c>
      <c r="I1034" s="20" t="s">
        <v>259</v>
      </c>
      <c r="J1034" s="11" t="s">
        <v>261</v>
      </c>
      <c r="K1034" s="11" t="s">
        <v>2205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2127</v>
      </c>
      <c r="F1035" s="10">
        <v>42036</v>
      </c>
      <c r="G1035" s="10">
        <v>45323</v>
      </c>
      <c r="H1035" s="11">
        <v>10</v>
      </c>
      <c r="I1035" s="20" t="s">
        <v>259</v>
      </c>
      <c r="J1035" s="11" t="s">
        <v>261</v>
      </c>
      <c r="K1035" s="11" t="s">
        <v>2205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2128</v>
      </c>
      <c r="F1036" s="10">
        <v>42036</v>
      </c>
      <c r="G1036" s="10">
        <v>45323</v>
      </c>
      <c r="H1036" s="11">
        <v>10</v>
      </c>
      <c r="I1036" s="20" t="s">
        <v>259</v>
      </c>
      <c r="J1036" s="11" t="s">
        <v>261</v>
      </c>
      <c r="K1036" s="11" t="s">
        <v>2205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2129</v>
      </c>
      <c r="F1037" s="10">
        <v>42036</v>
      </c>
      <c r="G1037" s="10">
        <v>45323</v>
      </c>
      <c r="H1037" s="11">
        <v>10</v>
      </c>
      <c r="I1037" s="20" t="s">
        <v>259</v>
      </c>
      <c r="J1037" s="11" t="s">
        <v>261</v>
      </c>
      <c r="K1037" s="11" t="s">
        <v>2205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2130</v>
      </c>
      <c r="F1038" s="10">
        <v>42036</v>
      </c>
      <c r="G1038" s="10">
        <v>45323</v>
      </c>
      <c r="H1038" s="11">
        <v>10</v>
      </c>
      <c r="I1038" s="20" t="s">
        <v>259</v>
      </c>
      <c r="J1038" s="11" t="s">
        <v>261</v>
      </c>
      <c r="K1038" s="11" t="s">
        <v>2205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2131</v>
      </c>
      <c r="F1039" s="10">
        <v>42036</v>
      </c>
      <c r="G1039" s="10">
        <v>45323</v>
      </c>
      <c r="H1039" s="11">
        <v>10</v>
      </c>
      <c r="I1039" s="20" t="s">
        <v>259</v>
      </c>
      <c r="J1039" s="11" t="s">
        <v>261</v>
      </c>
      <c r="K1039" s="11" t="s">
        <v>2205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2132</v>
      </c>
      <c r="F1040" s="10">
        <v>42036</v>
      </c>
      <c r="G1040" s="10">
        <v>45323</v>
      </c>
      <c r="H1040" s="11">
        <v>10</v>
      </c>
      <c r="I1040" s="20" t="s">
        <v>259</v>
      </c>
      <c r="J1040" s="11" t="s">
        <v>261</v>
      </c>
      <c r="K1040" s="11" t="s">
        <v>2205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2133</v>
      </c>
      <c r="F1041" s="10">
        <v>42036</v>
      </c>
      <c r="G1041" s="10">
        <v>45323</v>
      </c>
      <c r="H1041" s="11">
        <v>10</v>
      </c>
      <c r="I1041" s="20" t="s">
        <v>259</v>
      </c>
      <c r="J1041" s="11" t="s">
        <v>261</v>
      </c>
      <c r="K1041" s="11" t="s">
        <v>2205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2134</v>
      </c>
      <c r="F1042" s="10">
        <v>42036</v>
      </c>
      <c r="G1042" s="10">
        <v>45323</v>
      </c>
      <c r="H1042" s="11">
        <v>10</v>
      </c>
      <c r="I1042" s="20" t="s">
        <v>259</v>
      </c>
      <c r="J1042" s="11" t="s">
        <v>261</v>
      </c>
      <c r="K1042" s="11" t="s">
        <v>2205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2135</v>
      </c>
      <c r="F1043" s="10">
        <v>42036</v>
      </c>
      <c r="G1043" s="10">
        <v>45323</v>
      </c>
      <c r="H1043" s="11">
        <v>10</v>
      </c>
      <c r="I1043" s="20" t="s">
        <v>259</v>
      </c>
      <c r="J1043" s="11" t="s">
        <v>261</v>
      </c>
      <c r="K1043" s="11" t="s">
        <v>2205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2136</v>
      </c>
      <c r="F1044" s="10">
        <v>42036</v>
      </c>
      <c r="G1044" s="10">
        <v>45323</v>
      </c>
      <c r="H1044" s="11">
        <v>10</v>
      </c>
      <c r="I1044" s="20" t="s">
        <v>259</v>
      </c>
      <c r="J1044" s="11" t="s">
        <v>261</v>
      </c>
      <c r="K1044" s="11" t="s">
        <v>2205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2137</v>
      </c>
      <c r="F1045" s="10">
        <v>42036</v>
      </c>
      <c r="G1045" s="10">
        <v>45323</v>
      </c>
      <c r="H1045" s="11">
        <v>10</v>
      </c>
      <c r="I1045" s="20" t="s">
        <v>259</v>
      </c>
      <c r="J1045" s="11" t="s">
        <v>261</v>
      </c>
      <c r="K1045" s="11" t="s">
        <v>2205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2138</v>
      </c>
      <c r="F1046" s="10">
        <v>42036</v>
      </c>
      <c r="G1046" s="10">
        <v>45323</v>
      </c>
      <c r="H1046" s="11">
        <v>10</v>
      </c>
      <c r="I1046" s="20" t="s">
        <v>259</v>
      </c>
      <c r="J1046" s="11" t="s">
        <v>261</v>
      </c>
      <c r="K1046" s="11" t="s">
        <v>2205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2139</v>
      </c>
      <c r="F1047" s="10">
        <v>42036</v>
      </c>
      <c r="G1047" s="10">
        <v>45323</v>
      </c>
      <c r="H1047" s="11">
        <v>10</v>
      </c>
      <c r="I1047" s="20" t="s">
        <v>259</v>
      </c>
      <c r="J1047" s="11" t="s">
        <v>261</v>
      </c>
      <c r="K1047" s="11" t="s">
        <v>2205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2140</v>
      </c>
      <c r="F1048" s="10">
        <v>42036</v>
      </c>
      <c r="G1048" s="10">
        <v>45323</v>
      </c>
      <c r="H1048" s="11">
        <v>10</v>
      </c>
      <c r="I1048" s="20" t="s">
        <v>259</v>
      </c>
      <c r="J1048" s="11" t="s">
        <v>261</v>
      </c>
      <c r="K1048" s="11" t="s">
        <v>2205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2141</v>
      </c>
      <c r="F1049" s="10">
        <v>42036</v>
      </c>
      <c r="G1049" s="10">
        <v>45323</v>
      </c>
      <c r="H1049" s="11">
        <v>10</v>
      </c>
      <c r="I1049" s="20" t="s">
        <v>259</v>
      </c>
      <c r="J1049" s="11" t="s">
        <v>261</v>
      </c>
      <c r="K1049" s="11" t="s">
        <v>2205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2142</v>
      </c>
      <c r="F1050" s="10">
        <v>42036</v>
      </c>
      <c r="G1050" s="10">
        <v>45323</v>
      </c>
      <c r="H1050" s="11">
        <v>10</v>
      </c>
      <c r="I1050" s="20" t="s">
        <v>259</v>
      </c>
      <c r="J1050" s="11" t="s">
        <v>261</v>
      </c>
      <c r="K1050" s="11" t="s">
        <v>2205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2143</v>
      </c>
      <c r="F1051" s="10">
        <v>42036</v>
      </c>
      <c r="G1051" s="10">
        <v>45323</v>
      </c>
      <c r="H1051" s="11">
        <v>10</v>
      </c>
      <c r="I1051" s="20" t="s">
        <v>259</v>
      </c>
      <c r="J1051" s="11" t="s">
        <v>261</v>
      </c>
      <c r="K1051" s="11" t="s">
        <v>2205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2144</v>
      </c>
      <c r="F1052" s="10">
        <v>42036</v>
      </c>
      <c r="G1052" s="10">
        <v>45323</v>
      </c>
      <c r="H1052" s="11">
        <v>10</v>
      </c>
      <c r="I1052" s="20" t="s">
        <v>259</v>
      </c>
      <c r="J1052" s="11" t="s">
        <v>261</v>
      </c>
      <c r="K1052" s="11" t="s">
        <v>2205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2145</v>
      </c>
      <c r="F1053" s="10">
        <v>42036</v>
      </c>
      <c r="G1053" s="10">
        <v>45323</v>
      </c>
      <c r="H1053" s="11">
        <v>10</v>
      </c>
      <c r="I1053" s="20" t="s">
        <v>259</v>
      </c>
      <c r="J1053" s="11" t="s">
        <v>261</v>
      </c>
      <c r="K1053" s="11" t="s">
        <v>2205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2146</v>
      </c>
      <c r="F1054" s="10">
        <v>42036</v>
      </c>
      <c r="G1054" s="10">
        <v>45323</v>
      </c>
      <c r="H1054" s="11">
        <v>10</v>
      </c>
      <c r="I1054" s="20" t="s">
        <v>259</v>
      </c>
      <c r="J1054" s="11" t="s">
        <v>261</v>
      </c>
      <c r="K1054" s="11" t="s">
        <v>2205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2147</v>
      </c>
      <c r="F1055" s="10">
        <v>42036</v>
      </c>
      <c r="G1055" s="10">
        <v>45323</v>
      </c>
      <c r="H1055" s="11">
        <v>10</v>
      </c>
      <c r="I1055" s="20" t="s">
        <v>259</v>
      </c>
      <c r="J1055" s="11" t="s">
        <v>261</v>
      </c>
      <c r="K1055" s="11" t="s">
        <v>2205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2148</v>
      </c>
      <c r="F1056" s="10">
        <v>42036</v>
      </c>
      <c r="G1056" s="10">
        <v>45323</v>
      </c>
      <c r="H1056" s="11">
        <v>10</v>
      </c>
      <c r="I1056" s="20" t="s">
        <v>259</v>
      </c>
      <c r="J1056" s="11" t="s">
        <v>261</v>
      </c>
      <c r="K1056" s="11" t="s">
        <v>2205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2149</v>
      </c>
      <c r="F1057" s="10">
        <v>42036</v>
      </c>
      <c r="G1057" s="10">
        <v>45323</v>
      </c>
      <c r="H1057" s="11">
        <v>10</v>
      </c>
      <c r="I1057" s="20" t="s">
        <v>259</v>
      </c>
      <c r="J1057" s="11" t="s">
        <v>261</v>
      </c>
      <c r="K1057" s="11" t="s">
        <v>2205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2150</v>
      </c>
      <c r="F1058" s="10">
        <v>42036</v>
      </c>
      <c r="G1058" s="10">
        <v>45323</v>
      </c>
      <c r="H1058" s="11">
        <v>10</v>
      </c>
      <c r="I1058" s="20" t="s">
        <v>259</v>
      </c>
      <c r="J1058" s="11" t="s">
        <v>261</v>
      </c>
      <c r="K1058" s="11" t="s">
        <v>2205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2151</v>
      </c>
      <c r="F1059" s="10">
        <v>42036</v>
      </c>
      <c r="G1059" s="10">
        <v>45323</v>
      </c>
      <c r="H1059" s="11">
        <v>10</v>
      </c>
      <c r="I1059" s="20" t="s">
        <v>259</v>
      </c>
      <c r="J1059" s="11" t="s">
        <v>261</v>
      </c>
      <c r="K1059" s="11" t="s">
        <v>2205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2152</v>
      </c>
      <c r="F1060" s="10">
        <v>42036</v>
      </c>
      <c r="G1060" s="10">
        <v>45323</v>
      </c>
      <c r="H1060" s="11">
        <v>10</v>
      </c>
      <c r="I1060" s="20" t="s">
        <v>259</v>
      </c>
      <c r="J1060" s="11" t="s">
        <v>261</v>
      </c>
      <c r="K1060" s="11" t="s">
        <v>2205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2153</v>
      </c>
      <c r="F1061" s="10">
        <v>42036</v>
      </c>
      <c r="G1061" s="10">
        <v>45323</v>
      </c>
      <c r="H1061" s="11">
        <v>10</v>
      </c>
      <c r="I1061" s="20" t="s">
        <v>259</v>
      </c>
      <c r="J1061" s="11" t="s">
        <v>261</v>
      </c>
      <c r="K1061" s="11" t="s">
        <v>2205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2154</v>
      </c>
      <c r="F1062" s="10">
        <v>42036</v>
      </c>
      <c r="G1062" s="10">
        <v>45323</v>
      </c>
      <c r="H1062" s="11">
        <v>10</v>
      </c>
      <c r="I1062" s="20" t="s">
        <v>259</v>
      </c>
      <c r="J1062" s="11" t="s">
        <v>261</v>
      </c>
      <c r="K1062" s="11" t="s">
        <v>2205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2155</v>
      </c>
      <c r="F1063" s="10">
        <v>42036</v>
      </c>
      <c r="G1063" s="10">
        <v>45323</v>
      </c>
      <c r="H1063" s="11">
        <v>10</v>
      </c>
      <c r="I1063" s="20" t="s">
        <v>259</v>
      </c>
      <c r="J1063" s="11" t="s">
        <v>261</v>
      </c>
      <c r="K1063" s="11" t="s">
        <v>2205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2156</v>
      </c>
      <c r="F1064" s="10">
        <v>42036</v>
      </c>
      <c r="G1064" s="10">
        <v>45323</v>
      </c>
      <c r="H1064" s="11">
        <v>10</v>
      </c>
      <c r="I1064" s="20" t="s">
        <v>259</v>
      </c>
      <c r="J1064" s="11" t="s">
        <v>261</v>
      </c>
      <c r="K1064" s="11" t="s">
        <v>2205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2157</v>
      </c>
      <c r="F1065" s="10">
        <v>42036</v>
      </c>
      <c r="G1065" s="10">
        <v>45323</v>
      </c>
      <c r="H1065" s="11">
        <v>10</v>
      </c>
      <c r="I1065" s="20" t="s">
        <v>259</v>
      </c>
      <c r="J1065" s="11" t="s">
        <v>261</v>
      </c>
      <c r="K1065" s="11" t="s">
        <v>2205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2158</v>
      </c>
      <c r="F1066" s="10">
        <v>42036</v>
      </c>
      <c r="G1066" s="10">
        <v>45323</v>
      </c>
      <c r="H1066" s="11">
        <v>10</v>
      </c>
      <c r="I1066" s="20" t="s">
        <v>259</v>
      </c>
      <c r="J1066" s="11" t="s">
        <v>261</v>
      </c>
      <c r="K1066" s="11" t="s">
        <v>2205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2159</v>
      </c>
      <c r="F1067" s="10">
        <v>42036</v>
      </c>
      <c r="G1067" s="10">
        <v>45323</v>
      </c>
      <c r="H1067" s="11">
        <v>10</v>
      </c>
      <c r="I1067" s="20" t="s">
        <v>259</v>
      </c>
      <c r="J1067" s="11" t="s">
        <v>261</v>
      </c>
      <c r="K1067" s="11" t="s">
        <v>2205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2160</v>
      </c>
      <c r="F1068" s="10">
        <v>42036</v>
      </c>
      <c r="G1068" s="10">
        <v>45323</v>
      </c>
      <c r="H1068" s="11">
        <v>10</v>
      </c>
      <c r="I1068" s="20" t="s">
        <v>259</v>
      </c>
      <c r="J1068" s="11" t="s">
        <v>261</v>
      </c>
      <c r="K1068" s="11" t="s">
        <v>2205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2161</v>
      </c>
      <c r="F1069" s="10">
        <v>42036</v>
      </c>
      <c r="G1069" s="10">
        <v>45323</v>
      </c>
      <c r="H1069" s="11">
        <v>10</v>
      </c>
      <c r="I1069" s="20" t="s">
        <v>259</v>
      </c>
      <c r="J1069" s="11" t="s">
        <v>261</v>
      </c>
      <c r="K1069" s="11" t="s">
        <v>2205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2162</v>
      </c>
      <c r="F1070" s="10">
        <v>42036</v>
      </c>
      <c r="G1070" s="10">
        <v>45323</v>
      </c>
      <c r="H1070" s="11">
        <v>10</v>
      </c>
      <c r="I1070" s="20" t="s">
        <v>259</v>
      </c>
      <c r="J1070" s="11" t="s">
        <v>261</v>
      </c>
      <c r="K1070" s="11" t="s">
        <v>2205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2163</v>
      </c>
      <c r="F1071" s="10">
        <v>42036</v>
      </c>
      <c r="G1071" s="10">
        <v>45323</v>
      </c>
      <c r="H1071" s="11">
        <v>10</v>
      </c>
      <c r="I1071" s="20" t="s">
        <v>259</v>
      </c>
      <c r="J1071" s="11" t="s">
        <v>261</v>
      </c>
      <c r="K1071" s="11" t="s">
        <v>2205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2164</v>
      </c>
      <c r="F1072" s="10">
        <v>42036</v>
      </c>
      <c r="G1072" s="10">
        <v>45323</v>
      </c>
      <c r="H1072" s="11">
        <v>10</v>
      </c>
      <c r="I1072" s="20" t="s">
        <v>259</v>
      </c>
      <c r="J1072" s="11" t="s">
        <v>261</v>
      </c>
      <c r="K1072" s="11" t="s">
        <v>2205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2165</v>
      </c>
      <c r="F1073" s="10">
        <v>42036</v>
      </c>
      <c r="G1073" s="10">
        <v>45323</v>
      </c>
      <c r="H1073" s="11">
        <v>10</v>
      </c>
      <c r="I1073" s="20" t="s">
        <v>259</v>
      </c>
      <c r="J1073" s="11" t="s">
        <v>261</v>
      </c>
      <c r="K1073" s="11" t="s">
        <v>2205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2166</v>
      </c>
      <c r="F1074" s="10">
        <v>42036</v>
      </c>
      <c r="G1074" s="10">
        <v>45323</v>
      </c>
      <c r="H1074" s="11">
        <v>10</v>
      </c>
      <c r="I1074" s="20" t="s">
        <v>259</v>
      </c>
      <c r="J1074" s="11" t="s">
        <v>261</v>
      </c>
      <c r="K1074" s="11" t="s">
        <v>2205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2167</v>
      </c>
      <c r="F1075" s="10">
        <v>42036</v>
      </c>
      <c r="G1075" s="10">
        <v>45323</v>
      </c>
      <c r="H1075" s="11">
        <v>10</v>
      </c>
      <c r="I1075" s="20" t="s">
        <v>259</v>
      </c>
      <c r="J1075" s="11" t="s">
        <v>261</v>
      </c>
      <c r="K1075" s="11" t="s">
        <v>2205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2168</v>
      </c>
      <c r="F1076" s="10">
        <v>42036</v>
      </c>
      <c r="G1076" s="10">
        <v>45323</v>
      </c>
      <c r="H1076" s="11">
        <v>10</v>
      </c>
      <c r="I1076" s="20" t="s">
        <v>259</v>
      </c>
      <c r="J1076" s="11" t="s">
        <v>261</v>
      </c>
      <c r="K1076" s="11" t="s">
        <v>2205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2169</v>
      </c>
      <c r="F1077" s="10">
        <v>42036</v>
      </c>
      <c r="G1077" s="10">
        <v>45323</v>
      </c>
      <c r="H1077" s="11">
        <v>10</v>
      </c>
      <c r="I1077" s="20" t="s">
        <v>259</v>
      </c>
      <c r="J1077" s="11" t="s">
        <v>261</v>
      </c>
      <c r="K1077" s="11" t="s">
        <v>2205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2170</v>
      </c>
      <c r="F1078" s="10">
        <v>42036</v>
      </c>
      <c r="G1078" s="10">
        <v>45323</v>
      </c>
      <c r="H1078" s="11">
        <v>10</v>
      </c>
      <c r="I1078" s="20" t="s">
        <v>259</v>
      </c>
      <c r="J1078" s="11" t="s">
        <v>261</v>
      </c>
      <c r="K1078" s="11" t="s">
        <v>2205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2171</v>
      </c>
      <c r="F1079" s="10">
        <v>42036</v>
      </c>
      <c r="G1079" s="10">
        <v>45323</v>
      </c>
      <c r="H1079" s="11">
        <v>10</v>
      </c>
      <c r="I1079" s="20" t="s">
        <v>259</v>
      </c>
      <c r="J1079" s="11" t="s">
        <v>261</v>
      </c>
      <c r="K1079" s="11" t="s">
        <v>2205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2172</v>
      </c>
      <c r="F1080" s="10">
        <v>42036</v>
      </c>
      <c r="G1080" s="10">
        <v>45323</v>
      </c>
      <c r="H1080" s="11">
        <v>10</v>
      </c>
      <c r="I1080" s="20" t="s">
        <v>259</v>
      </c>
      <c r="J1080" s="11" t="s">
        <v>261</v>
      </c>
      <c r="K1080" s="11" t="s">
        <v>2205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2173</v>
      </c>
      <c r="F1081" s="10">
        <v>42036</v>
      </c>
      <c r="G1081" s="10">
        <v>45323</v>
      </c>
      <c r="H1081" s="11">
        <v>10</v>
      </c>
      <c r="I1081" s="20" t="s">
        <v>259</v>
      </c>
      <c r="J1081" s="11" t="s">
        <v>261</v>
      </c>
      <c r="K1081" s="11" t="s">
        <v>2205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2174</v>
      </c>
      <c r="F1082" s="10">
        <v>42036</v>
      </c>
      <c r="G1082" s="10">
        <v>45323</v>
      </c>
      <c r="H1082" s="11">
        <v>10</v>
      </c>
      <c r="I1082" s="20" t="s">
        <v>259</v>
      </c>
      <c r="J1082" s="11" t="s">
        <v>261</v>
      </c>
      <c r="K1082" s="11" t="s">
        <v>2205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2175</v>
      </c>
      <c r="F1083" s="10">
        <v>42036</v>
      </c>
      <c r="G1083" s="10">
        <v>45323</v>
      </c>
      <c r="H1083" s="11">
        <v>10</v>
      </c>
      <c r="I1083" s="20" t="s">
        <v>259</v>
      </c>
      <c r="J1083" s="11" t="s">
        <v>261</v>
      </c>
      <c r="K1083" s="11" t="s">
        <v>2205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2176</v>
      </c>
      <c r="F1084" s="10">
        <v>42036</v>
      </c>
      <c r="G1084" s="10">
        <v>45323</v>
      </c>
      <c r="H1084" s="11">
        <v>10</v>
      </c>
      <c r="I1084" s="20" t="s">
        <v>259</v>
      </c>
      <c r="J1084" s="11" t="s">
        <v>261</v>
      </c>
      <c r="K1084" s="11" t="s">
        <v>2205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2177</v>
      </c>
      <c r="F1085" s="10">
        <v>42036</v>
      </c>
      <c r="G1085" s="10">
        <v>45323</v>
      </c>
      <c r="H1085" s="11">
        <v>10</v>
      </c>
      <c r="I1085" s="20" t="s">
        <v>259</v>
      </c>
      <c r="J1085" s="11" t="s">
        <v>261</v>
      </c>
      <c r="K1085" s="11" t="s">
        <v>2205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2178</v>
      </c>
      <c r="F1086" s="10">
        <v>42036</v>
      </c>
      <c r="G1086" s="10">
        <v>45323</v>
      </c>
      <c r="H1086" s="11">
        <v>10</v>
      </c>
      <c r="I1086" s="20" t="s">
        <v>259</v>
      </c>
      <c r="J1086" s="11" t="s">
        <v>261</v>
      </c>
      <c r="K1086" s="11" t="s">
        <v>2205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2179</v>
      </c>
      <c r="F1087" s="10">
        <v>42036</v>
      </c>
      <c r="G1087" s="10">
        <v>45323</v>
      </c>
      <c r="H1087" s="11">
        <v>10</v>
      </c>
      <c r="I1087" s="20" t="s">
        <v>259</v>
      </c>
      <c r="J1087" s="11" t="s">
        <v>261</v>
      </c>
      <c r="K1087" s="11" t="s">
        <v>2205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2180</v>
      </c>
      <c r="F1088" s="10">
        <v>42036</v>
      </c>
      <c r="G1088" s="10">
        <v>45323</v>
      </c>
      <c r="H1088" s="11">
        <v>10</v>
      </c>
      <c r="I1088" s="20" t="s">
        <v>259</v>
      </c>
      <c r="J1088" s="11" t="s">
        <v>261</v>
      </c>
      <c r="K1088" s="11" t="s">
        <v>2205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2181</v>
      </c>
      <c r="F1089" s="10">
        <v>42036</v>
      </c>
      <c r="G1089" s="10">
        <v>45323</v>
      </c>
      <c r="H1089" s="11">
        <v>10</v>
      </c>
      <c r="I1089" s="20" t="s">
        <v>259</v>
      </c>
      <c r="J1089" s="11" t="s">
        <v>261</v>
      </c>
      <c r="K1089" s="11" t="s">
        <v>2205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2182</v>
      </c>
      <c r="F1090" s="10">
        <v>42036</v>
      </c>
      <c r="G1090" s="10">
        <v>45323</v>
      </c>
      <c r="H1090" s="11">
        <v>10</v>
      </c>
      <c r="I1090" s="20" t="s">
        <v>259</v>
      </c>
      <c r="J1090" s="11" t="s">
        <v>261</v>
      </c>
      <c r="K1090" s="11" t="s">
        <v>2205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2183</v>
      </c>
      <c r="F1091" s="10">
        <v>42036</v>
      </c>
      <c r="G1091" s="10">
        <v>45323</v>
      </c>
      <c r="H1091" s="11">
        <v>10</v>
      </c>
      <c r="I1091" s="20" t="s">
        <v>259</v>
      </c>
      <c r="J1091" s="11" t="s">
        <v>261</v>
      </c>
      <c r="K1091" s="11" t="s">
        <v>2205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2184</v>
      </c>
      <c r="F1092" s="10">
        <v>42036</v>
      </c>
      <c r="G1092" s="10">
        <v>45323</v>
      </c>
      <c r="H1092" s="11">
        <v>10</v>
      </c>
      <c r="I1092" s="20" t="s">
        <v>259</v>
      </c>
      <c r="J1092" s="11" t="s">
        <v>261</v>
      </c>
      <c r="K1092" s="11" t="s">
        <v>2205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2185</v>
      </c>
      <c r="F1093" s="10">
        <v>42036</v>
      </c>
      <c r="G1093" s="10">
        <v>45323</v>
      </c>
      <c r="H1093" s="11">
        <v>10</v>
      </c>
      <c r="I1093" s="20" t="s">
        <v>259</v>
      </c>
      <c r="J1093" s="11" t="s">
        <v>261</v>
      </c>
      <c r="K1093" s="11" t="s">
        <v>2205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2186</v>
      </c>
      <c r="F1094" s="10">
        <v>42036</v>
      </c>
      <c r="G1094" s="10">
        <v>45323</v>
      </c>
      <c r="H1094" s="11">
        <v>10</v>
      </c>
      <c r="I1094" s="20" t="s">
        <v>259</v>
      </c>
      <c r="J1094" s="11" t="s">
        <v>261</v>
      </c>
      <c r="K1094" s="11" t="s">
        <v>2205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2187</v>
      </c>
      <c r="F1095" s="10">
        <v>42036</v>
      </c>
      <c r="G1095" s="10">
        <v>45323</v>
      </c>
      <c r="H1095" s="11">
        <v>10</v>
      </c>
      <c r="I1095" s="20" t="s">
        <v>259</v>
      </c>
      <c r="J1095" s="11" t="s">
        <v>261</v>
      </c>
      <c r="K1095" s="11" t="s">
        <v>2205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2188</v>
      </c>
      <c r="F1096" s="10">
        <v>42036</v>
      </c>
      <c r="G1096" s="10">
        <v>45323</v>
      </c>
      <c r="H1096" s="11">
        <v>10</v>
      </c>
      <c r="I1096" s="20" t="s">
        <v>259</v>
      </c>
      <c r="J1096" s="11" t="s">
        <v>261</v>
      </c>
      <c r="K1096" s="11" t="s">
        <v>2205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2189</v>
      </c>
      <c r="F1097" s="10">
        <v>42036</v>
      </c>
      <c r="G1097" s="10">
        <v>45323</v>
      </c>
      <c r="H1097" s="11">
        <v>10</v>
      </c>
      <c r="I1097" s="20" t="s">
        <v>259</v>
      </c>
      <c r="J1097" s="11" t="s">
        <v>261</v>
      </c>
      <c r="K1097" s="11" t="s">
        <v>2205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2190</v>
      </c>
      <c r="F1098" s="10">
        <v>42036</v>
      </c>
      <c r="G1098" s="10">
        <v>45323</v>
      </c>
      <c r="H1098" s="11">
        <v>10</v>
      </c>
      <c r="I1098" s="20" t="s">
        <v>259</v>
      </c>
      <c r="J1098" s="11" t="s">
        <v>261</v>
      </c>
      <c r="K1098" s="11" t="s">
        <v>2205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2191</v>
      </c>
      <c r="F1099" s="10">
        <v>42036</v>
      </c>
      <c r="G1099" s="10">
        <v>45323</v>
      </c>
      <c r="H1099" s="11">
        <v>10</v>
      </c>
      <c r="I1099" s="20" t="s">
        <v>259</v>
      </c>
      <c r="J1099" s="11" t="s">
        <v>261</v>
      </c>
      <c r="K1099" s="11" t="s">
        <v>2205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2192</v>
      </c>
      <c r="F1100" s="10">
        <v>42036</v>
      </c>
      <c r="G1100" s="10">
        <v>45323</v>
      </c>
      <c r="H1100" s="11">
        <v>10</v>
      </c>
      <c r="I1100" s="20" t="s">
        <v>259</v>
      </c>
      <c r="J1100" s="11" t="s">
        <v>261</v>
      </c>
      <c r="K1100" s="11" t="s">
        <v>2205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2193</v>
      </c>
      <c r="F1101" s="10">
        <v>42036</v>
      </c>
      <c r="G1101" s="10">
        <v>45323</v>
      </c>
      <c r="H1101" s="11">
        <v>10</v>
      </c>
      <c r="I1101" s="20" t="s">
        <v>259</v>
      </c>
      <c r="J1101" s="11" t="s">
        <v>261</v>
      </c>
      <c r="K1101" s="11" t="s">
        <v>2205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2194</v>
      </c>
      <c r="F1102" s="10">
        <v>42036</v>
      </c>
      <c r="G1102" s="10">
        <v>45323</v>
      </c>
      <c r="H1102" s="11">
        <v>10</v>
      </c>
      <c r="I1102" s="20" t="s">
        <v>259</v>
      </c>
      <c r="J1102" s="11" t="s">
        <v>261</v>
      </c>
      <c r="K1102" s="11" t="s">
        <v>2205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2195</v>
      </c>
      <c r="F1103" s="10">
        <v>42036</v>
      </c>
      <c r="G1103" s="10">
        <v>45323</v>
      </c>
      <c r="H1103" s="11">
        <v>10</v>
      </c>
      <c r="I1103" s="20" t="s">
        <v>259</v>
      </c>
      <c r="J1103" s="11" t="s">
        <v>261</v>
      </c>
      <c r="K1103" s="11" t="s">
        <v>2205</v>
      </c>
      <c r="L1103" s="11">
        <v>2</v>
      </c>
    </row>
    <row r="1105" spans="1:1">
      <c r="A1105" s="11" t="s">
        <v>2204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73226R" display="A125173226R" xr:uid="{00000000-0004-0000-0000-000001000000}"/>
    <hyperlink ref="E13" location="A125184458F" display="A125184458F" xr:uid="{00000000-0004-0000-0000-000002000000}"/>
    <hyperlink ref="E14" location="A125178842K" display="A125178842K" xr:uid="{00000000-0004-0000-0000-000003000000}"/>
    <hyperlink ref="E15" location="A125173190X" display="A125173190X" xr:uid="{00000000-0004-0000-0000-000004000000}"/>
    <hyperlink ref="E16" location="A125184422C" display="A125184422C" xr:uid="{00000000-0004-0000-0000-000005000000}"/>
    <hyperlink ref="E17" location="A125178806A" display="A125178806A" xr:uid="{00000000-0004-0000-0000-000006000000}"/>
    <hyperlink ref="E18" location="A125173230F" display="A125173230F" xr:uid="{00000000-0004-0000-0000-000007000000}"/>
    <hyperlink ref="E19" location="A125184462W" display="A125184462W" xr:uid="{00000000-0004-0000-0000-000008000000}"/>
    <hyperlink ref="E20" location="A125178846V" display="A125178846V" xr:uid="{00000000-0004-0000-0000-000009000000}"/>
    <hyperlink ref="E21" location="A125173234R" display="A125173234R" xr:uid="{00000000-0004-0000-0000-00000A000000}"/>
    <hyperlink ref="E22" location="A125184466F" display="A125184466F" xr:uid="{00000000-0004-0000-0000-00000B000000}"/>
    <hyperlink ref="E23" location="A125178850K" display="A125178850K" xr:uid="{00000000-0004-0000-0000-00000C000000}"/>
    <hyperlink ref="E24" location="A125173194J" display="A125173194J" xr:uid="{00000000-0004-0000-0000-00000D000000}"/>
    <hyperlink ref="E25" location="A125184426L" display="A125184426L" xr:uid="{00000000-0004-0000-0000-00000E000000}"/>
    <hyperlink ref="E26" location="A125178810T" display="A125178810T" xr:uid="{00000000-0004-0000-0000-00000F000000}"/>
    <hyperlink ref="E27" location="A125173198T" display="A125173198T" xr:uid="{00000000-0004-0000-0000-000010000000}"/>
    <hyperlink ref="E28" location="A125184430C" display="A125184430C" xr:uid="{00000000-0004-0000-0000-000011000000}"/>
    <hyperlink ref="E29" location="A125178814A" display="A125178814A" xr:uid="{00000000-0004-0000-0000-000012000000}"/>
    <hyperlink ref="E30" location="A125173218R" display="A125173218R" xr:uid="{00000000-0004-0000-0000-000013000000}"/>
    <hyperlink ref="E31" location="A125184450L" display="A125184450L" xr:uid="{00000000-0004-0000-0000-000014000000}"/>
    <hyperlink ref="E32" location="A125178834K" display="A125178834K" xr:uid="{00000000-0004-0000-0000-000015000000}"/>
    <hyperlink ref="E33" location="A125173178J" display="A125173178J" xr:uid="{00000000-0004-0000-0000-000016000000}"/>
    <hyperlink ref="E34" location="A125184410V" display="A125184410V" xr:uid="{00000000-0004-0000-0000-000017000000}"/>
    <hyperlink ref="E35" location="A125178794C" display="A125178794C" xr:uid="{00000000-0004-0000-0000-000018000000}"/>
    <hyperlink ref="E36" location="A125173238X" display="A125173238X" xr:uid="{00000000-0004-0000-0000-000019000000}"/>
    <hyperlink ref="E37" location="A125184470W" display="A125184470W" xr:uid="{00000000-0004-0000-0000-00001A000000}"/>
    <hyperlink ref="E38" location="A125178854V" display="A125178854V" xr:uid="{00000000-0004-0000-0000-00001B000000}"/>
    <hyperlink ref="E39" location="A125173222F" display="A125173222F" xr:uid="{00000000-0004-0000-0000-00001C000000}"/>
    <hyperlink ref="E40" location="A125184454W" display="A125184454W" xr:uid="{00000000-0004-0000-0000-00001D000000}"/>
    <hyperlink ref="E41" location="A125178838V" display="A125178838V" xr:uid="{00000000-0004-0000-0000-00001E000000}"/>
    <hyperlink ref="E42" location="A125173250R" display="A125173250R" xr:uid="{00000000-0004-0000-0000-00001F000000}"/>
    <hyperlink ref="E43" location="A125184482F" display="A125184482F" xr:uid="{00000000-0004-0000-0000-000020000000}"/>
    <hyperlink ref="E44" location="A125178866C" display="A125178866C" xr:uid="{00000000-0004-0000-0000-000021000000}"/>
    <hyperlink ref="E45" location="A125173182X" display="A125173182X" xr:uid="{00000000-0004-0000-0000-000022000000}"/>
    <hyperlink ref="E46" location="A125184414C" display="A125184414C" xr:uid="{00000000-0004-0000-0000-000023000000}"/>
    <hyperlink ref="E47" location="A125178798L" display="A125178798L" xr:uid="{00000000-0004-0000-0000-000024000000}"/>
    <hyperlink ref="E48" location="A125173158X" display="A125173158X" xr:uid="{00000000-0004-0000-0000-000025000000}"/>
    <hyperlink ref="E49" location="A125184390W" display="A125184390W" xr:uid="{00000000-0004-0000-0000-000026000000}"/>
    <hyperlink ref="E50" location="A125178774V" display="A125178774V" xr:uid="{00000000-0004-0000-0000-000027000000}"/>
    <hyperlink ref="E51" location="A125173170R" display="A125173170R" xr:uid="{00000000-0004-0000-0000-000028000000}"/>
    <hyperlink ref="E52" location="A125184402V" display="A125184402V" xr:uid="{00000000-0004-0000-0000-000029000000}"/>
    <hyperlink ref="E53" location="A125178786C" display="A125178786C" xr:uid="{00000000-0004-0000-0000-00002A000000}"/>
    <hyperlink ref="E54" location="A125173202W" display="A125173202W" xr:uid="{00000000-0004-0000-0000-00002B000000}"/>
    <hyperlink ref="E55" location="A125184434L" display="A125184434L" xr:uid="{00000000-0004-0000-0000-00002C000000}"/>
    <hyperlink ref="E56" location="A125178818K" display="A125178818K" xr:uid="{00000000-0004-0000-0000-00002D000000}"/>
    <hyperlink ref="E57" location="A125173174X" display="A125173174X" xr:uid="{00000000-0004-0000-0000-00002E000000}"/>
    <hyperlink ref="E58" location="A125184406C" display="A125184406C" xr:uid="{00000000-0004-0000-0000-00002F000000}"/>
    <hyperlink ref="E59" location="A125178790V" display="A125178790V" xr:uid="{00000000-0004-0000-0000-000030000000}"/>
    <hyperlink ref="E60" location="A125173206F" display="A125173206F" xr:uid="{00000000-0004-0000-0000-000031000000}"/>
    <hyperlink ref="E61" location="A125184438W" display="A125184438W" xr:uid="{00000000-0004-0000-0000-000032000000}"/>
    <hyperlink ref="E62" location="A125178822A" display="A125178822A" xr:uid="{00000000-0004-0000-0000-000033000000}"/>
    <hyperlink ref="E63" location="A125173210W" display="A125173210W" xr:uid="{00000000-0004-0000-0000-000034000000}"/>
    <hyperlink ref="E64" location="A125184442L" display="A125184442L" xr:uid="{00000000-0004-0000-0000-000035000000}"/>
    <hyperlink ref="E65" location="A125178826K" display="A125178826K" xr:uid="{00000000-0004-0000-0000-000036000000}"/>
    <hyperlink ref="E66" location="A125173254X" display="A125173254X" xr:uid="{00000000-0004-0000-0000-000037000000}"/>
    <hyperlink ref="E67" location="A125184486R" display="A125184486R" xr:uid="{00000000-0004-0000-0000-000038000000}"/>
    <hyperlink ref="E68" location="A125178870V" display="A125178870V" xr:uid="{00000000-0004-0000-0000-000039000000}"/>
    <hyperlink ref="E69" location="A125173162R" display="A125173162R" xr:uid="{00000000-0004-0000-0000-00003A000000}"/>
    <hyperlink ref="E70" location="A125184394F" display="A125184394F" xr:uid="{00000000-0004-0000-0000-00003B000000}"/>
    <hyperlink ref="E71" location="A125178778C" display="A125178778C" xr:uid="{00000000-0004-0000-0000-00003C000000}"/>
    <hyperlink ref="E72" location="A125173242R" display="A125173242R" xr:uid="{00000000-0004-0000-0000-00003D000000}"/>
    <hyperlink ref="E73" location="A125184474F" display="A125184474F" xr:uid="{00000000-0004-0000-0000-00003E000000}"/>
    <hyperlink ref="E74" location="A125178858C" display="A125178858C" xr:uid="{00000000-0004-0000-0000-00003F000000}"/>
    <hyperlink ref="E75" location="A125173246X" display="A125173246X" xr:uid="{00000000-0004-0000-0000-000040000000}"/>
    <hyperlink ref="E76" location="A125184478R" display="A125184478R" xr:uid="{00000000-0004-0000-0000-000041000000}"/>
    <hyperlink ref="E77" location="A125178862V" display="A125178862V" xr:uid="{00000000-0004-0000-0000-000042000000}"/>
    <hyperlink ref="E78" location="A125173166X" display="A125173166X" xr:uid="{00000000-0004-0000-0000-000043000000}"/>
    <hyperlink ref="E79" location="A125184398R" display="A125184398R" xr:uid="{00000000-0004-0000-0000-000044000000}"/>
    <hyperlink ref="E80" location="A125178782V" display="A125178782V" xr:uid="{00000000-0004-0000-0000-000045000000}"/>
    <hyperlink ref="E81" location="A125173186J" display="A125173186J" xr:uid="{00000000-0004-0000-0000-000046000000}"/>
    <hyperlink ref="E82" location="A125184418L" display="A125184418L" xr:uid="{00000000-0004-0000-0000-000047000000}"/>
    <hyperlink ref="E83" location="A125178802T" display="A125178802T" xr:uid="{00000000-0004-0000-0000-000048000000}"/>
    <hyperlink ref="E84" location="A125173214F" display="A125173214F" xr:uid="{00000000-0004-0000-0000-000049000000}"/>
    <hyperlink ref="E85" location="A125184446W" display="A125184446W" xr:uid="{00000000-0004-0000-0000-00004A000000}"/>
    <hyperlink ref="E86" location="A125178830A" display="A125178830A" xr:uid="{00000000-0004-0000-0000-00004B000000}"/>
    <hyperlink ref="E87" location="A125173258J" display="A125173258J" xr:uid="{00000000-0004-0000-0000-00004C000000}"/>
    <hyperlink ref="E88" location="A125184490F" display="A125184490F" xr:uid="{00000000-0004-0000-0000-00004D000000}"/>
    <hyperlink ref="E89" location="A125178874C" display="A125178874C" xr:uid="{00000000-0004-0000-0000-00004E000000}"/>
    <hyperlink ref="E90" location="A125176034A" display="A125176034A" xr:uid="{00000000-0004-0000-0000-00004F000000}"/>
    <hyperlink ref="E91" location="A125187266T" display="A125187266T" xr:uid="{00000000-0004-0000-0000-000050000000}"/>
    <hyperlink ref="E92" location="A125181650A" display="A125181650A" xr:uid="{00000000-0004-0000-0000-000051000000}"/>
    <hyperlink ref="E93" location="A125175998A" display="A125175998A" xr:uid="{00000000-0004-0000-0000-000052000000}"/>
    <hyperlink ref="E94" location="A125187230R" display="A125187230R" xr:uid="{00000000-0004-0000-0000-000053000000}"/>
    <hyperlink ref="E95" location="A125181614T" display="A125181614T" xr:uid="{00000000-0004-0000-0000-000054000000}"/>
    <hyperlink ref="E96" location="A125176038K" display="A125176038K" xr:uid="{00000000-0004-0000-0000-000055000000}"/>
    <hyperlink ref="E97" location="A125187270J" display="A125187270J" xr:uid="{00000000-0004-0000-0000-000056000000}"/>
    <hyperlink ref="E98" location="A125181654K" display="A125181654K" xr:uid="{00000000-0004-0000-0000-000057000000}"/>
    <hyperlink ref="E99" location="A125176042A" display="A125176042A" xr:uid="{00000000-0004-0000-0000-000058000000}"/>
    <hyperlink ref="E100" location="A125187274T" display="A125187274T" xr:uid="{00000000-0004-0000-0000-000059000000}"/>
    <hyperlink ref="E101" location="A125181658V" display="A125181658V" xr:uid="{00000000-0004-0000-0000-00005A000000}"/>
    <hyperlink ref="E102" location="A125176002J" display="A125176002J" xr:uid="{00000000-0004-0000-0000-00005B000000}"/>
    <hyperlink ref="E103" location="A125187234X" display="A125187234X" xr:uid="{00000000-0004-0000-0000-00005C000000}"/>
    <hyperlink ref="E104" location="A125181618A" display="A125181618A" xr:uid="{00000000-0004-0000-0000-00005D000000}"/>
    <hyperlink ref="E105" location="A125176006T" display="A125176006T" xr:uid="{00000000-0004-0000-0000-00005E000000}"/>
    <hyperlink ref="E106" location="A125187238J" display="A125187238J" xr:uid="{00000000-0004-0000-0000-00005F000000}"/>
    <hyperlink ref="E107" location="A125181622T" display="A125181622T" xr:uid="{00000000-0004-0000-0000-000060000000}"/>
    <hyperlink ref="E108" location="A125176026A" display="A125176026A" xr:uid="{00000000-0004-0000-0000-000061000000}"/>
    <hyperlink ref="E109" location="A125187258T" display="A125187258T" xr:uid="{00000000-0004-0000-0000-000062000000}"/>
    <hyperlink ref="E110" location="A125181642A" display="A125181642A" xr:uid="{00000000-0004-0000-0000-000063000000}"/>
    <hyperlink ref="E111" location="A125175986T" display="A125175986T" xr:uid="{00000000-0004-0000-0000-000064000000}"/>
    <hyperlink ref="E112" location="A125187218X" display="A125187218X" xr:uid="{00000000-0004-0000-0000-000065000000}"/>
    <hyperlink ref="E113" location="A125181602J" display="A125181602J" xr:uid="{00000000-0004-0000-0000-000066000000}"/>
    <hyperlink ref="E114" location="A125176046K" display="A125176046K" xr:uid="{00000000-0004-0000-0000-000067000000}"/>
    <hyperlink ref="E115" location="A125187278A" display="A125187278A" xr:uid="{00000000-0004-0000-0000-000068000000}"/>
    <hyperlink ref="E116" location="A125181662K" display="A125181662K" xr:uid="{00000000-0004-0000-0000-000069000000}"/>
    <hyperlink ref="E117" location="A125176030T" display="A125176030T" xr:uid="{00000000-0004-0000-0000-00006A000000}"/>
    <hyperlink ref="E118" location="A125187262J" display="A125187262J" xr:uid="{00000000-0004-0000-0000-00006B000000}"/>
    <hyperlink ref="E119" location="A125181646K" display="A125181646K" xr:uid="{00000000-0004-0000-0000-00006C000000}"/>
    <hyperlink ref="E120" location="A125176058V" display="A125176058V" xr:uid="{00000000-0004-0000-0000-00006D000000}"/>
    <hyperlink ref="E121" location="A125187290T" display="A125187290T" xr:uid="{00000000-0004-0000-0000-00006E000000}"/>
    <hyperlink ref="E122" location="A125181674V" display="A125181674V" xr:uid="{00000000-0004-0000-0000-00006F000000}"/>
    <hyperlink ref="E123" location="A125175990J" display="A125175990J" xr:uid="{00000000-0004-0000-0000-000070000000}"/>
    <hyperlink ref="E124" location="A125187222R" display="A125187222R" xr:uid="{00000000-0004-0000-0000-000071000000}"/>
    <hyperlink ref="E125" location="A125181606T" display="A125181606T" xr:uid="{00000000-0004-0000-0000-000072000000}"/>
    <hyperlink ref="E126" location="A125175966J" display="A125175966J" xr:uid="{00000000-0004-0000-0000-000073000000}"/>
    <hyperlink ref="E127" location="A125187198A" display="A125187198A" xr:uid="{00000000-0004-0000-0000-000074000000}"/>
    <hyperlink ref="E128" location="A125181582K" display="A125181582K" xr:uid="{00000000-0004-0000-0000-000075000000}"/>
    <hyperlink ref="E129" location="A125175978T" display="A125175978T" xr:uid="{00000000-0004-0000-0000-000076000000}"/>
    <hyperlink ref="E130" location="A125187210F" display="A125187210F" xr:uid="{00000000-0004-0000-0000-000077000000}"/>
    <hyperlink ref="E131" location="A125181594V" display="A125181594V" xr:uid="{00000000-0004-0000-0000-000078000000}"/>
    <hyperlink ref="E132" location="A125176010J" display="A125176010J" xr:uid="{00000000-0004-0000-0000-000079000000}"/>
    <hyperlink ref="E133" location="A125187242X" display="A125187242X" xr:uid="{00000000-0004-0000-0000-00007A000000}"/>
    <hyperlink ref="E134" location="A125181626A" display="A125181626A" xr:uid="{00000000-0004-0000-0000-00007B000000}"/>
    <hyperlink ref="E135" location="A125175982J" display="A125175982J" xr:uid="{00000000-0004-0000-0000-00007C000000}"/>
    <hyperlink ref="E136" location="A125187214R" display="A125187214R" xr:uid="{00000000-0004-0000-0000-00007D000000}"/>
    <hyperlink ref="E137" location="A125181598C" display="A125181598C" xr:uid="{00000000-0004-0000-0000-00007E000000}"/>
    <hyperlink ref="E138" location="A125176014T" display="A125176014T" xr:uid="{00000000-0004-0000-0000-00007F000000}"/>
    <hyperlink ref="E139" location="A125187246J" display="A125187246J" xr:uid="{00000000-0004-0000-0000-000080000000}"/>
    <hyperlink ref="E140" location="A125181630T" display="A125181630T" xr:uid="{00000000-0004-0000-0000-000081000000}"/>
    <hyperlink ref="E141" location="A125176018A" display="A125176018A" xr:uid="{00000000-0004-0000-0000-000082000000}"/>
    <hyperlink ref="E142" location="A125187250X" display="A125187250X" xr:uid="{00000000-0004-0000-0000-000083000000}"/>
    <hyperlink ref="E143" location="A125181634A" display="A125181634A" xr:uid="{00000000-0004-0000-0000-000084000000}"/>
    <hyperlink ref="E144" location="A125176062K" display="A125176062K" xr:uid="{00000000-0004-0000-0000-000085000000}"/>
    <hyperlink ref="E145" location="A125187294A" display="A125187294A" xr:uid="{00000000-0004-0000-0000-000086000000}"/>
    <hyperlink ref="E146" location="A125181678C" display="A125181678C" xr:uid="{00000000-0004-0000-0000-000087000000}"/>
    <hyperlink ref="E147" location="A125175970X" display="A125175970X" xr:uid="{00000000-0004-0000-0000-000088000000}"/>
    <hyperlink ref="E148" location="A125187202F" display="A125187202F" xr:uid="{00000000-0004-0000-0000-000089000000}"/>
    <hyperlink ref="E149" location="A125181586V" display="A125181586V" xr:uid="{00000000-0004-0000-0000-00008A000000}"/>
    <hyperlink ref="E150" location="A125176050A" display="A125176050A" xr:uid="{00000000-0004-0000-0000-00008B000000}"/>
    <hyperlink ref="E151" location="A125187282T" display="A125187282T" xr:uid="{00000000-0004-0000-0000-00008C000000}"/>
    <hyperlink ref="E152" location="A125181666V" display="A125181666V" xr:uid="{00000000-0004-0000-0000-00008D000000}"/>
    <hyperlink ref="E153" location="A125176054K" display="A125176054K" xr:uid="{00000000-0004-0000-0000-00008E000000}"/>
    <hyperlink ref="E154" location="A125187286A" display="A125187286A" xr:uid="{00000000-0004-0000-0000-00008F000000}"/>
    <hyperlink ref="E155" location="A125181670K" display="A125181670K" xr:uid="{00000000-0004-0000-0000-000090000000}"/>
    <hyperlink ref="E156" location="A125175974J" display="A125175974J" xr:uid="{00000000-0004-0000-0000-000091000000}"/>
    <hyperlink ref="E157" location="A125187206R" display="A125187206R" xr:uid="{00000000-0004-0000-0000-000092000000}"/>
    <hyperlink ref="E158" location="A125181590K" display="A125181590K" xr:uid="{00000000-0004-0000-0000-000093000000}"/>
    <hyperlink ref="E159" location="A125175994T" display="A125175994T" xr:uid="{00000000-0004-0000-0000-000094000000}"/>
    <hyperlink ref="E160" location="A125187226X" display="A125187226X" xr:uid="{00000000-0004-0000-0000-000095000000}"/>
    <hyperlink ref="E161" location="A125181610J" display="A125181610J" xr:uid="{00000000-0004-0000-0000-000096000000}"/>
    <hyperlink ref="E162" location="A125176022T" display="A125176022T" xr:uid="{00000000-0004-0000-0000-000097000000}"/>
    <hyperlink ref="E163" location="A125187254J" display="A125187254J" xr:uid="{00000000-0004-0000-0000-000098000000}"/>
    <hyperlink ref="E164" location="A125181638K" display="A125181638K" xr:uid="{00000000-0004-0000-0000-000099000000}"/>
    <hyperlink ref="E165" location="A125176066V" display="A125176066V" xr:uid="{00000000-0004-0000-0000-00009A000000}"/>
    <hyperlink ref="E166" location="A125187298K" display="A125187298K" xr:uid="{00000000-0004-0000-0000-00009B000000}"/>
    <hyperlink ref="E167" location="A125181682V" display="A125181682V" xr:uid="{00000000-0004-0000-0000-00009C000000}"/>
    <hyperlink ref="E168" location="A125174162J" display="A125174162J" xr:uid="{00000000-0004-0000-0000-00009D000000}"/>
    <hyperlink ref="E169" location="A125185394X" display="A125185394X" xr:uid="{00000000-0004-0000-0000-00009E000000}"/>
    <hyperlink ref="E170" location="A125179778W" display="A125179778W" xr:uid="{00000000-0004-0000-0000-00009F000000}"/>
    <hyperlink ref="E171" location="A125174126X" display="A125174126X" xr:uid="{00000000-0004-0000-0000-0000A0000000}"/>
    <hyperlink ref="E172" location="A125185358R" display="A125185358R" xr:uid="{00000000-0004-0000-0000-0000A1000000}"/>
    <hyperlink ref="E173" location="A125179742V" display="A125179742V" xr:uid="{00000000-0004-0000-0000-0000A2000000}"/>
    <hyperlink ref="E174" location="A125174166T" display="A125174166T" xr:uid="{00000000-0004-0000-0000-0000A3000000}"/>
    <hyperlink ref="E175" location="A125185398J" display="A125185398J" xr:uid="{00000000-0004-0000-0000-0000A4000000}"/>
    <hyperlink ref="E176" location="A125179782L" display="A125179782L" xr:uid="{00000000-0004-0000-0000-0000A5000000}"/>
    <hyperlink ref="E177" location="A125174170J" display="A125174170J" xr:uid="{00000000-0004-0000-0000-0000A6000000}"/>
    <hyperlink ref="E178" location="A125185402L" display="A125185402L" xr:uid="{00000000-0004-0000-0000-0000A7000000}"/>
    <hyperlink ref="E179" location="A125179786W" display="A125179786W" xr:uid="{00000000-0004-0000-0000-0000A8000000}"/>
    <hyperlink ref="E180" location="A125174130R" display="A125174130R" xr:uid="{00000000-0004-0000-0000-0000A9000000}"/>
    <hyperlink ref="E181" location="A125185362F" display="A125185362F" xr:uid="{00000000-0004-0000-0000-0000AA000000}"/>
    <hyperlink ref="E182" location="A125179746C" display="A125179746C" xr:uid="{00000000-0004-0000-0000-0000AB000000}"/>
    <hyperlink ref="E183" location="A125174134X" display="A125174134X" xr:uid="{00000000-0004-0000-0000-0000AC000000}"/>
    <hyperlink ref="E184" location="A125185366R" display="A125185366R" xr:uid="{00000000-0004-0000-0000-0000AD000000}"/>
    <hyperlink ref="E185" location="A125179750V" display="A125179750V" xr:uid="{00000000-0004-0000-0000-0000AE000000}"/>
    <hyperlink ref="E186" location="A125174154J" display="A125174154J" xr:uid="{00000000-0004-0000-0000-0000AF000000}"/>
    <hyperlink ref="E187" location="A125185386X" display="A125185386X" xr:uid="{00000000-0004-0000-0000-0000B0000000}"/>
    <hyperlink ref="E188" location="A125179770C" display="A125179770C" xr:uid="{00000000-0004-0000-0000-0000B1000000}"/>
    <hyperlink ref="E189" location="A125174114R" display="A125174114R" xr:uid="{00000000-0004-0000-0000-0000B2000000}"/>
    <hyperlink ref="E190" location="A125185346F" display="A125185346F" xr:uid="{00000000-0004-0000-0000-0000B3000000}"/>
    <hyperlink ref="E191" location="A125179730K" display="A125179730K" xr:uid="{00000000-0004-0000-0000-0000B4000000}"/>
    <hyperlink ref="E192" location="A125174174T" display="A125174174T" xr:uid="{00000000-0004-0000-0000-0000B5000000}"/>
    <hyperlink ref="E193" location="A125185406W" display="A125185406W" xr:uid="{00000000-0004-0000-0000-0000B6000000}"/>
    <hyperlink ref="E194" location="A125179790L" display="A125179790L" xr:uid="{00000000-0004-0000-0000-0000B7000000}"/>
    <hyperlink ref="E195" location="A125174158T" display="A125174158T" xr:uid="{00000000-0004-0000-0000-0000B8000000}"/>
    <hyperlink ref="E196" location="A125185390R" display="A125185390R" xr:uid="{00000000-0004-0000-0000-0000B9000000}"/>
    <hyperlink ref="E197" location="A125179774L" display="A125179774L" xr:uid="{00000000-0004-0000-0000-0000BA000000}"/>
    <hyperlink ref="E198" location="A125174186A" display="A125174186A" xr:uid="{00000000-0004-0000-0000-0000BB000000}"/>
    <hyperlink ref="E199" location="A125185418F" display="A125185418F" xr:uid="{00000000-0004-0000-0000-0000BC000000}"/>
    <hyperlink ref="E200" location="A125179802K" display="A125179802K" xr:uid="{00000000-0004-0000-0000-0000BD000000}"/>
    <hyperlink ref="E201" location="A125174118X" display="A125174118X" xr:uid="{00000000-0004-0000-0000-0000BE000000}"/>
    <hyperlink ref="E202" location="A125185350W" display="A125185350W" xr:uid="{00000000-0004-0000-0000-0000BF000000}"/>
    <hyperlink ref="E203" location="A125179734V" display="A125179734V" xr:uid="{00000000-0004-0000-0000-0000C0000000}"/>
    <hyperlink ref="E204" location="A125174094T" display="A125174094T" xr:uid="{00000000-0004-0000-0000-0000C1000000}"/>
    <hyperlink ref="E205" location="A125185326W" display="A125185326W" xr:uid="{00000000-0004-0000-0000-0000C2000000}"/>
    <hyperlink ref="E206" location="A125179710A" display="A125179710A" xr:uid="{00000000-0004-0000-0000-0000C3000000}"/>
    <hyperlink ref="E207" location="A125174106R" display="A125174106R" xr:uid="{00000000-0004-0000-0000-0000C4000000}"/>
    <hyperlink ref="E208" location="A125185338F" display="A125185338F" xr:uid="{00000000-0004-0000-0000-0000C5000000}"/>
    <hyperlink ref="E209" location="A125179722K" display="A125179722K" xr:uid="{00000000-0004-0000-0000-0000C6000000}"/>
    <hyperlink ref="E210" location="A125174138J" display="A125174138J" xr:uid="{00000000-0004-0000-0000-0000C7000000}"/>
    <hyperlink ref="E211" location="A125185370F" display="A125185370F" xr:uid="{00000000-0004-0000-0000-0000C8000000}"/>
    <hyperlink ref="E212" location="A125179754C" display="A125179754C" xr:uid="{00000000-0004-0000-0000-0000C9000000}"/>
    <hyperlink ref="E213" location="A125174110F" display="A125174110F" xr:uid="{00000000-0004-0000-0000-0000CA000000}"/>
    <hyperlink ref="E214" location="A125185342W" display="A125185342W" xr:uid="{00000000-0004-0000-0000-0000CB000000}"/>
    <hyperlink ref="E215" location="A125179726V" display="A125179726V" xr:uid="{00000000-0004-0000-0000-0000CC000000}"/>
    <hyperlink ref="E216" location="A125174142X" display="A125174142X" xr:uid="{00000000-0004-0000-0000-0000CD000000}"/>
    <hyperlink ref="E217" location="A125185374R" display="A125185374R" xr:uid="{00000000-0004-0000-0000-0000CE000000}"/>
    <hyperlink ref="E218" location="A125179758L" display="A125179758L" xr:uid="{00000000-0004-0000-0000-0000CF000000}"/>
    <hyperlink ref="E219" location="A125174146J" display="A125174146J" xr:uid="{00000000-0004-0000-0000-0000D0000000}"/>
    <hyperlink ref="E220" location="A125185378X" display="A125185378X" xr:uid="{00000000-0004-0000-0000-0000D1000000}"/>
    <hyperlink ref="E221" location="A125179762C" display="A125179762C" xr:uid="{00000000-0004-0000-0000-0000D2000000}"/>
    <hyperlink ref="E222" location="A125174190T" display="A125174190T" xr:uid="{00000000-0004-0000-0000-0000D3000000}"/>
    <hyperlink ref="E223" location="A125185422W" display="A125185422W" xr:uid="{00000000-0004-0000-0000-0000D4000000}"/>
    <hyperlink ref="E224" location="A125179806V" display="A125179806V" xr:uid="{00000000-0004-0000-0000-0000D5000000}"/>
    <hyperlink ref="E225" location="A125174098A" display="A125174098A" xr:uid="{00000000-0004-0000-0000-0000D6000000}"/>
    <hyperlink ref="E226" location="A125185330L" display="A125185330L" xr:uid="{00000000-0004-0000-0000-0000D7000000}"/>
    <hyperlink ref="E227" location="A125179714K" display="A125179714K" xr:uid="{00000000-0004-0000-0000-0000D8000000}"/>
    <hyperlink ref="E228" location="A125174178A" display="A125174178A" xr:uid="{00000000-0004-0000-0000-0000D9000000}"/>
    <hyperlink ref="E229" location="A125185410L" display="A125185410L" xr:uid="{00000000-0004-0000-0000-0000DA000000}"/>
    <hyperlink ref="E230" location="A125179794W" display="A125179794W" xr:uid="{00000000-0004-0000-0000-0000DB000000}"/>
    <hyperlink ref="E231" location="A125174182T" display="A125174182T" xr:uid="{00000000-0004-0000-0000-0000DC000000}"/>
    <hyperlink ref="E232" location="A125185414W" display="A125185414W" xr:uid="{00000000-0004-0000-0000-0000DD000000}"/>
    <hyperlink ref="E233" location="A125179798F" display="A125179798F" xr:uid="{00000000-0004-0000-0000-0000DE000000}"/>
    <hyperlink ref="E234" location="A125174102F" display="A125174102F" xr:uid="{00000000-0004-0000-0000-0000DF000000}"/>
    <hyperlink ref="E235" location="A125185334W" display="A125185334W" xr:uid="{00000000-0004-0000-0000-0000E0000000}"/>
    <hyperlink ref="E236" location="A125179718V" display="A125179718V" xr:uid="{00000000-0004-0000-0000-0000E1000000}"/>
    <hyperlink ref="E237" location="A125174122R" display="A125174122R" xr:uid="{00000000-0004-0000-0000-0000E2000000}"/>
    <hyperlink ref="E238" location="A125185354F" display="A125185354F" xr:uid="{00000000-0004-0000-0000-0000E3000000}"/>
    <hyperlink ref="E239" location="A125179738C" display="A125179738C" xr:uid="{00000000-0004-0000-0000-0000E4000000}"/>
    <hyperlink ref="E240" location="A125174150X" display="A125174150X" xr:uid="{00000000-0004-0000-0000-0000E5000000}"/>
    <hyperlink ref="E241" location="A125185382R" display="A125185382R" xr:uid="{00000000-0004-0000-0000-0000E6000000}"/>
    <hyperlink ref="E242" location="A125179766L" display="A125179766L" xr:uid="{00000000-0004-0000-0000-0000E7000000}"/>
    <hyperlink ref="E243" location="A125174194A" display="A125174194A" xr:uid="{00000000-0004-0000-0000-0000E8000000}"/>
    <hyperlink ref="E244" location="A125185426F" display="A125185426F" xr:uid="{00000000-0004-0000-0000-0000E9000000}"/>
    <hyperlink ref="E245" location="A125179810K" display="A125179810K" xr:uid="{00000000-0004-0000-0000-0000EA000000}"/>
    <hyperlink ref="E246" location="A125176970T" display="A125176970T" xr:uid="{00000000-0004-0000-0000-0000EB000000}"/>
    <hyperlink ref="E247" location="A125188202X" display="A125188202X" xr:uid="{00000000-0004-0000-0000-0000EC000000}"/>
    <hyperlink ref="E248" location="A125182586L" display="A125182586L" xr:uid="{00000000-0004-0000-0000-0000ED000000}"/>
    <hyperlink ref="E249" location="A125176934J" display="A125176934J" xr:uid="{00000000-0004-0000-0000-0000EE000000}"/>
    <hyperlink ref="E250" location="A125188166A" display="A125188166A" xr:uid="{00000000-0004-0000-0000-0000EF000000}"/>
    <hyperlink ref="E251" location="A125182550K" display="A125182550K" xr:uid="{00000000-0004-0000-0000-0000F0000000}"/>
    <hyperlink ref="E252" location="A125176974A" display="A125176974A" xr:uid="{00000000-0004-0000-0000-0000F1000000}"/>
    <hyperlink ref="E253" location="A125188206J" display="A125188206J" xr:uid="{00000000-0004-0000-0000-0000F2000000}"/>
    <hyperlink ref="E254" location="A125182590C" display="A125182590C" xr:uid="{00000000-0004-0000-0000-0000F3000000}"/>
    <hyperlink ref="E255" location="A125176978K" display="A125176978K" xr:uid="{00000000-0004-0000-0000-0000F4000000}"/>
    <hyperlink ref="E256" location="A125188210X" display="A125188210X" xr:uid="{00000000-0004-0000-0000-0000F5000000}"/>
    <hyperlink ref="E257" location="A125182594L" display="A125182594L" xr:uid="{00000000-0004-0000-0000-0000F6000000}"/>
    <hyperlink ref="E258" location="A125176938T" display="A125176938T" xr:uid="{00000000-0004-0000-0000-0000F7000000}"/>
    <hyperlink ref="E259" location="A125188170T" display="A125188170T" xr:uid="{00000000-0004-0000-0000-0000F8000000}"/>
    <hyperlink ref="E260" location="A125182554V" display="A125182554V" xr:uid="{00000000-0004-0000-0000-0000F9000000}"/>
    <hyperlink ref="E261" location="A125176942J" display="A125176942J" xr:uid="{00000000-0004-0000-0000-0000FA000000}"/>
    <hyperlink ref="E262" location="A125188174A" display="A125188174A" xr:uid="{00000000-0004-0000-0000-0000FB000000}"/>
    <hyperlink ref="E263" location="A125182558C" display="A125182558C" xr:uid="{00000000-0004-0000-0000-0000FC000000}"/>
    <hyperlink ref="E264" location="A125176962T" display="A125176962T" xr:uid="{00000000-0004-0000-0000-0000FD000000}"/>
    <hyperlink ref="E265" location="A125188194K" display="A125188194K" xr:uid="{00000000-0004-0000-0000-0000FE000000}"/>
    <hyperlink ref="E266" location="A125182578L" display="A125182578L" xr:uid="{00000000-0004-0000-0000-0000FF000000}"/>
    <hyperlink ref="E267" location="A125176922X" display="A125176922X" xr:uid="{00000000-0004-0000-0000-000000010000}"/>
    <hyperlink ref="E268" location="A125188154T" display="A125188154T" xr:uid="{00000000-0004-0000-0000-000001010000}"/>
    <hyperlink ref="E269" location="A125182538V" display="A125182538V" xr:uid="{00000000-0004-0000-0000-000002010000}"/>
    <hyperlink ref="E270" location="A125176982A" display="A125176982A" xr:uid="{00000000-0004-0000-0000-000003010000}"/>
    <hyperlink ref="E271" location="A125188214J" display="A125188214J" xr:uid="{00000000-0004-0000-0000-000004010000}"/>
    <hyperlink ref="E272" location="A125182598W" display="A125182598W" xr:uid="{00000000-0004-0000-0000-000005010000}"/>
    <hyperlink ref="E273" location="A125176966A" display="A125176966A" xr:uid="{00000000-0004-0000-0000-000006010000}"/>
    <hyperlink ref="E274" location="A125188198V" display="A125188198V" xr:uid="{00000000-0004-0000-0000-000007010000}"/>
    <hyperlink ref="E275" location="A125182582C" display="A125182582C" xr:uid="{00000000-0004-0000-0000-000008010000}"/>
    <hyperlink ref="E276" location="A125176994K" display="A125176994K" xr:uid="{00000000-0004-0000-0000-000009010000}"/>
    <hyperlink ref="E277" location="A125188226T" display="A125188226T" xr:uid="{00000000-0004-0000-0000-00000A010000}"/>
    <hyperlink ref="E278" location="A125182610A" display="A125182610A" xr:uid="{00000000-0004-0000-0000-00000B010000}"/>
    <hyperlink ref="E279" location="A125176926J" display="A125176926J" xr:uid="{00000000-0004-0000-0000-00000C010000}"/>
    <hyperlink ref="E280" location="A125188158A" display="A125188158A" xr:uid="{00000000-0004-0000-0000-00000D010000}"/>
    <hyperlink ref="E281" location="A125182542K" display="A125182542K" xr:uid="{00000000-0004-0000-0000-00000E010000}"/>
    <hyperlink ref="E282" location="A125176902R" display="A125176902R" xr:uid="{00000000-0004-0000-0000-00000F010000}"/>
    <hyperlink ref="E283" location="A125188134J" display="A125188134J" xr:uid="{00000000-0004-0000-0000-000010010000}"/>
    <hyperlink ref="E284" location="A125182518K" display="A125182518K" xr:uid="{00000000-0004-0000-0000-000011010000}"/>
    <hyperlink ref="E285" location="A125176914X" display="A125176914X" xr:uid="{00000000-0004-0000-0000-000012010000}"/>
    <hyperlink ref="E286" location="A125188146T" display="A125188146T" xr:uid="{00000000-0004-0000-0000-000013010000}"/>
    <hyperlink ref="E287" location="A125182530A" display="A125182530A" xr:uid="{00000000-0004-0000-0000-000014010000}"/>
    <hyperlink ref="E288" location="A125176946T" display="A125176946T" xr:uid="{00000000-0004-0000-0000-000015010000}"/>
    <hyperlink ref="E289" location="A125188178K" display="A125188178K" xr:uid="{00000000-0004-0000-0000-000016010000}"/>
    <hyperlink ref="E290" location="A125182562V" display="A125182562V" xr:uid="{00000000-0004-0000-0000-000017010000}"/>
    <hyperlink ref="E291" location="A125176918J" display="A125176918J" xr:uid="{00000000-0004-0000-0000-000018010000}"/>
    <hyperlink ref="E292" location="A125188150J" display="A125188150J" xr:uid="{00000000-0004-0000-0000-000019010000}"/>
    <hyperlink ref="E293" location="A125182534K" display="A125182534K" xr:uid="{00000000-0004-0000-0000-00001A010000}"/>
    <hyperlink ref="E294" location="A125176950J" display="A125176950J" xr:uid="{00000000-0004-0000-0000-00001B010000}"/>
    <hyperlink ref="E295" location="A125188182A" display="A125188182A" xr:uid="{00000000-0004-0000-0000-00001C010000}"/>
    <hyperlink ref="E296" location="A125182566C" display="A125182566C" xr:uid="{00000000-0004-0000-0000-00001D010000}"/>
    <hyperlink ref="E297" location="A125176954T" display="A125176954T" xr:uid="{00000000-0004-0000-0000-00001E010000}"/>
    <hyperlink ref="E298" location="A125188186K" display="A125188186K" xr:uid="{00000000-0004-0000-0000-00001F010000}"/>
    <hyperlink ref="E299" location="A125182570V" display="A125182570V" xr:uid="{00000000-0004-0000-0000-000020010000}"/>
    <hyperlink ref="E300" location="A125176998V" display="A125176998V" xr:uid="{00000000-0004-0000-0000-000021010000}"/>
    <hyperlink ref="E301" location="A125188230J" display="A125188230J" xr:uid="{00000000-0004-0000-0000-000022010000}"/>
    <hyperlink ref="E302" location="A125182614K" display="A125182614K" xr:uid="{00000000-0004-0000-0000-000023010000}"/>
    <hyperlink ref="E303" location="A125176906X" display="A125176906X" xr:uid="{00000000-0004-0000-0000-000024010000}"/>
    <hyperlink ref="E304" location="A125188138T" display="A125188138T" xr:uid="{00000000-0004-0000-0000-000025010000}"/>
    <hyperlink ref="E305" location="A125182522A" display="A125182522A" xr:uid="{00000000-0004-0000-0000-000026010000}"/>
    <hyperlink ref="E306" location="A125176986K" display="A125176986K" xr:uid="{00000000-0004-0000-0000-000027010000}"/>
    <hyperlink ref="E307" location="A125188218T" display="A125188218T" xr:uid="{00000000-0004-0000-0000-000028010000}"/>
    <hyperlink ref="E308" location="A125182602A" display="A125182602A" xr:uid="{00000000-0004-0000-0000-000029010000}"/>
    <hyperlink ref="E309" location="A125176990A" display="A125176990A" xr:uid="{00000000-0004-0000-0000-00002A010000}"/>
    <hyperlink ref="E310" location="A125188222J" display="A125188222J" xr:uid="{00000000-0004-0000-0000-00002B010000}"/>
    <hyperlink ref="E311" location="A125182606K" display="A125182606K" xr:uid="{00000000-0004-0000-0000-00002C010000}"/>
    <hyperlink ref="E312" location="A125176910R" display="A125176910R" xr:uid="{00000000-0004-0000-0000-00002D010000}"/>
    <hyperlink ref="E313" location="A125188142J" display="A125188142J" xr:uid="{00000000-0004-0000-0000-00002E010000}"/>
    <hyperlink ref="E314" location="A125182526K" display="A125182526K" xr:uid="{00000000-0004-0000-0000-00002F010000}"/>
    <hyperlink ref="E315" location="A125176930X" display="A125176930X" xr:uid="{00000000-0004-0000-0000-000030010000}"/>
    <hyperlink ref="E316" location="A125188162T" display="A125188162T" xr:uid="{00000000-0004-0000-0000-000031010000}"/>
    <hyperlink ref="E317" location="A125182546V" display="A125182546V" xr:uid="{00000000-0004-0000-0000-000032010000}"/>
    <hyperlink ref="E318" location="A125176958A" display="A125176958A" xr:uid="{00000000-0004-0000-0000-000033010000}"/>
    <hyperlink ref="E319" location="A125188190A" display="A125188190A" xr:uid="{00000000-0004-0000-0000-000034010000}"/>
    <hyperlink ref="E320" location="A125182574C" display="A125182574C" xr:uid="{00000000-0004-0000-0000-000035010000}"/>
    <hyperlink ref="E321" location="A125177002A" display="A125177002A" xr:uid="{00000000-0004-0000-0000-000036010000}"/>
    <hyperlink ref="E322" location="A125188234T" display="A125188234T" xr:uid="{00000000-0004-0000-0000-000037010000}"/>
    <hyperlink ref="E323" location="A125182618V" display="A125182618V" xr:uid="{00000000-0004-0000-0000-000038010000}"/>
    <hyperlink ref="E324" location="A125177906T" display="A125177906T" xr:uid="{00000000-0004-0000-0000-000039010000}"/>
    <hyperlink ref="E325" location="A125189138K" display="A125189138K" xr:uid="{00000000-0004-0000-0000-00003A010000}"/>
    <hyperlink ref="E326" location="A125183522V" display="A125183522V" xr:uid="{00000000-0004-0000-0000-00003B010000}"/>
    <hyperlink ref="E327" location="A125177870A" display="A125177870A" xr:uid="{00000000-0004-0000-0000-00003C010000}"/>
    <hyperlink ref="E328" location="A125189102J" display="A125189102J" xr:uid="{00000000-0004-0000-0000-00003D010000}"/>
    <hyperlink ref="E329" location="A125183486W" display="A125183486W" xr:uid="{00000000-0004-0000-0000-00003E010000}"/>
    <hyperlink ref="E330" location="A125177910J" display="A125177910J" xr:uid="{00000000-0004-0000-0000-00003F010000}"/>
    <hyperlink ref="E331" location="A125189142A" display="A125189142A" xr:uid="{00000000-0004-0000-0000-000040010000}"/>
    <hyperlink ref="E332" location="A125183526C" display="A125183526C" xr:uid="{00000000-0004-0000-0000-000041010000}"/>
    <hyperlink ref="E333" location="A125177914T" display="A125177914T" xr:uid="{00000000-0004-0000-0000-000042010000}"/>
    <hyperlink ref="E334" location="A125189146K" display="A125189146K" xr:uid="{00000000-0004-0000-0000-000043010000}"/>
    <hyperlink ref="E335" location="A125183530V" display="A125183530V" xr:uid="{00000000-0004-0000-0000-000044010000}"/>
    <hyperlink ref="E336" location="A125177874K" display="A125177874K" xr:uid="{00000000-0004-0000-0000-000045010000}"/>
    <hyperlink ref="E337" location="A125189106T" display="A125189106T" xr:uid="{00000000-0004-0000-0000-000046010000}"/>
    <hyperlink ref="E338" location="A125183490L" display="A125183490L" xr:uid="{00000000-0004-0000-0000-000047010000}"/>
    <hyperlink ref="E339" location="A125177878V" display="A125177878V" xr:uid="{00000000-0004-0000-0000-000048010000}"/>
    <hyperlink ref="E340" location="A125189110J" display="A125189110J" xr:uid="{00000000-0004-0000-0000-000049010000}"/>
    <hyperlink ref="E341" location="A125183494W" display="A125183494W" xr:uid="{00000000-0004-0000-0000-00004A010000}"/>
    <hyperlink ref="E342" location="A125177898C" display="A125177898C" xr:uid="{00000000-0004-0000-0000-00004B010000}"/>
    <hyperlink ref="E343" location="A125189130T" display="A125189130T" xr:uid="{00000000-0004-0000-0000-00004C010000}"/>
    <hyperlink ref="E344" location="A125183514V" display="A125183514V" xr:uid="{00000000-0004-0000-0000-00004D010000}"/>
    <hyperlink ref="E345" location="A125177858K" display="A125177858K" xr:uid="{00000000-0004-0000-0000-00004E010000}"/>
    <hyperlink ref="E346" location="A125189090K" display="A125189090K" xr:uid="{00000000-0004-0000-0000-00004F010000}"/>
    <hyperlink ref="E347" location="A125183474L" display="A125183474L" xr:uid="{00000000-0004-0000-0000-000050010000}"/>
    <hyperlink ref="E348" location="A125177918A" display="A125177918A" xr:uid="{00000000-0004-0000-0000-000051010000}"/>
    <hyperlink ref="E349" location="A125189150A" display="A125189150A" xr:uid="{00000000-0004-0000-0000-000052010000}"/>
    <hyperlink ref="E350" location="A125183534C" display="A125183534C" xr:uid="{00000000-0004-0000-0000-000053010000}"/>
    <hyperlink ref="E351" location="A125177902J" display="A125177902J" xr:uid="{00000000-0004-0000-0000-000054010000}"/>
    <hyperlink ref="E352" location="A125189134A" display="A125189134A" xr:uid="{00000000-0004-0000-0000-000055010000}"/>
    <hyperlink ref="E353" location="A125183518C" display="A125183518C" xr:uid="{00000000-0004-0000-0000-000056010000}"/>
    <hyperlink ref="E354" location="A125177930T" display="A125177930T" xr:uid="{00000000-0004-0000-0000-000057010000}"/>
    <hyperlink ref="E355" location="A125189162K" display="A125189162K" xr:uid="{00000000-0004-0000-0000-000058010000}"/>
    <hyperlink ref="E356" location="A125183546L" display="A125183546L" xr:uid="{00000000-0004-0000-0000-000059010000}"/>
    <hyperlink ref="E357" location="A125177862A" display="A125177862A" xr:uid="{00000000-0004-0000-0000-00005A010000}"/>
    <hyperlink ref="E358" location="A125189094V" display="A125189094V" xr:uid="{00000000-0004-0000-0000-00005B010000}"/>
    <hyperlink ref="E359" location="A125183478W" display="A125183478W" xr:uid="{00000000-0004-0000-0000-00005C010000}"/>
    <hyperlink ref="E360" location="A125177838A" display="A125177838A" xr:uid="{00000000-0004-0000-0000-00005D010000}"/>
    <hyperlink ref="E361" location="A125189070A" display="A125189070A" xr:uid="{00000000-0004-0000-0000-00005E010000}"/>
    <hyperlink ref="E362" location="A125183454C" display="A125183454C" xr:uid="{00000000-0004-0000-0000-00005F010000}"/>
    <hyperlink ref="E363" location="A125177850T" display="A125177850T" xr:uid="{00000000-0004-0000-0000-000060010000}"/>
    <hyperlink ref="E364" location="A125189082K" display="A125189082K" xr:uid="{00000000-0004-0000-0000-000061010000}"/>
    <hyperlink ref="E365" location="A125183466L" display="A125183466L" xr:uid="{00000000-0004-0000-0000-000062010000}"/>
    <hyperlink ref="E366" location="A125177882K" display="A125177882K" xr:uid="{00000000-0004-0000-0000-000063010000}"/>
    <hyperlink ref="E367" location="A125189114T" display="A125189114T" xr:uid="{00000000-0004-0000-0000-000064010000}"/>
    <hyperlink ref="E368" location="A125183498F" display="A125183498F" xr:uid="{00000000-0004-0000-0000-000065010000}"/>
    <hyperlink ref="E369" location="A125177854A" display="A125177854A" xr:uid="{00000000-0004-0000-0000-000066010000}"/>
    <hyperlink ref="E370" location="A125189086V" display="A125189086V" xr:uid="{00000000-0004-0000-0000-000067010000}"/>
    <hyperlink ref="E371" location="A125183470C" display="A125183470C" xr:uid="{00000000-0004-0000-0000-000068010000}"/>
    <hyperlink ref="E372" location="A125177886V" display="A125177886V" xr:uid="{00000000-0004-0000-0000-000069010000}"/>
    <hyperlink ref="E373" location="A125189118A" display="A125189118A" xr:uid="{00000000-0004-0000-0000-00006A010000}"/>
    <hyperlink ref="E374" location="A125183502K" display="A125183502K" xr:uid="{00000000-0004-0000-0000-00006B010000}"/>
    <hyperlink ref="E375" location="A125177890K" display="A125177890K" xr:uid="{00000000-0004-0000-0000-00006C010000}"/>
    <hyperlink ref="E376" location="A125189122T" display="A125189122T" xr:uid="{00000000-0004-0000-0000-00006D010000}"/>
    <hyperlink ref="E377" location="A125183506V" display="A125183506V" xr:uid="{00000000-0004-0000-0000-00006E010000}"/>
    <hyperlink ref="E378" location="A125177934A" display="A125177934A" xr:uid="{00000000-0004-0000-0000-00006F010000}"/>
    <hyperlink ref="E379" location="A125189166V" display="A125189166V" xr:uid="{00000000-0004-0000-0000-000070010000}"/>
    <hyperlink ref="E380" location="A125183550C" display="A125183550C" xr:uid="{00000000-0004-0000-0000-000071010000}"/>
    <hyperlink ref="E381" location="A125177842T" display="A125177842T" xr:uid="{00000000-0004-0000-0000-000072010000}"/>
    <hyperlink ref="E382" location="A125189074K" display="A125189074K" xr:uid="{00000000-0004-0000-0000-000073010000}"/>
    <hyperlink ref="E383" location="A125183458L" display="A125183458L" xr:uid="{00000000-0004-0000-0000-000074010000}"/>
    <hyperlink ref="E384" location="A125177922T" display="A125177922T" xr:uid="{00000000-0004-0000-0000-000075010000}"/>
    <hyperlink ref="E385" location="A125189154K" display="A125189154K" xr:uid="{00000000-0004-0000-0000-000076010000}"/>
    <hyperlink ref="E386" location="A125183538L" display="A125183538L" xr:uid="{00000000-0004-0000-0000-000077010000}"/>
    <hyperlink ref="E387" location="A125177926A" display="A125177926A" xr:uid="{00000000-0004-0000-0000-000078010000}"/>
    <hyperlink ref="E388" location="A125189158V" display="A125189158V" xr:uid="{00000000-0004-0000-0000-000079010000}"/>
    <hyperlink ref="E389" location="A125183542C" display="A125183542C" xr:uid="{00000000-0004-0000-0000-00007A010000}"/>
    <hyperlink ref="E390" location="A125177846A" display="A125177846A" xr:uid="{00000000-0004-0000-0000-00007B010000}"/>
    <hyperlink ref="E391" location="A125189078V" display="A125189078V" xr:uid="{00000000-0004-0000-0000-00007C010000}"/>
    <hyperlink ref="E392" location="A125183462C" display="A125183462C" xr:uid="{00000000-0004-0000-0000-00007D010000}"/>
    <hyperlink ref="E393" location="A125177866K" display="A125177866K" xr:uid="{00000000-0004-0000-0000-00007E010000}"/>
    <hyperlink ref="E394" location="A125189098C" display="A125189098C" xr:uid="{00000000-0004-0000-0000-00007F010000}"/>
    <hyperlink ref="E395" location="A125183482L" display="A125183482L" xr:uid="{00000000-0004-0000-0000-000080010000}"/>
    <hyperlink ref="E396" location="A125177894V" display="A125177894V" xr:uid="{00000000-0004-0000-0000-000081010000}"/>
    <hyperlink ref="E397" location="A125189126A" display="A125189126A" xr:uid="{00000000-0004-0000-0000-000082010000}"/>
    <hyperlink ref="E398" location="A125183510K" display="A125183510K" xr:uid="{00000000-0004-0000-0000-000083010000}"/>
    <hyperlink ref="E399" location="A125177938K" display="A125177938K" xr:uid="{00000000-0004-0000-0000-000084010000}"/>
    <hyperlink ref="E400" location="A125189170K" display="A125189170K" xr:uid="{00000000-0004-0000-0000-000085010000}"/>
    <hyperlink ref="E401" location="A125183554L" display="A125183554L" xr:uid="{00000000-0004-0000-0000-000086010000}"/>
    <hyperlink ref="E402" location="A125175098V" display="A125175098V" xr:uid="{00000000-0004-0000-0000-000087010000}"/>
    <hyperlink ref="E403" location="A125186330F" display="A125186330F" xr:uid="{00000000-0004-0000-0000-000088010000}"/>
    <hyperlink ref="E404" location="A125180714J" display="A125180714J" xr:uid="{00000000-0004-0000-0000-000089010000}"/>
    <hyperlink ref="E405" location="A125175062T" display="A125175062T" xr:uid="{00000000-0004-0000-0000-00008A010000}"/>
    <hyperlink ref="E406" location="A125186294J" display="A125186294J" xr:uid="{00000000-0004-0000-0000-00008B010000}"/>
    <hyperlink ref="E407" location="A125180678K" display="A125180678K" xr:uid="{00000000-0004-0000-0000-00008C010000}"/>
    <hyperlink ref="E408" location="A125175102X" display="A125175102X" xr:uid="{00000000-0004-0000-0000-00008D010000}"/>
    <hyperlink ref="E409" location="A125186334R" display="A125186334R" xr:uid="{00000000-0004-0000-0000-00008E010000}"/>
    <hyperlink ref="E410" location="A125180718T" display="A125180718T" xr:uid="{00000000-0004-0000-0000-00008F010000}"/>
    <hyperlink ref="E411" location="A125175106J" display="A125175106J" xr:uid="{00000000-0004-0000-0000-000090010000}"/>
    <hyperlink ref="E412" location="A125186338X" display="A125186338X" xr:uid="{00000000-0004-0000-0000-000091010000}"/>
    <hyperlink ref="E413" location="A125180722J" display="A125180722J" xr:uid="{00000000-0004-0000-0000-000092010000}"/>
    <hyperlink ref="E414" location="A125175066A" display="A125175066A" xr:uid="{00000000-0004-0000-0000-000093010000}"/>
    <hyperlink ref="E415" location="A125186298T" display="A125186298T" xr:uid="{00000000-0004-0000-0000-000094010000}"/>
    <hyperlink ref="E416" location="A125180682A" display="A125180682A" xr:uid="{00000000-0004-0000-0000-000095010000}"/>
    <hyperlink ref="E417" location="A125175070T" display="A125175070T" xr:uid="{00000000-0004-0000-0000-000096010000}"/>
    <hyperlink ref="E418" location="A125186302W" display="A125186302W" xr:uid="{00000000-0004-0000-0000-000097010000}"/>
    <hyperlink ref="E419" location="A125180686K" display="A125180686K" xr:uid="{00000000-0004-0000-0000-000098010000}"/>
    <hyperlink ref="E420" location="A125175090A" display="A125175090A" xr:uid="{00000000-0004-0000-0000-000099010000}"/>
    <hyperlink ref="E421" location="A125186322F" display="A125186322F" xr:uid="{00000000-0004-0000-0000-00009A010000}"/>
    <hyperlink ref="E422" location="A125180706J" display="A125180706J" xr:uid="{00000000-0004-0000-0000-00009B010000}"/>
    <hyperlink ref="E423" location="A125175050J" display="A125175050J" xr:uid="{00000000-0004-0000-0000-00009C010000}"/>
    <hyperlink ref="E424" location="A125186282X" display="A125186282X" xr:uid="{00000000-0004-0000-0000-00009D010000}"/>
    <hyperlink ref="E425" location="A125180666A" display="A125180666A" xr:uid="{00000000-0004-0000-0000-00009E010000}"/>
    <hyperlink ref="E426" location="A125175110X" display="A125175110X" xr:uid="{00000000-0004-0000-0000-00009F010000}"/>
    <hyperlink ref="E427" location="A125186342R" display="A125186342R" xr:uid="{00000000-0004-0000-0000-0000A0010000}"/>
    <hyperlink ref="E428" location="A125180726T" display="A125180726T" xr:uid="{00000000-0004-0000-0000-0000A1010000}"/>
    <hyperlink ref="E429" location="A125175094K" display="A125175094K" xr:uid="{00000000-0004-0000-0000-0000A2010000}"/>
    <hyperlink ref="E430" location="A125186326R" display="A125186326R" xr:uid="{00000000-0004-0000-0000-0000A3010000}"/>
    <hyperlink ref="E431" location="A125180710X" display="A125180710X" xr:uid="{00000000-0004-0000-0000-0000A4010000}"/>
    <hyperlink ref="E432" location="A125175122J" display="A125175122J" xr:uid="{00000000-0004-0000-0000-0000A5010000}"/>
    <hyperlink ref="E433" location="A125186354X" display="A125186354X" xr:uid="{00000000-0004-0000-0000-0000A6010000}"/>
    <hyperlink ref="E434" location="A125180738A" display="A125180738A" xr:uid="{00000000-0004-0000-0000-0000A7010000}"/>
    <hyperlink ref="E435" location="A125175054T" display="A125175054T" xr:uid="{00000000-0004-0000-0000-0000A8010000}"/>
    <hyperlink ref="E436" location="A125186286J" display="A125186286J" xr:uid="{00000000-0004-0000-0000-0000A9010000}"/>
    <hyperlink ref="E437" location="A125180670T" display="A125180670T" xr:uid="{00000000-0004-0000-0000-0000AA010000}"/>
    <hyperlink ref="E438" location="A125175030X" display="A125175030X" xr:uid="{00000000-0004-0000-0000-0000AB010000}"/>
    <hyperlink ref="E439" location="A125186262R" display="A125186262R" xr:uid="{00000000-0004-0000-0000-0000AC010000}"/>
    <hyperlink ref="E440" location="A125180646T" display="A125180646T" xr:uid="{00000000-0004-0000-0000-0000AD010000}"/>
    <hyperlink ref="E441" location="A125175042J" display="A125175042J" xr:uid="{00000000-0004-0000-0000-0000AE010000}"/>
    <hyperlink ref="E442" location="A125186274X" display="A125186274X" xr:uid="{00000000-0004-0000-0000-0000AF010000}"/>
    <hyperlink ref="E443" location="A125180658A" display="A125180658A" xr:uid="{00000000-0004-0000-0000-0000B0010000}"/>
    <hyperlink ref="E444" location="A125175074A" display="A125175074A" xr:uid="{00000000-0004-0000-0000-0000B1010000}"/>
    <hyperlink ref="E445" location="A125186306F" display="A125186306F" xr:uid="{00000000-0004-0000-0000-0000B2010000}"/>
    <hyperlink ref="E446" location="A125180690A" display="A125180690A" xr:uid="{00000000-0004-0000-0000-0000B3010000}"/>
    <hyperlink ref="E447" location="A125175046T" display="A125175046T" xr:uid="{00000000-0004-0000-0000-0000B4010000}"/>
    <hyperlink ref="E448" location="A125186278J" display="A125186278J" xr:uid="{00000000-0004-0000-0000-0000B5010000}"/>
    <hyperlink ref="E449" location="A125180662T" display="A125180662T" xr:uid="{00000000-0004-0000-0000-0000B6010000}"/>
    <hyperlink ref="E450" location="A125175078K" display="A125175078K" xr:uid="{00000000-0004-0000-0000-0000B7010000}"/>
    <hyperlink ref="E451" location="A125186310W" display="A125186310W" xr:uid="{00000000-0004-0000-0000-0000B8010000}"/>
    <hyperlink ref="E452" location="A125180694K" display="A125180694K" xr:uid="{00000000-0004-0000-0000-0000B9010000}"/>
    <hyperlink ref="E453" location="A125175082A" display="A125175082A" xr:uid="{00000000-0004-0000-0000-0000BA010000}"/>
    <hyperlink ref="E454" location="A125186314F" display="A125186314F" xr:uid="{00000000-0004-0000-0000-0000BB010000}"/>
    <hyperlink ref="E455" location="A125180698V" display="A125180698V" xr:uid="{00000000-0004-0000-0000-0000BC010000}"/>
    <hyperlink ref="E456" location="A125175126T" display="A125175126T" xr:uid="{00000000-0004-0000-0000-0000BD010000}"/>
    <hyperlink ref="E457" location="A125186358J" display="A125186358J" xr:uid="{00000000-0004-0000-0000-0000BE010000}"/>
    <hyperlink ref="E458" location="A125180742T" display="A125180742T" xr:uid="{00000000-0004-0000-0000-0000BF010000}"/>
    <hyperlink ref="E459" location="A125175034J" display="A125175034J" xr:uid="{00000000-0004-0000-0000-0000C0010000}"/>
    <hyperlink ref="E460" location="A125186266X" display="A125186266X" xr:uid="{00000000-0004-0000-0000-0000C1010000}"/>
    <hyperlink ref="E461" location="A125180650J" display="A125180650J" xr:uid="{00000000-0004-0000-0000-0000C2010000}"/>
    <hyperlink ref="E462" location="A125175114J" display="A125175114J" xr:uid="{00000000-0004-0000-0000-0000C3010000}"/>
    <hyperlink ref="E463" location="A125186346X" display="A125186346X" xr:uid="{00000000-0004-0000-0000-0000C4010000}"/>
    <hyperlink ref="E464" location="A125180730J" display="A125180730J" xr:uid="{00000000-0004-0000-0000-0000C5010000}"/>
    <hyperlink ref="E465" location="A125175118T" display="A125175118T" xr:uid="{00000000-0004-0000-0000-0000C6010000}"/>
    <hyperlink ref="E466" location="A125186350R" display="A125186350R" xr:uid="{00000000-0004-0000-0000-0000C7010000}"/>
    <hyperlink ref="E467" location="A125180734T" display="A125180734T" xr:uid="{00000000-0004-0000-0000-0000C8010000}"/>
    <hyperlink ref="E468" location="A125175038T" display="A125175038T" xr:uid="{00000000-0004-0000-0000-0000C9010000}"/>
    <hyperlink ref="E469" location="A125186270R" display="A125186270R" xr:uid="{00000000-0004-0000-0000-0000CA010000}"/>
    <hyperlink ref="E470" location="A125180654T" display="A125180654T" xr:uid="{00000000-0004-0000-0000-0000CB010000}"/>
    <hyperlink ref="E471" location="A125175058A" display="A125175058A" xr:uid="{00000000-0004-0000-0000-0000CC010000}"/>
    <hyperlink ref="E472" location="A125186290X" display="A125186290X" xr:uid="{00000000-0004-0000-0000-0000CD010000}"/>
    <hyperlink ref="E473" location="A125180674A" display="A125180674A" xr:uid="{00000000-0004-0000-0000-0000CE010000}"/>
    <hyperlink ref="E474" location="A125175086K" display="A125175086K" xr:uid="{00000000-0004-0000-0000-0000CF010000}"/>
    <hyperlink ref="E475" location="A125186318R" display="A125186318R" xr:uid="{00000000-0004-0000-0000-0000D0010000}"/>
    <hyperlink ref="E476" location="A125180702X" display="A125180702X" xr:uid="{00000000-0004-0000-0000-0000D1010000}"/>
    <hyperlink ref="E477" location="A125175130J" display="A125175130J" xr:uid="{00000000-0004-0000-0000-0000D2010000}"/>
    <hyperlink ref="E478" location="A125186362X" display="A125186362X" xr:uid="{00000000-0004-0000-0000-0000D3010000}"/>
    <hyperlink ref="E479" location="A125180746A" display="A125180746A" xr:uid="{00000000-0004-0000-0000-0000D4010000}"/>
    <hyperlink ref="E480" location="A125173850V" display="A125173850V" xr:uid="{00000000-0004-0000-0000-0000D5010000}"/>
    <hyperlink ref="E481" location="A125185082L" display="A125185082L" xr:uid="{00000000-0004-0000-0000-0000D6010000}"/>
    <hyperlink ref="E482" location="A125179466K" display="A125179466K" xr:uid="{00000000-0004-0000-0000-0000D7010000}"/>
    <hyperlink ref="E483" location="A125173814K" display="A125173814K" xr:uid="{00000000-0004-0000-0000-0000D8010000}"/>
    <hyperlink ref="E484" location="A125185046C" display="A125185046C" xr:uid="{00000000-0004-0000-0000-0000D9010000}"/>
    <hyperlink ref="E485" location="A125179430J" display="A125179430J" xr:uid="{00000000-0004-0000-0000-0000DA010000}"/>
    <hyperlink ref="E486" location="A125173854C" display="A125173854C" xr:uid="{00000000-0004-0000-0000-0000DB010000}"/>
    <hyperlink ref="E487" location="A125185086W" display="A125185086W" xr:uid="{00000000-0004-0000-0000-0000DC010000}"/>
    <hyperlink ref="E488" location="A125179470A" display="A125179470A" xr:uid="{00000000-0004-0000-0000-0000DD010000}"/>
    <hyperlink ref="E489" location="A125173858L" display="A125173858L" xr:uid="{00000000-0004-0000-0000-0000DE010000}"/>
    <hyperlink ref="E490" location="A125185090L" display="A125185090L" xr:uid="{00000000-0004-0000-0000-0000DF010000}"/>
    <hyperlink ref="E491" location="A125179474K" display="A125179474K" xr:uid="{00000000-0004-0000-0000-0000E0010000}"/>
    <hyperlink ref="E492" location="A125173818V" display="A125173818V" xr:uid="{00000000-0004-0000-0000-0000E1010000}"/>
    <hyperlink ref="E493" location="A125185050V" display="A125185050V" xr:uid="{00000000-0004-0000-0000-0000E2010000}"/>
    <hyperlink ref="E494" location="A125179434T" display="A125179434T" xr:uid="{00000000-0004-0000-0000-0000E3010000}"/>
    <hyperlink ref="E495" location="A125173822K" display="A125173822K" xr:uid="{00000000-0004-0000-0000-0000E4010000}"/>
    <hyperlink ref="E496" location="A125185054C" display="A125185054C" xr:uid="{00000000-0004-0000-0000-0000E5010000}"/>
    <hyperlink ref="E497" location="A125179438A" display="A125179438A" xr:uid="{00000000-0004-0000-0000-0000E6010000}"/>
    <hyperlink ref="E498" location="A125173842V" display="A125173842V" xr:uid="{00000000-0004-0000-0000-0000E7010000}"/>
    <hyperlink ref="E499" location="A125185074L" display="A125185074L" xr:uid="{00000000-0004-0000-0000-0000E8010000}"/>
    <hyperlink ref="E500" location="A125179458K" display="A125179458K" xr:uid="{00000000-0004-0000-0000-0000E9010000}"/>
    <hyperlink ref="E501" location="A125173802A" display="A125173802A" xr:uid="{00000000-0004-0000-0000-0000EA010000}"/>
    <hyperlink ref="E502" location="A125185034V" display="A125185034V" xr:uid="{00000000-0004-0000-0000-0000EB010000}"/>
    <hyperlink ref="E503" location="A125179418T" display="A125179418T" xr:uid="{00000000-0004-0000-0000-0000EC010000}"/>
    <hyperlink ref="E504" location="A125173862C" display="A125173862C" xr:uid="{00000000-0004-0000-0000-0000ED010000}"/>
    <hyperlink ref="E505" location="A125185094W" display="A125185094W" xr:uid="{00000000-0004-0000-0000-0000EE010000}"/>
    <hyperlink ref="E506" location="A125179478V" display="A125179478V" xr:uid="{00000000-0004-0000-0000-0000EF010000}"/>
    <hyperlink ref="E507" location="A125173846C" display="A125173846C" xr:uid="{00000000-0004-0000-0000-0000F0010000}"/>
    <hyperlink ref="E508" location="A125185078W" display="A125185078W" xr:uid="{00000000-0004-0000-0000-0000F1010000}"/>
    <hyperlink ref="E509" location="A125179462A" display="A125179462A" xr:uid="{00000000-0004-0000-0000-0000F2010000}"/>
    <hyperlink ref="E510" location="A125173874L" display="A125173874L" xr:uid="{00000000-0004-0000-0000-0000F3010000}"/>
    <hyperlink ref="E511" location="A125185106V" display="A125185106V" xr:uid="{00000000-0004-0000-0000-0000F4010000}"/>
    <hyperlink ref="E512" location="A125179490K" display="A125179490K" xr:uid="{00000000-0004-0000-0000-0000F5010000}"/>
    <hyperlink ref="E513" location="A125173806K" display="A125173806K" xr:uid="{00000000-0004-0000-0000-0000F6010000}"/>
    <hyperlink ref="E514" location="A125185038C" display="A125185038C" xr:uid="{00000000-0004-0000-0000-0000F7010000}"/>
    <hyperlink ref="E515" location="A125179422J" display="A125179422J" xr:uid="{00000000-0004-0000-0000-0000F8010000}"/>
    <hyperlink ref="E516" location="A125173782C" display="A125173782C" xr:uid="{00000000-0004-0000-0000-0000F9010000}"/>
    <hyperlink ref="E517" location="A125185014K" display="A125185014K" xr:uid="{00000000-0004-0000-0000-0000FA010000}"/>
    <hyperlink ref="E518" location="A125179398V" display="A125179398V" xr:uid="{00000000-0004-0000-0000-0000FB010000}"/>
    <hyperlink ref="E519" location="A125173794L" display="A125173794L" xr:uid="{00000000-0004-0000-0000-0000FC010000}"/>
    <hyperlink ref="E520" location="A125185026V" display="A125185026V" xr:uid="{00000000-0004-0000-0000-0000FD010000}"/>
    <hyperlink ref="E521" location="A125179410X" display="A125179410X" xr:uid="{00000000-0004-0000-0000-0000FE010000}"/>
    <hyperlink ref="E522" location="A125173826V" display="A125173826V" xr:uid="{00000000-0004-0000-0000-0000FF010000}"/>
    <hyperlink ref="E523" location="A125185058L" display="A125185058L" xr:uid="{00000000-0004-0000-0000-000000020000}"/>
    <hyperlink ref="E524" location="A125179442T" display="A125179442T" xr:uid="{00000000-0004-0000-0000-000001020000}"/>
    <hyperlink ref="E525" location="A125173798W" display="A125173798W" xr:uid="{00000000-0004-0000-0000-000002020000}"/>
    <hyperlink ref="E526" location="A125185030K" display="A125185030K" xr:uid="{00000000-0004-0000-0000-000003020000}"/>
    <hyperlink ref="E527" location="A125179414J" display="A125179414J" xr:uid="{00000000-0004-0000-0000-000004020000}"/>
    <hyperlink ref="E528" location="A125173830K" display="A125173830K" xr:uid="{00000000-0004-0000-0000-000005020000}"/>
    <hyperlink ref="E529" location="A125185062C" display="A125185062C" xr:uid="{00000000-0004-0000-0000-000006020000}"/>
    <hyperlink ref="E530" location="A125179446A" display="A125179446A" xr:uid="{00000000-0004-0000-0000-000007020000}"/>
    <hyperlink ref="E531" location="A125173834V" display="A125173834V" xr:uid="{00000000-0004-0000-0000-000008020000}"/>
    <hyperlink ref="E532" location="A125185066L" display="A125185066L" xr:uid="{00000000-0004-0000-0000-000009020000}"/>
    <hyperlink ref="E533" location="A125179450T" display="A125179450T" xr:uid="{00000000-0004-0000-0000-00000A020000}"/>
    <hyperlink ref="E534" location="A125173878W" display="A125173878W" xr:uid="{00000000-0004-0000-0000-00000B020000}"/>
    <hyperlink ref="E535" location="A125185110K" display="A125185110K" xr:uid="{00000000-0004-0000-0000-00000C020000}"/>
    <hyperlink ref="E536" location="A125179494V" display="A125179494V" xr:uid="{00000000-0004-0000-0000-00000D020000}"/>
    <hyperlink ref="E537" location="A125173786L" display="A125173786L" xr:uid="{00000000-0004-0000-0000-00000E020000}"/>
    <hyperlink ref="E538" location="A125185018V" display="A125185018V" xr:uid="{00000000-0004-0000-0000-00000F020000}"/>
    <hyperlink ref="E539" location="A125179402X" display="A125179402X" xr:uid="{00000000-0004-0000-0000-000010020000}"/>
    <hyperlink ref="E540" location="A125173866L" display="A125173866L" xr:uid="{00000000-0004-0000-0000-000011020000}"/>
    <hyperlink ref="E541" location="A125185098F" display="A125185098F" xr:uid="{00000000-0004-0000-0000-000012020000}"/>
    <hyperlink ref="E542" location="A125179482K" display="A125179482K" xr:uid="{00000000-0004-0000-0000-000013020000}"/>
    <hyperlink ref="E543" location="A125173870C" display="A125173870C" xr:uid="{00000000-0004-0000-0000-000014020000}"/>
    <hyperlink ref="E544" location="A125185102K" display="A125185102K" xr:uid="{00000000-0004-0000-0000-000015020000}"/>
    <hyperlink ref="E545" location="A125179486V" display="A125179486V" xr:uid="{00000000-0004-0000-0000-000016020000}"/>
    <hyperlink ref="E546" location="A125173790C" display="A125173790C" xr:uid="{00000000-0004-0000-0000-000017020000}"/>
    <hyperlink ref="E547" location="A125185022K" display="A125185022K" xr:uid="{00000000-0004-0000-0000-000018020000}"/>
    <hyperlink ref="E548" location="A125179406J" display="A125179406J" xr:uid="{00000000-0004-0000-0000-000019020000}"/>
    <hyperlink ref="E549" location="A125173810A" display="A125173810A" xr:uid="{00000000-0004-0000-0000-00001A020000}"/>
    <hyperlink ref="E550" location="A125185042V" display="A125185042V" xr:uid="{00000000-0004-0000-0000-00001B020000}"/>
    <hyperlink ref="E551" location="A125179426T" display="A125179426T" xr:uid="{00000000-0004-0000-0000-00001C020000}"/>
    <hyperlink ref="E552" location="A125173838C" display="A125173838C" xr:uid="{00000000-0004-0000-0000-00001D020000}"/>
    <hyperlink ref="E553" location="A125185070C" display="A125185070C" xr:uid="{00000000-0004-0000-0000-00001E020000}"/>
    <hyperlink ref="E554" location="A125179454A" display="A125179454A" xr:uid="{00000000-0004-0000-0000-00001F020000}"/>
    <hyperlink ref="E555" location="A125173882L" display="A125173882L" xr:uid="{00000000-0004-0000-0000-000020020000}"/>
    <hyperlink ref="E556" location="A125185114V" display="A125185114V" xr:uid="{00000000-0004-0000-0000-000021020000}"/>
    <hyperlink ref="E557" location="A125179498C" display="A125179498C" xr:uid="{00000000-0004-0000-0000-000022020000}"/>
    <hyperlink ref="E558" location="A125173434J" display="A125173434J" xr:uid="{00000000-0004-0000-0000-000023020000}"/>
    <hyperlink ref="E559" location="A125184666X" display="A125184666X" xr:uid="{00000000-0004-0000-0000-000024020000}"/>
    <hyperlink ref="E560" location="A125179050F" display="A125179050F" xr:uid="{00000000-0004-0000-0000-000025020000}"/>
    <hyperlink ref="E561" location="A125173398K" display="A125173398K" xr:uid="{00000000-0004-0000-0000-000026020000}"/>
    <hyperlink ref="E562" location="A125184630W" display="A125184630W" xr:uid="{00000000-0004-0000-0000-000027020000}"/>
    <hyperlink ref="E563" location="A125179014W" display="A125179014W" xr:uid="{00000000-0004-0000-0000-000028020000}"/>
    <hyperlink ref="E564" location="A125173438T" display="A125173438T" xr:uid="{00000000-0004-0000-0000-000029020000}"/>
    <hyperlink ref="E565" location="A125184670R" display="A125184670R" xr:uid="{00000000-0004-0000-0000-00002A020000}"/>
    <hyperlink ref="E566" location="A125179054R" display="A125179054R" xr:uid="{00000000-0004-0000-0000-00002B020000}"/>
    <hyperlink ref="E567" location="A125173442J" display="A125173442J" xr:uid="{00000000-0004-0000-0000-00002C020000}"/>
    <hyperlink ref="E568" location="A125184674X" display="A125184674X" xr:uid="{00000000-0004-0000-0000-00002D020000}"/>
    <hyperlink ref="E569" location="A125179058X" display="A125179058X" xr:uid="{00000000-0004-0000-0000-00002E020000}"/>
    <hyperlink ref="E570" location="A125173402R" display="A125173402R" xr:uid="{00000000-0004-0000-0000-00002F020000}"/>
    <hyperlink ref="E571" location="A125184634F" display="A125184634F" xr:uid="{00000000-0004-0000-0000-000030020000}"/>
    <hyperlink ref="E572" location="A125179018F" display="A125179018F" xr:uid="{00000000-0004-0000-0000-000031020000}"/>
    <hyperlink ref="E573" location="A125173406X" display="A125173406X" xr:uid="{00000000-0004-0000-0000-000032020000}"/>
    <hyperlink ref="E574" location="A125184638R" display="A125184638R" xr:uid="{00000000-0004-0000-0000-000033020000}"/>
    <hyperlink ref="E575" location="A125179022W" display="A125179022W" xr:uid="{00000000-0004-0000-0000-000034020000}"/>
    <hyperlink ref="E576" location="A125173426J" display="A125173426J" xr:uid="{00000000-0004-0000-0000-000035020000}"/>
    <hyperlink ref="E577" location="A125184658X" display="A125184658X" xr:uid="{00000000-0004-0000-0000-000036020000}"/>
    <hyperlink ref="E578" location="A125179042F" display="A125179042F" xr:uid="{00000000-0004-0000-0000-000037020000}"/>
    <hyperlink ref="E579" location="A125173386A" display="A125173386A" xr:uid="{00000000-0004-0000-0000-000038020000}"/>
    <hyperlink ref="E580" location="A125184618F" display="A125184618F" xr:uid="{00000000-0004-0000-0000-000039020000}"/>
    <hyperlink ref="E581" location="A125179002L" display="A125179002L" xr:uid="{00000000-0004-0000-0000-00003A020000}"/>
    <hyperlink ref="E582" location="A125173446T" display="A125173446T" xr:uid="{00000000-0004-0000-0000-00003B020000}"/>
    <hyperlink ref="E583" location="A125184678J" display="A125184678J" xr:uid="{00000000-0004-0000-0000-00003C020000}"/>
    <hyperlink ref="E584" location="A125179062R" display="A125179062R" xr:uid="{00000000-0004-0000-0000-00003D020000}"/>
    <hyperlink ref="E585" location="A125173430X" display="A125173430X" xr:uid="{00000000-0004-0000-0000-00003E020000}"/>
    <hyperlink ref="E586" location="A125184662R" display="A125184662R" xr:uid="{00000000-0004-0000-0000-00003F020000}"/>
    <hyperlink ref="E587" location="A125179046R" display="A125179046R" xr:uid="{00000000-0004-0000-0000-000040020000}"/>
    <hyperlink ref="E588" location="A125173458A" display="A125173458A" xr:uid="{00000000-0004-0000-0000-000041020000}"/>
    <hyperlink ref="E589" location="A125184690X" display="A125184690X" xr:uid="{00000000-0004-0000-0000-000042020000}"/>
    <hyperlink ref="E590" location="A125179074X" display="A125179074X" xr:uid="{00000000-0004-0000-0000-000043020000}"/>
    <hyperlink ref="E591" location="A125173390T" display="A125173390T" xr:uid="{00000000-0004-0000-0000-000044020000}"/>
    <hyperlink ref="E592" location="A125184622W" display="A125184622W" xr:uid="{00000000-0004-0000-0000-000045020000}"/>
    <hyperlink ref="E593" location="A125179006W" display="A125179006W" xr:uid="{00000000-0004-0000-0000-000046020000}"/>
    <hyperlink ref="E594" location="A125173366T" display="A125173366T" xr:uid="{00000000-0004-0000-0000-000047020000}"/>
    <hyperlink ref="E595" location="A125184598J" display="A125184598J" xr:uid="{00000000-0004-0000-0000-000048020000}"/>
    <hyperlink ref="E596" location="A125178982L" display="A125178982L" xr:uid="{00000000-0004-0000-0000-000049020000}"/>
    <hyperlink ref="E597" location="A125173378A" display="A125173378A" xr:uid="{00000000-0004-0000-0000-00004A020000}"/>
    <hyperlink ref="E598" location="A125184610L" display="A125184610L" xr:uid="{00000000-0004-0000-0000-00004B020000}"/>
    <hyperlink ref="E599" location="A125178994W" display="A125178994W" xr:uid="{00000000-0004-0000-0000-00004C020000}"/>
    <hyperlink ref="E600" location="A125173410R" display="A125173410R" xr:uid="{00000000-0004-0000-0000-00004D020000}"/>
    <hyperlink ref="E601" location="A125184642F" display="A125184642F" xr:uid="{00000000-0004-0000-0000-00004E020000}"/>
    <hyperlink ref="E602" location="A125179026F" display="A125179026F" xr:uid="{00000000-0004-0000-0000-00004F020000}"/>
    <hyperlink ref="E603" location="A125173382T" display="A125173382T" xr:uid="{00000000-0004-0000-0000-000050020000}"/>
    <hyperlink ref="E604" location="A125184614W" display="A125184614W" xr:uid="{00000000-0004-0000-0000-000051020000}"/>
    <hyperlink ref="E605" location="A125178998F" display="A125178998F" xr:uid="{00000000-0004-0000-0000-000052020000}"/>
    <hyperlink ref="E606" location="A125173414X" display="A125173414X" xr:uid="{00000000-0004-0000-0000-000053020000}"/>
    <hyperlink ref="E607" location="A125184646R" display="A125184646R" xr:uid="{00000000-0004-0000-0000-000054020000}"/>
    <hyperlink ref="E608" location="A125179030W" display="A125179030W" xr:uid="{00000000-0004-0000-0000-000055020000}"/>
    <hyperlink ref="E609" location="A125173418J" display="A125173418J" xr:uid="{00000000-0004-0000-0000-000056020000}"/>
    <hyperlink ref="E610" location="A125184650F" display="A125184650F" xr:uid="{00000000-0004-0000-0000-000057020000}"/>
    <hyperlink ref="E611" location="A125179034F" display="A125179034F" xr:uid="{00000000-0004-0000-0000-000058020000}"/>
    <hyperlink ref="E612" location="A125173462T" display="A125173462T" xr:uid="{00000000-0004-0000-0000-000059020000}"/>
    <hyperlink ref="E613" location="A125184694J" display="A125184694J" xr:uid="{00000000-0004-0000-0000-00005A020000}"/>
    <hyperlink ref="E614" location="A125179078J" display="A125179078J" xr:uid="{00000000-0004-0000-0000-00005B020000}"/>
    <hyperlink ref="E615" location="A125173370J" display="A125173370J" xr:uid="{00000000-0004-0000-0000-00005C020000}"/>
    <hyperlink ref="E616" location="A125184602L" display="A125184602L" xr:uid="{00000000-0004-0000-0000-00005D020000}"/>
    <hyperlink ref="E617" location="A125178986W" display="A125178986W" xr:uid="{00000000-0004-0000-0000-00005E020000}"/>
    <hyperlink ref="E618" location="A125173450J" display="A125173450J" xr:uid="{00000000-0004-0000-0000-00005F020000}"/>
    <hyperlink ref="E619" location="A125184682X" display="A125184682X" xr:uid="{00000000-0004-0000-0000-000060020000}"/>
    <hyperlink ref="E620" location="A125179066X" display="A125179066X" xr:uid="{00000000-0004-0000-0000-000061020000}"/>
    <hyperlink ref="E621" location="A125173454T" display="A125173454T" xr:uid="{00000000-0004-0000-0000-000062020000}"/>
    <hyperlink ref="E622" location="A125184686J" display="A125184686J" xr:uid="{00000000-0004-0000-0000-000063020000}"/>
    <hyperlink ref="E623" location="A125179070R" display="A125179070R" xr:uid="{00000000-0004-0000-0000-000064020000}"/>
    <hyperlink ref="E624" location="A125173374T" display="A125173374T" xr:uid="{00000000-0004-0000-0000-000065020000}"/>
    <hyperlink ref="E625" location="A125184606W" display="A125184606W" xr:uid="{00000000-0004-0000-0000-000066020000}"/>
    <hyperlink ref="E626" location="A125178990L" display="A125178990L" xr:uid="{00000000-0004-0000-0000-000067020000}"/>
    <hyperlink ref="E627" location="A125173394A" display="A125173394A" xr:uid="{00000000-0004-0000-0000-000068020000}"/>
    <hyperlink ref="E628" location="A125184626F" display="A125184626F" xr:uid="{00000000-0004-0000-0000-000069020000}"/>
    <hyperlink ref="E629" location="A125179010L" display="A125179010L" xr:uid="{00000000-0004-0000-0000-00006A020000}"/>
    <hyperlink ref="E630" location="A125173422X" display="A125173422X" xr:uid="{00000000-0004-0000-0000-00006B020000}"/>
    <hyperlink ref="E631" location="A125184654R" display="A125184654R" xr:uid="{00000000-0004-0000-0000-00006C020000}"/>
    <hyperlink ref="E632" location="A125179038R" display="A125179038R" xr:uid="{00000000-0004-0000-0000-00006D020000}"/>
    <hyperlink ref="E633" location="A125173466A" display="A125173466A" xr:uid="{00000000-0004-0000-0000-00006E020000}"/>
    <hyperlink ref="E634" location="A125184698T" display="A125184698T" xr:uid="{00000000-0004-0000-0000-00006F020000}"/>
    <hyperlink ref="E635" location="A125179082X" display="A125179082X" xr:uid="{00000000-0004-0000-0000-000070020000}"/>
    <hyperlink ref="E636" location="A125173954L" display="A125173954L" xr:uid="{00000000-0004-0000-0000-000071020000}"/>
    <hyperlink ref="E637" location="A125185186F" display="A125185186F" xr:uid="{00000000-0004-0000-0000-000072020000}"/>
    <hyperlink ref="E638" location="A125179570K" display="A125179570K" xr:uid="{00000000-0004-0000-0000-000073020000}"/>
    <hyperlink ref="E639" location="A125173918C" display="A125173918C" xr:uid="{00000000-0004-0000-0000-000074020000}"/>
    <hyperlink ref="E640" location="A125185150C" display="A125185150C" xr:uid="{00000000-0004-0000-0000-000075020000}"/>
    <hyperlink ref="E641" location="A125179534A" display="A125179534A" xr:uid="{00000000-0004-0000-0000-000076020000}"/>
    <hyperlink ref="E642" location="A125173958W" display="A125173958W" xr:uid="{00000000-0004-0000-0000-000077020000}"/>
    <hyperlink ref="E643" location="A125185190W" display="A125185190W" xr:uid="{00000000-0004-0000-0000-000078020000}"/>
    <hyperlink ref="E644" location="A125179574V" display="A125179574V" xr:uid="{00000000-0004-0000-0000-000079020000}"/>
    <hyperlink ref="E645" location="A125173962L" display="A125173962L" xr:uid="{00000000-0004-0000-0000-00007A020000}"/>
    <hyperlink ref="E646" location="A125185194F" display="A125185194F" xr:uid="{00000000-0004-0000-0000-00007B020000}"/>
    <hyperlink ref="E647" location="A125179578C" display="A125179578C" xr:uid="{00000000-0004-0000-0000-00007C020000}"/>
    <hyperlink ref="E648" location="A125173922V" display="A125173922V" xr:uid="{00000000-0004-0000-0000-00007D020000}"/>
    <hyperlink ref="E649" location="A125185154L" display="A125185154L" xr:uid="{00000000-0004-0000-0000-00007E020000}"/>
    <hyperlink ref="E650" location="A125179538K" display="A125179538K" xr:uid="{00000000-0004-0000-0000-00007F020000}"/>
    <hyperlink ref="E651" location="A125173926C" display="A125173926C" xr:uid="{00000000-0004-0000-0000-000080020000}"/>
    <hyperlink ref="E652" location="A125185158W" display="A125185158W" xr:uid="{00000000-0004-0000-0000-000081020000}"/>
    <hyperlink ref="E653" location="A125179542A" display="A125179542A" xr:uid="{00000000-0004-0000-0000-000082020000}"/>
    <hyperlink ref="E654" location="A125173946L" display="A125173946L" xr:uid="{00000000-0004-0000-0000-000083020000}"/>
    <hyperlink ref="E655" location="A125185178F" display="A125185178F" xr:uid="{00000000-0004-0000-0000-000084020000}"/>
    <hyperlink ref="E656" location="A125179562K" display="A125179562K" xr:uid="{00000000-0004-0000-0000-000085020000}"/>
    <hyperlink ref="E657" location="A125173906V" display="A125173906V" xr:uid="{00000000-0004-0000-0000-000086020000}"/>
    <hyperlink ref="E658" location="A125185138L" display="A125185138L" xr:uid="{00000000-0004-0000-0000-000087020000}"/>
    <hyperlink ref="E659" location="A125179522T" display="A125179522T" xr:uid="{00000000-0004-0000-0000-000088020000}"/>
    <hyperlink ref="E660" location="A125173966W" display="A125173966W" xr:uid="{00000000-0004-0000-0000-000089020000}"/>
    <hyperlink ref="E661" location="A125185198R" display="A125185198R" xr:uid="{00000000-0004-0000-0000-00008A020000}"/>
    <hyperlink ref="E662" location="A125179582V" display="A125179582V" xr:uid="{00000000-0004-0000-0000-00008B020000}"/>
    <hyperlink ref="E663" location="A125173950C" display="A125173950C" xr:uid="{00000000-0004-0000-0000-00008C020000}"/>
    <hyperlink ref="E664" location="A125185182W" display="A125185182W" xr:uid="{00000000-0004-0000-0000-00008D020000}"/>
    <hyperlink ref="E665" location="A125179566V" display="A125179566V" xr:uid="{00000000-0004-0000-0000-00008E020000}"/>
    <hyperlink ref="E666" location="A125173978F" display="A125173978F" xr:uid="{00000000-0004-0000-0000-00008F020000}"/>
    <hyperlink ref="E667" location="A125185210V" display="A125185210V" xr:uid="{00000000-0004-0000-0000-000090020000}"/>
    <hyperlink ref="E668" location="A125179594C" display="A125179594C" xr:uid="{00000000-0004-0000-0000-000091020000}"/>
    <hyperlink ref="E669" location="A125173910K" display="A125173910K" xr:uid="{00000000-0004-0000-0000-000092020000}"/>
    <hyperlink ref="E670" location="A125185142C" display="A125185142C" xr:uid="{00000000-0004-0000-0000-000093020000}"/>
    <hyperlink ref="E671" location="A125179526A" display="A125179526A" xr:uid="{00000000-0004-0000-0000-000094020000}"/>
    <hyperlink ref="E672" location="A125173886W" display="A125173886W" xr:uid="{00000000-0004-0000-0000-000095020000}"/>
    <hyperlink ref="E673" location="A125185118C" display="A125185118C" xr:uid="{00000000-0004-0000-0000-000096020000}"/>
    <hyperlink ref="E674" location="A125179502J" display="A125179502J" xr:uid="{00000000-0004-0000-0000-000097020000}"/>
    <hyperlink ref="E675" location="A125173898F" display="A125173898F" xr:uid="{00000000-0004-0000-0000-000098020000}"/>
    <hyperlink ref="E676" location="A125185130V" display="A125185130V" xr:uid="{00000000-0004-0000-0000-000099020000}"/>
    <hyperlink ref="E677" location="A125179514T" display="A125179514T" xr:uid="{00000000-0004-0000-0000-00009A020000}"/>
    <hyperlink ref="E678" location="A125173930V" display="A125173930V" xr:uid="{00000000-0004-0000-0000-00009B020000}"/>
    <hyperlink ref="E679" location="A125185162L" display="A125185162L" xr:uid="{00000000-0004-0000-0000-00009C020000}"/>
    <hyperlink ref="E680" location="A125179546K" display="A125179546K" xr:uid="{00000000-0004-0000-0000-00009D020000}"/>
    <hyperlink ref="E681" location="A125173902K" display="A125173902K" xr:uid="{00000000-0004-0000-0000-00009E020000}"/>
    <hyperlink ref="E682" location="A125185134C" display="A125185134C" xr:uid="{00000000-0004-0000-0000-00009F020000}"/>
    <hyperlink ref="E683" location="A125179518A" display="A125179518A" xr:uid="{00000000-0004-0000-0000-0000A0020000}"/>
    <hyperlink ref="E684" location="A125173934C" display="A125173934C" xr:uid="{00000000-0004-0000-0000-0000A1020000}"/>
    <hyperlink ref="E685" location="A125185166W" display="A125185166W" xr:uid="{00000000-0004-0000-0000-0000A2020000}"/>
    <hyperlink ref="E686" location="A125179550A" display="A125179550A" xr:uid="{00000000-0004-0000-0000-0000A3020000}"/>
    <hyperlink ref="E687" location="A125173938L" display="A125173938L" xr:uid="{00000000-0004-0000-0000-0000A4020000}"/>
    <hyperlink ref="E688" location="A125185170L" display="A125185170L" xr:uid="{00000000-0004-0000-0000-0000A5020000}"/>
    <hyperlink ref="E689" location="A125179554K" display="A125179554K" xr:uid="{00000000-0004-0000-0000-0000A6020000}"/>
    <hyperlink ref="E690" location="A125173982W" display="A125173982W" xr:uid="{00000000-0004-0000-0000-0000A7020000}"/>
    <hyperlink ref="E691" location="A125185214C" display="A125185214C" xr:uid="{00000000-0004-0000-0000-0000A8020000}"/>
    <hyperlink ref="E692" location="A125179598L" display="A125179598L" xr:uid="{00000000-0004-0000-0000-0000A9020000}"/>
    <hyperlink ref="E693" location="A125173890L" display="A125173890L" xr:uid="{00000000-0004-0000-0000-0000AA020000}"/>
    <hyperlink ref="E694" location="A125185122V" display="A125185122V" xr:uid="{00000000-0004-0000-0000-0000AB020000}"/>
    <hyperlink ref="E695" location="A125179506T" display="A125179506T" xr:uid="{00000000-0004-0000-0000-0000AC020000}"/>
    <hyperlink ref="E696" location="A125173970L" display="A125173970L" xr:uid="{00000000-0004-0000-0000-0000AD020000}"/>
    <hyperlink ref="E697" location="A125185202V" display="A125185202V" xr:uid="{00000000-0004-0000-0000-0000AE020000}"/>
    <hyperlink ref="E698" location="A125179586C" display="A125179586C" xr:uid="{00000000-0004-0000-0000-0000AF020000}"/>
    <hyperlink ref="E699" location="A125173974W" display="A125173974W" xr:uid="{00000000-0004-0000-0000-0000B0020000}"/>
    <hyperlink ref="E700" location="A125185206C" display="A125185206C" xr:uid="{00000000-0004-0000-0000-0000B1020000}"/>
    <hyperlink ref="E701" location="A125179590V" display="A125179590V" xr:uid="{00000000-0004-0000-0000-0000B2020000}"/>
    <hyperlink ref="E702" location="A125173894W" display="A125173894W" xr:uid="{00000000-0004-0000-0000-0000B3020000}"/>
    <hyperlink ref="E703" location="A125185126C" display="A125185126C" xr:uid="{00000000-0004-0000-0000-0000B4020000}"/>
    <hyperlink ref="E704" location="A125179510J" display="A125179510J" xr:uid="{00000000-0004-0000-0000-0000B5020000}"/>
    <hyperlink ref="E705" location="A125173914V" display="A125173914V" xr:uid="{00000000-0004-0000-0000-0000B6020000}"/>
    <hyperlink ref="E706" location="A125185146L" display="A125185146L" xr:uid="{00000000-0004-0000-0000-0000B7020000}"/>
    <hyperlink ref="E707" location="A125179530T" display="A125179530T" xr:uid="{00000000-0004-0000-0000-0000B8020000}"/>
    <hyperlink ref="E708" location="A125173942C" display="A125173942C" xr:uid="{00000000-0004-0000-0000-0000B9020000}"/>
    <hyperlink ref="E709" location="A125185174W" display="A125185174W" xr:uid="{00000000-0004-0000-0000-0000BA020000}"/>
    <hyperlink ref="E710" location="A125179558V" display="A125179558V" xr:uid="{00000000-0004-0000-0000-0000BB020000}"/>
    <hyperlink ref="E711" location="A125173986F" display="A125173986F" xr:uid="{00000000-0004-0000-0000-0000BC020000}"/>
    <hyperlink ref="E712" location="A125185218L" display="A125185218L" xr:uid="{00000000-0004-0000-0000-0000BD020000}"/>
    <hyperlink ref="E713" location="A125179602T" display="A125179602T" xr:uid="{00000000-0004-0000-0000-0000BE020000}"/>
    <hyperlink ref="E714" location="A125174058J" display="A125174058J" xr:uid="{00000000-0004-0000-0000-0000BF020000}"/>
    <hyperlink ref="E715" location="A125185290F" display="A125185290F" xr:uid="{00000000-0004-0000-0000-0000C0020000}"/>
    <hyperlink ref="E716" location="A125179674C" display="A125179674C" xr:uid="{00000000-0004-0000-0000-0000C1020000}"/>
    <hyperlink ref="E717" location="A125174022F" display="A125174022F" xr:uid="{00000000-0004-0000-0000-0000C2020000}"/>
    <hyperlink ref="E718" location="A125185254W" display="A125185254W" xr:uid="{00000000-0004-0000-0000-0000C3020000}"/>
    <hyperlink ref="E719" location="A125179638V" display="A125179638V" xr:uid="{00000000-0004-0000-0000-0000C4020000}"/>
    <hyperlink ref="E720" location="A125174062X" display="A125174062X" xr:uid="{00000000-0004-0000-0000-0000C5020000}"/>
    <hyperlink ref="E721" location="A125185294R" display="A125185294R" xr:uid="{00000000-0004-0000-0000-0000C6020000}"/>
    <hyperlink ref="E722" location="A125179678L" display="A125179678L" xr:uid="{00000000-0004-0000-0000-0000C7020000}"/>
    <hyperlink ref="E723" location="A125174066J" display="A125174066J" xr:uid="{00000000-0004-0000-0000-0000C8020000}"/>
    <hyperlink ref="E724" location="A125185298X" display="A125185298X" xr:uid="{00000000-0004-0000-0000-0000C9020000}"/>
    <hyperlink ref="E725" location="A125179682C" display="A125179682C" xr:uid="{00000000-0004-0000-0000-0000CA020000}"/>
    <hyperlink ref="E726" location="A125174026R" display="A125174026R" xr:uid="{00000000-0004-0000-0000-0000CB020000}"/>
    <hyperlink ref="E727" location="A125185258F" display="A125185258F" xr:uid="{00000000-0004-0000-0000-0000CC020000}"/>
    <hyperlink ref="E728" location="A125179642K" display="A125179642K" xr:uid="{00000000-0004-0000-0000-0000CD020000}"/>
    <hyperlink ref="E729" location="A125174030F" display="A125174030F" xr:uid="{00000000-0004-0000-0000-0000CE020000}"/>
    <hyperlink ref="E730" location="A125185262W" display="A125185262W" xr:uid="{00000000-0004-0000-0000-0000CF020000}"/>
    <hyperlink ref="E731" location="A125179646V" display="A125179646V" xr:uid="{00000000-0004-0000-0000-0000D0020000}"/>
    <hyperlink ref="E732" location="A125174050R" display="A125174050R" xr:uid="{00000000-0004-0000-0000-0000D1020000}"/>
    <hyperlink ref="E733" location="A125185282F" display="A125185282F" xr:uid="{00000000-0004-0000-0000-0000D2020000}"/>
    <hyperlink ref="E734" location="A125179666C" display="A125179666C" xr:uid="{00000000-0004-0000-0000-0000D3020000}"/>
    <hyperlink ref="E735" location="A125174010W" display="A125174010W" xr:uid="{00000000-0004-0000-0000-0000D4020000}"/>
    <hyperlink ref="E736" location="A125185242L" display="A125185242L" xr:uid="{00000000-0004-0000-0000-0000D5020000}"/>
    <hyperlink ref="E737" location="A125179626K" display="A125179626K" xr:uid="{00000000-0004-0000-0000-0000D6020000}"/>
    <hyperlink ref="E738" location="A125174070X" display="A125174070X" xr:uid="{00000000-0004-0000-0000-0000D7020000}"/>
    <hyperlink ref="E739" location="A125185302C" display="A125185302C" xr:uid="{00000000-0004-0000-0000-0000D8020000}"/>
    <hyperlink ref="E740" location="A125179686L" display="A125179686L" xr:uid="{00000000-0004-0000-0000-0000D9020000}"/>
    <hyperlink ref="E741" location="A125174054X" display="A125174054X" xr:uid="{00000000-0004-0000-0000-0000DA020000}"/>
    <hyperlink ref="E742" location="A125185286R" display="A125185286R" xr:uid="{00000000-0004-0000-0000-0000DB020000}"/>
    <hyperlink ref="E743" location="A125179670V" display="A125179670V" xr:uid="{00000000-0004-0000-0000-0000DC020000}"/>
    <hyperlink ref="E744" location="A125174082J" display="A125174082J" xr:uid="{00000000-0004-0000-0000-0000DD020000}"/>
    <hyperlink ref="E745" location="A125185314L" display="A125185314L" xr:uid="{00000000-0004-0000-0000-0000DE020000}"/>
    <hyperlink ref="E746" location="A125179698W" display="A125179698W" xr:uid="{00000000-0004-0000-0000-0000DF020000}"/>
    <hyperlink ref="E747" location="A125174014F" display="A125174014F" xr:uid="{00000000-0004-0000-0000-0000E0020000}"/>
    <hyperlink ref="E748" location="A125185246W" display="A125185246W" xr:uid="{00000000-0004-0000-0000-0000E1020000}"/>
    <hyperlink ref="E749" location="A125179630A" display="A125179630A" xr:uid="{00000000-0004-0000-0000-0000E2020000}"/>
    <hyperlink ref="E750" location="A125173990W" display="A125173990W" xr:uid="{00000000-0004-0000-0000-0000E3020000}"/>
    <hyperlink ref="E751" location="A125185222C" display="A125185222C" xr:uid="{00000000-0004-0000-0000-0000E4020000}"/>
    <hyperlink ref="E752" location="A125179606A" display="A125179606A" xr:uid="{00000000-0004-0000-0000-0000E5020000}"/>
    <hyperlink ref="E753" location="A125174002W" display="A125174002W" xr:uid="{00000000-0004-0000-0000-0000E6020000}"/>
    <hyperlink ref="E754" location="A125185234L" display="A125185234L" xr:uid="{00000000-0004-0000-0000-0000E7020000}"/>
    <hyperlink ref="E755" location="A125179618K" display="A125179618K" xr:uid="{00000000-0004-0000-0000-0000E8020000}"/>
    <hyperlink ref="E756" location="A125174034R" display="A125174034R" xr:uid="{00000000-0004-0000-0000-0000E9020000}"/>
    <hyperlink ref="E757" location="A125185266F" display="A125185266F" xr:uid="{00000000-0004-0000-0000-0000EA020000}"/>
    <hyperlink ref="E758" location="A125179650K" display="A125179650K" xr:uid="{00000000-0004-0000-0000-0000EB020000}"/>
    <hyperlink ref="E759" location="A125174006F" display="A125174006F" xr:uid="{00000000-0004-0000-0000-0000EC020000}"/>
    <hyperlink ref="E760" location="A125185238W" display="A125185238W" xr:uid="{00000000-0004-0000-0000-0000ED020000}"/>
    <hyperlink ref="E761" location="A125179622A" display="A125179622A" xr:uid="{00000000-0004-0000-0000-0000EE020000}"/>
    <hyperlink ref="E762" location="A125174038X" display="A125174038X" xr:uid="{00000000-0004-0000-0000-0000EF020000}"/>
    <hyperlink ref="E763" location="A125185270W" display="A125185270W" xr:uid="{00000000-0004-0000-0000-0000F0020000}"/>
    <hyperlink ref="E764" location="A125179654V" display="A125179654V" xr:uid="{00000000-0004-0000-0000-0000F1020000}"/>
    <hyperlink ref="E765" location="A125174042R" display="A125174042R" xr:uid="{00000000-0004-0000-0000-0000F2020000}"/>
    <hyperlink ref="E766" location="A125185274F" display="A125185274F" xr:uid="{00000000-0004-0000-0000-0000F3020000}"/>
    <hyperlink ref="E767" location="A125179658C" display="A125179658C" xr:uid="{00000000-0004-0000-0000-0000F4020000}"/>
    <hyperlink ref="E768" location="A125174086T" display="A125174086T" xr:uid="{00000000-0004-0000-0000-0000F5020000}"/>
    <hyperlink ref="E769" location="A125185318W" display="A125185318W" xr:uid="{00000000-0004-0000-0000-0000F6020000}"/>
    <hyperlink ref="E770" location="A125179702A" display="A125179702A" xr:uid="{00000000-0004-0000-0000-0000F7020000}"/>
    <hyperlink ref="E771" location="A125173994F" display="A125173994F" xr:uid="{00000000-0004-0000-0000-0000F8020000}"/>
    <hyperlink ref="E772" location="A125185226L" display="A125185226L" xr:uid="{00000000-0004-0000-0000-0000F9020000}"/>
    <hyperlink ref="E773" location="A125179610T" display="A125179610T" xr:uid="{00000000-0004-0000-0000-0000FA020000}"/>
    <hyperlink ref="E774" location="A125174074J" display="A125174074J" xr:uid="{00000000-0004-0000-0000-0000FB020000}"/>
    <hyperlink ref="E775" location="A125185306L" display="A125185306L" xr:uid="{00000000-0004-0000-0000-0000FC020000}"/>
    <hyperlink ref="E776" location="A125179690C" display="A125179690C" xr:uid="{00000000-0004-0000-0000-0000FD020000}"/>
    <hyperlink ref="E777" location="A125174078T" display="A125174078T" xr:uid="{00000000-0004-0000-0000-0000FE020000}"/>
    <hyperlink ref="E778" location="A125185310C" display="A125185310C" xr:uid="{00000000-0004-0000-0000-0000FF020000}"/>
    <hyperlink ref="E779" location="A125179694L" display="A125179694L" xr:uid="{00000000-0004-0000-0000-000000030000}"/>
    <hyperlink ref="E780" location="A125173998R" display="A125173998R" xr:uid="{00000000-0004-0000-0000-000001030000}"/>
    <hyperlink ref="E781" location="A125185230C" display="A125185230C" xr:uid="{00000000-0004-0000-0000-000002030000}"/>
    <hyperlink ref="E782" location="A125179614A" display="A125179614A" xr:uid="{00000000-0004-0000-0000-000003030000}"/>
    <hyperlink ref="E783" location="A125174018R" display="A125174018R" xr:uid="{00000000-0004-0000-0000-000004030000}"/>
    <hyperlink ref="E784" location="A125185250L" display="A125185250L" xr:uid="{00000000-0004-0000-0000-000005030000}"/>
    <hyperlink ref="E785" location="A125179634K" display="A125179634K" xr:uid="{00000000-0004-0000-0000-000006030000}"/>
    <hyperlink ref="E786" location="A125174046X" display="A125174046X" xr:uid="{00000000-0004-0000-0000-000007030000}"/>
    <hyperlink ref="E787" location="A125185278R" display="A125185278R" xr:uid="{00000000-0004-0000-0000-000008030000}"/>
    <hyperlink ref="E788" location="A125179662V" display="A125179662V" xr:uid="{00000000-0004-0000-0000-000009030000}"/>
    <hyperlink ref="E789" location="A125174090J" display="A125174090J" xr:uid="{00000000-0004-0000-0000-00000A030000}"/>
    <hyperlink ref="E790" location="A125185322L" display="A125185322L" xr:uid="{00000000-0004-0000-0000-00000B030000}"/>
    <hyperlink ref="E791" location="A125179706K" display="A125179706K" xr:uid="{00000000-0004-0000-0000-00000C030000}"/>
    <hyperlink ref="E792" location="A125173538A" display="A125173538A" xr:uid="{00000000-0004-0000-0000-00000D030000}"/>
    <hyperlink ref="E793" location="A125184770X" display="A125184770X" xr:uid="{00000000-0004-0000-0000-00000E030000}"/>
    <hyperlink ref="E794" location="A125179154X" display="A125179154X" xr:uid="{00000000-0004-0000-0000-00000F030000}"/>
    <hyperlink ref="E795" location="A125173502X" display="A125173502X" xr:uid="{00000000-0004-0000-0000-000010030000}"/>
    <hyperlink ref="E796" location="A125184734R" display="A125184734R" xr:uid="{00000000-0004-0000-0000-000011030000}"/>
    <hyperlink ref="E797" location="A125179118R" display="A125179118R" xr:uid="{00000000-0004-0000-0000-000012030000}"/>
    <hyperlink ref="E798" location="A125173542T" display="A125173542T" xr:uid="{00000000-0004-0000-0000-000013030000}"/>
    <hyperlink ref="E799" location="A125184774J" display="A125184774J" xr:uid="{00000000-0004-0000-0000-000014030000}"/>
    <hyperlink ref="E800" location="A125179158J" display="A125179158J" xr:uid="{00000000-0004-0000-0000-000015030000}"/>
    <hyperlink ref="E801" location="A125173546A" display="A125173546A" xr:uid="{00000000-0004-0000-0000-000016030000}"/>
    <hyperlink ref="E802" location="A125184778T" display="A125184778T" xr:uid="{00000000-0004-0000-0000-000017030000}"/>
    <hyperlink ref="E803" location="A125179162X" display="A125179162X" xr:uid="{00000000-0004-0000-0000-000018030000}"/>
    <hyperlink ref="E804" location="A125173506J" display="A125173506J" xr:uid="{00000000-0004-0000-0000-000019030000}"/>
    <hyperlink ref="E805" location="A125184738X" display="A125184738X" xr:uid="{00000000-0004-0000-0000-00001A030000}"/>
    <hyperlink ref="E806" location="A125179122F" display="A125179122F" xr:uid="{00000000-0004-0000-0000-00001B030000}"/>
    <hyperlink ref="E807" location="A125173510X" display="A125173510X" xr:uid="{00000000-0004-0000-0000-00001C030000}"/>
    <hyperlink ref="E808" location="A125184742R" display="A125184742R" xr:uid="{00000000-0004-0000-0000-00001D030000}"/>
    <hyperlink ref="E809" location="A125179126R" display="A125179126R" xr:uid="{00000000-0004-0000-0000-00001E030000}"/>
    <hyperlink ref="E810" location="A125173530J" display="A125173530J" xr:uid="{00000000-0004-0000-0000-00001F030000}"/>
    <hyperlink ref="E811" location="A125184762X" display="A125184762X" xr:uid="{00000000-0004-0000-0000-000020030000}"/>
    <hyperlink ref="E812" location="A125179146X" display="A125179146X" xr:uid="{00000000-0004-0000-0000-000021030000}"/>
    <hyperlink ref="E813" location="A125173490A" display="A125173490A" xr:uid="{00000000-0004-0000-0000-000022030000}"/>
    <hyperlink ref="E814" location="A125184722F" display="A125184722F" xr:uid="{00000000-0004-0000-0000-000023030000}"/>
    <hyperlink ref="E815" location="A125179106F" display="A125179106F" xr:uid="{00000000-0004-0000-0000-000024030000}"/>
    <hyperlink ref="E816" location="A125173550T" display="A125173550T" xr:uid="{00000000-0004-0000-0000-000025030000}"/>
    <hyperlink ref="E817" location="A125184782J" display="A125184782J" xr:uid="{00000000-0004-0000-0000-000026030000}"/>
    <hyperlink ref="E818" location="A125179166J" display="A125179166J" xr:uid="{00000000-0004-0000-0000-000027030000}"/>
    <hyperlink ref="E819" location="A125173534T" display="A125173534T" xr:uid="{00000000-0004-0000-0000-000028030000}"/>
    <hyperlink ref="E820" location="A125184766J" display="A125184766J" xr:uid="{00000000-0004-0000-0000-000029030000}"/>
    <hyperlink ref="E821" location="A125179150R" display="A125179150R" xr:uid="{00000000-0004-0000-0000-00002A030000}"/>
    <hyperlink ref="E822" location="A125173562A" display="A125173562A" xr:uid="{00000000-0004-0000-0000-00002B030000}"/>
    <hyperlink ref="E823" location="A125184794T" display="A125184794T" xr:uid="{00000000-0004-0000-0000-00002C030000}"/>
    <hyperlink ref="E824" location="A125179178T" display="A125179178T" xr:uid="{00000000-0004-0000-0000-00002D030000}"/>
    <hyperlink ref="E825" location="A125173494K" display="A125173494K" xr:uid="{00000000-0004-0000-0000-00002E030000}"/>
    <hyperlink ref="E826" location="A125184726R" display="A125184726R" xr:uid="{00000000-0004-0000-0000-00002F030000}"/>
    <hyperlink ref="E827" location="A125179110W" display="A125179110W" xr:uid="{00000000-0004-0000-0000-000030030000}"/>
    <hyperlink ref="E828" location="A125173470T" display="A125173470T" xr:uid="{00000000-0004-0000-0000-000031030000}"/>
    <hyperlink ref="E829" location="A125184702W" display="A125184702W" xr:uid="{00000000-0004-0000-0000-000032030000}"/>
    <hyperlink ref="E830" location="A125179086J" display="A125179086J" xr:uid="{00000000-0004-0000-0000-000033030000}"/>
    <hyperlink ref="E831" location="A125173482A" display="A125173482A" xr:uid="{00000000-0004-0000-0000-000034030000}"/>
    <hyperlink ref="E832" location="A125184714F" display="A125184714F" xr:uid="{00000000-0004-0000-0000-000035030000}"/>
    <hyperlink ref="E833" location="A125179098T" display="A125179098T" xr:uid="{00000000-0004-0000-0000-000036030000}"/>
    <hyperlink ref="E834" location="A125173514J" display="A125173514J" xr:uid="{00000000-0004-0000-0000-000037030000}"/>
    <hyperlink ref="E835" location="A125184746X" display="A125184746X" xr:uid="{00000000-0004-0000-0000-000038030000}"/>
    <hyperlink ref="E836" location="A125179130F" display="A125179130F" xr:uid="{00000000-0004-0000-0000-000039030000}"/>
    <hyperlink ref="E837" location="A125173486K" display="A125173486K" xr:uid="{00000000-0004-0000-0000-00003A030000}"/>
    <hyperlink ref="E838" location="A125184718R" display="A125184718R" xr:uid="{00000000-0004-0000-0000-00003B030000}"/>
    <hyperlink ref="E839" location="A125179102W" display="A125179102W" xr:uid="{00000000-0004-0000-0000-00003C030000}"/>
    <hyperlink ref="E840" location="A125173518T" display="A125173518T" xr:uid="{00000000-0004-0000-0000-00003D030000}"/>
    <hyperlink ref="E841" location="A125184750R" display="A125184750R" xr:uid="{00000000-0004-0000-0000-00003E030000}"/>
    <hyperlink ref="E842" location="A125179134R" display="A125179134R" xr:uid="{00000000-0004-0000-0000-00003F030000}"/>
    <hyperlink ref="E843" location="A125173522J" display="A125173522J" xr:uid="{00000000-0004-0000-0000-000040030000}"/>
    <hyperlink ref="E844" location="A125184754X" display="A125184754X" xr:uid="{00000000-0004-0000-0000-000041030000}"/>
    <hyperlink ref="E845" location="A125179138X" display="A125179138X" xr:uid="{00000000-0004-0000-0000-000042030000}"/>
    <hyperlink ref="E846" location="A125173566K" display="A125173566K" xr:uid="{00000000-0004-0000-0000-000043030000}"/>
    <hyperlink ref="E847" location="A125184798A" display="A125184798A" xr:uid="{00000000-0004-0000-0000-000044030000}"/>
    <hyperlink ref="E848" location="A125179182J" display="A125179182J" xr:uid="{00000000-0004-0000-0000-000045030000}"/>
    <hyperlink ref="E849" location="A125173474A" display="A125173474A" xr:uid="{00000000-0004-0000-0000-000046030000}"/>
    <hyperlink ref="E850" location="A125184706F" display="A125184706F" xr:uid="{00000000-0004-0000-0000-000047030000}"/>
    <hyperlink ref="E851" location="A125179090X" display="A125179090X" xr:uid="{00000000-0004-0000-0000-000048030000}"/>
    <hyperlink ref="E852" location="A125173554A" display="A125173554A" xr:uid="{00000000-0004-0000-0000-000049030000}"/>
    <hyperlink ref="E853" location="A125184786T" display="A125184786T" xr:uid="{00000000-0004-0000-0000-00004A030000}"/>
    <hyperlink ref="E854" location="A125179170X" display="A125179170X" xr:uid="{00000000-0004-0000-0000-00004B030000}"/>
    <hyperlink ref="E855" location="A125173558K" display="A125173558K" xr:uid="{00000000-0004-0000-0000-00004C030000}"/>
    <hyperlink ref="E856" location="A125184790J" display="A125184790J" xr:uid="{00000000-0004-0000-0000-00004D030000}"/>
    <hyperlink ref="E857" location="A125179174J" display="A125179174J" xr:uid="{00000000-0004-0000-0000-00004E030000}"/>
    <hyperlink ref="E858" location="A125173478K" display="A125173478K" xr:uid="{00000000-0004-0000-0000-00004F030000}"/>
    <hyperlink ref="E859" location="A125184710W" display="A125184710W" xr:uid="{00000000-0004-0000-0000-000050030000}"/>
    <hyperlink ref="E860" location="A125179094J" display="A125179094J" xr:uid="{00000000-0004-0000-0000-000051030000}"/>
    <hyperlink ref="E861" location="A125173498V" display="A125173498V" xr:uid="{00000000-0004-0000-0000-000052030000}"/>
    <hyperlink ref="E862" location="A125184730F" display="A125184730F" xr:uid="{00000000-0004-0000-0000-000053030000}"/>
    <hyperlink ref="E863" location="A125179114F" display="A125179114F" xr:uid="{00000000-0004-0000-0000-000054030000}"/>
    <hyperlink ref="E864" location="A125173526T" display="A125173526T" xr:uid="{00000000-0004-0000-0000-000055030000}"/>
    <hyperlink ref="E865" location="A125184758J" display="A125184758J" xr:uid="{00000000-0004-0000-0000-000056030000}"/>
    <hyperlink ref="E866" location="A125179142R" display="A125179142R" xr:uid="{00000000-0004-0000-0000-000057030000}"/>
    <hyperlink ref="E867" location="A125173570A" display="A125173570A" xr:uid="{00000000-0004-0000-0000-000058030000}"/>
    <hyperlink ref="E868" location="A125184802F" display="A125184802F" xr:uid="{00000000-0004-0000-0000-000059030000}"/>
    <hyperlink ref="E869" location="A125179186T" display="A125179186T" xr:uid="{00000000-0004-0000-0000-00005A030000}"/>
    <hyperlink ref="E870" location="A125173642A" display="A125173642A" xr:uid="{00000000-0004-0000-0000-00005B030000}"/>
    <hyperlink ref="E871" location="A125184874T" display="A125184874T" xr:uid="{00000000-0004-0000-0000-00005C030000}"/>
    <hyperlink ref="E872" location="A125179258T" display="A125179258T" xr:uid="{00000000-0004-0000-0000-00005D030000}"/>
    <hyperlink ref="E873" location="A125173606T" display="A125173606T" xr:uid="{00000000-0004-0000-0000-00005E030000}"/>
    <hyperlink ref="E874" location="A125184838J" display="A125184838J" xr:uid="{00000000-0004-0000-0000-00005F030000}"/>
    <hyperlink ref="E875" location="A125179222R" display="A125179222R" xr:uid="{00000000-0004-0000-0000-000060030000}"/>
    <hyperlink ref="E876" location="A125173646K" display="A125173646K" xr:uid="{00000000-0004-0000-0000-000061030000}"/>
    <hyperlink ref="E877" location="A125184878A" display="A125184878A" xr:uid="{00000000-0004-0000-0000-000062030000}"/>
    <hyperlink ref="E878" location="A125179262J" display="A125179262J" xr:uid="{00000000-0004-0000-0000-000063030000}"/>
    <hyperlink ref="E879" location="A125173650A" display="A125173650A" xr:uid="{00000000-0004-0000-0000-000064030000}"/>
    <hyperlink ref="E880" location="A125184882T" display="A125184882T" xr:uid="{00000000-0004-0000-0000-000065030000}"/>
    <hyperlink ref="E881" location="A125179266T" display="A125179266T" xr:uid="{00000000-0004-0000-0000-000066030000}"/>
    <hyperlink ref="E882" location="A125173610J" display="A125173610J" xr:uid="{00000000-0004-0000-0000-000067030000}"/>
    <hyperlink ref="E883" location="A125184842X" display="A125184842X" xr:uid="{00000000-0004-0000-0000-000068030000}"/>
    <hyperlink ref="E884" location="A125179226X" display="A125179226X" xr:uid="{00000000-0004-0000-0000-000069030000}"/>
    <hyperlink ref="E885" location="A125173614T" display="A125173614T" xr:uid="{00000000-0004-0000-0000-00006A030000}"/>
    <hyperlink ref="E886" location="A125184846J" display="A125184846J" xr:uid="{00000000-0004-0000-0000-00006B030000}"/>
    <hyperlink ref="E887" location="A125179230R" display="A125179230R" xr:uid="{00000000-0004-0000-0000-00006C030000}"/>
    <hyperlink ref="E888" location="A125173634A" display="A125173634A" xr:uid="{00000000-0004-0000-0000-00006D030000}"/>
    <hyperlink ref="E889" location="A125184866T" display="A125184866T" xr:uid="{00000000-0004-0000-0000-00006E030000}"/>
    <hyperlink ref="E890" location="A125179250X" display="A125179250X" xr:uid="{00000000-0004-0000-0000-00006F030000}"/>
    <hyperlink ref="E891" location="A125173594V" display="A125173594V" xr:uid="{00000000-0004-0000-0000-000070030000}"/>
    <hyperlink ref="E892" location="A125184826X" display="A125184826X" xr:uid="{00000000-0004-0000-0000-000071030000}"/>
    <hyperlink ref="E893" location="A125179210F" display="A125179210F" xr:uid="{00000000-0004-0000-0000-000072030000}"/>
    <hyperlink ref="E894" location="A125173654K" display="A125173654K" xr:uid="{00000000-0004-0000-0000-000073030000}"/>
    <hyperlink ref="E895" location="A125184886A" display="A125184886A" xr:uid="{00000000-0004-0000-0000-000074030000}"/>
    <hyperlink ref="E896" location="A125179270J" display="A125179270J" xr:uid="{00000000-0004-0000-0000-000075030000}"/>
    <hyperlink ref="E897" location="A125173638K" display="A125173638K" xr:uid="{00000000-0004-0000-0000-000076030000}"/>
    <hyperlink ref="E898" location="A125184870J" display="A125184870J" xr:uid="{00000000-0004-0000-0000-000077030000}"/>
    <hyperlink ref="E899" location="A125179254J" display="A125179254J" xr:uid="{00000000-0004-0000-0000-000078030000}"/>
    <hyperlink ref="E900" location="A125173666V" display="A125173666V" xr:uid="{00000000-0004-0000-0000-000079030000}"/>
    <hyperlink ref="E901" location="A125184898K" display="A125184898K" xr:uid="{00000000-0004-0000-0000-00007A030000}"/>
    <hyperlink ref="E902" location="A125179282T" display="A125179282T" xr:uid="{00000000-0004-0000-0000-00007B030000}"/>
    <hyperlink ref="E903" location="A125173598C" display="A125173598C" xr:uid="{00000000-0004-0000-0000-00007C030000}"/>
    <hyperlink ref="E904" location="A125184830R" display="A125184830R" xr:uid="{00000000-0004-0000-0000-00007D030000}"/>
    <hyperlink ref="E905" location="A125179214R" display="A125179214R" xr:uid="{00000000-0004-0000-0000-00007E030000}"/>
    <hyperlink ref="E906" location="A125173574K" display="A125173574K" xr:uid="{00000000-0004-0000-0000-00007F030000}"/>
    <hyperlink ref="E907" location="A125184806R" display="A125184806R" xr:uid="{00000000-0004-0000-0000-000080030000}"/>
    <hyperlink ref="E908" location="A125179190J" display="A125179190J" xr:uid="{00000000-0004-0000-0000-000081030000}"/>
    <hyperlink ref="E909" location="A125173586V" display="A125173586V" xr:uid="{00000000-0004-0000-0000-000082030000}"/>
    <hyperlink ref="E910" location="A125184818X" display="A125184818X" xr:uid="{00000000-0004-0000-0000-000083030000}"/>
    <hyperlink ref="E911" location="A125179202F" display="A125179202F" xr:uid="{00000000-0004-0000-0000-000084030000}"/>
    <hyperlink ref="E912" location="A125173618A" display="A125173618A" xr:uid="{00000000-0004-0000-0000-000085030000}"/>
    <hyperlink ref="E913" location="A125184850X" display="A125184850X" xr:uid="{00000000-0004-0000-0000-000086030000}"/>
    <hyperlink ref="E914" location="A125179234X" display="A125179234X" xr:uid="{00000000-0004-0000-0000-000087030000}"/>
    <hyperlink ref="E915" location="A125173590K" display="A125173590K" xr:uid="{00000000-0004-0000-0000-000088030000}"/>
    <hyperlink ref="E916" location="A125184822R" display="A125184822R" xr:uid="{00000000-0004-0000-0000-000089030000}"/>
    <hyperlink ref="E917" location="A125179206R" display="A125179206R" xr:uid="{00000000-0004-0000-0000-00008A030000}"/>
    <hyperlink ref="E918" location="A125173622T" display="A125173622T" xr:uid="{00000000-0004-0000-0000-00008B030000}"/>
    <hyperlink ref="E919" location="A125184854J" display="A125184854J" xr:uid="{00000000-0004-0000-0000-00008C030000}"/>
    <hyperlink ref="E920" location="A125179238J" display="A125179238J" xr:uid="{00000000-0004-0000-0000-00008D030000}"/>
    <hyperlink ref="E921" location="A125173626A" display="A125173626A" xr:uid="{00000000-0004-0000-0000-00008E030000}"/>
    <hyperlink ref="E922" location="A125184858T" display="A125184858T" xr:uid="{00000000-0004-0000-0000-00008F030000}"/>
    <hyperlink ref="E923" location="A125179242X" display="A125179242X" xr:uid="{00000000-0004-0000-0000-000090030000}"/>
    <hyperlink ref="E924" location="A125173670K" display="A125173670K" xr:uid="{00000000-0004-0000-0000-000091030000}"/>
    <hyperlink ref="E925" location="A125184902R" display="A125184902R" xr:uid="{00000000-0004-0000-0000-000092030000}"/>
    <hyperlink ref="E926" location="A125179286A" display="A125179286A" xr:uid="{00000000-0004-0000-0000-000093030000}"/>
    <hyperlink ref="E927" location="A125173578V" display="A125173578V" xr:uid="{00000000-0004-0000-0000-000094030000}"/>
    <hyperlink ref="E928" location="A125184810F" display="A125184810F" xr:uid="{00000000-0004-0000-0000-000095030000}"/>
    <hyperlink ref="E929" location="A125179194T" display="A125179194T" xr:uid="{00000000-0004-0000-0000-000096030000}"/>
    <hyperlink ref="E930" location="A125173658V" display="A125173658V" xr:uid="{00000000-0004-0000-0000-000097030000}"/>
    <hyperlink ref="E931" location="A125184890T" display="A125184890T" xr:uid="{00000000-0004-0000-0000-000098030000}"/>
    <hyperlink ref="E932" location="A125179274T" display="A125179274T" xr:uid="{00000000-0004-0000-0000-000099030000}"/>
    <hyperlink ref="E933" location="A125173662K" display="A125173662K" xr:uid="{00000000-0004-0000-0000-00009A030000}"/>
    <hyperlink ref="E934" location="A125184894A" display="A125184894A" xr:uid="{00000000-0004-0000-0000-00009B030000}"/>
    <hyperlink ref="E935" location="A125179278A" display="A125179278A" xr:uid="{00000000-0004-0000-0000-00009C030000}"/>
    <hyperlink ref="E936" location="A125173582K" display="A125173582K" xr:uid="{00000000-0004-0000-0000-00009D030000}"/>
    <hyperlink ref="E937" location="A125184814R" display="A125184814R" xr:uid="{00000000-0004-0000-0000-00009E030000}"/>
    <hyperlink ref="E938" location="A125179198A" display="A125179198A" xr:uid="{00000000-0004-0000-0000-00009F030000}"/>
    <hyperlink ref="E939" location="A125173602J" display="A125173602J" xr:uid="{00000000-0004-0000-0000-0000A0030000}"/>
    <hyperlink ref="E940" location="A125184834X" display="A125184834X" xr:uid="{00000000-0004-0000-0000-0000A1030000}"/>
    <hyperlink ref="E941" location="A125179218X" display="A125179218X" xr:uid="{00000000-0004-0000-0000-0000A2030000}"/>
    <hyperlink ref="E942" location="A125173630T" display="A125173630T" xr:uid="{00000000-0004-0000-0000-0000A3030000}"/>
    <hyperlink ref="E943" location="A125184862J" display="A125184862J" xr:uid="{00000000-0004-0000-0000-0000A4030000}"/>
    <hyperlink ref="E944" location="A125179246J" display="A125179246J" xr:uid="{00000000-0004-0000-0000-0000A5030000}"/>
    <hyperlink ref="E945" location="A125173674V" display="A125173674V" xr:uid="{00000000-0004-0000-0000-0000A6030000}"/>
    <hyperlink ref="E946" location="A125184906X" display="A125184906X" xr:uid="{00000000-0004-0000-0000-0000A7030000}"/>
    <hyperlink ref="E947" location="A125179290T" display="A125179290T" xr:uid="{00000000-0004-0000-0000-0000A8030000}"/>
    <hyperlink ref="E948" location="A125173746V" display="A125173746V" xr:uid="{00000000-0004-0000-0000-0000A9030000}"/>
    <hyperlink ref="E949" location="A125184978K" display="A125184978K" xr:uid="{00000000-0004-0000-0000-0000AA030000}"/>
    <hyperlink ref="E950" location="A125179362T" display="A125179362T" xr:uid="{00000000-0004-0000-0000-0000AB030000}"/>
    <hyperlink ref="E951" location="A125173710T" display="A125173710T" xr:uid="{00000000-0004-0000-0000-0000AC030000}"/>
    <hyperlink ref="E952" location="A125184942J" display="A125184942J" xr:uid="{00000000-0004-0000-0000-0000AD030000}"/>
    <hyperlink ref="E953" location="A125179326J" display="A125179326J" xr:uid="{00000000-0004-0000-0000-0000AE030000}"/>
    <hyperlink ref="E954" location="A125173750K" display="A125173750K" xr:uid="{00000000-0004-0000-0000-0000AF030000}"/>
    <hyperlink ref="E955" location="A125184982A" display="A125184982A" xr:uid="{00000000-0004-0000-0000-0000B0030000}"/>
    <hyperlink ref="E956" location="A125179366A" display="A125179366A" xr:uid="{00000000-0004-0000-0000-0000B1030000}"/>
    <hyperlink ref="E957" location="A125173754V" display="A125173754V" xr:uid="{00000000-0004-0000-0000-0000B2030000}"/>
    <hyperlink ref="E958" location="A125184986K" display="A125184986K" xr:uid="{00000000-0004-0000-0000-0000B3030000}"/>
    <hyperlink ref="E959" location="A125179370T" display="A125179370T" xr:uid="{00000000-0004-0000-0000-0000B4030000}"/>
    <hyperlink ref="E960" location="A125173714A" display="A125173714A" xr:uid="{00000000-0004-0000-0000-0000B5030000}"/>
    <hyperlink ref="E961" location="A125184946T" display="A125184946T" xr:uid="{00000000-0004-0000-0000-0000B6030000}"/>
    <hyperlink ref="E962" location="A125179330X" display="A125179330X" xr:uid="{00000000-0004-0000-0000-0000B7030000}"/>
    <hyperlink ref="E963" location="A125173718K" display="A125173718K" xr:uid="{00000000-0004-0000-0000-0000B8030000}"/>
    <hyperlink ref="E964" location="A125184950J" display="A125184950J" xr:uid="{00000000-0004-0000-0000-0000B9030000}"/>
    <hyperlink ref="E965" location="A125179334J" display="A125179334J" xr:uid="{00000000-0004-0000-0000-0000BA030000}"/>
    <hyperlink ref="E966" location="A125173738V" display="A125173738V" xr:uid="{00000000-0004-0000-0000-0000BB030000}"/>
    <hyperlink ref="E967" location="A125184970T" display="A125184970T" xr:uid="{00000000-0004-0000-0000-0000BC030000}"/>
    <hyperlink ref="E968" location="A125179354T" display="A125179354T" xr:uid="{00000000-0004-0000-0000-0000BD030000}"/>
    <hyperlink ref="E969" location="A125173698L" display="A125173698L" xr:uid="{00000000-0004-0000-0000-0000BE030000}"/>
    <hyperlink ref="E970" location="A125184930X" display="A125184930X" xr:uid="{00000000-0004-0000-0000-0000BF030000}"/>
    <hyperlink ref="E971" location="A125179314X" display="A125179314X" xr:uid="{00000000-0004-0000-0000-0000C0030000}"/>
    <hyperlink ref="E972" location="A125173758C" display="A125173758C" xr:uid="{00000000-0004-0000-0000-0000C1030000}"/>
    <hyperlink ref="E973" location="A125184990A" display="A125184990A" xr:uid="{00000000-0004-0000-0000-0000C2030000}"/>
    <hyperlink ref="E974" location="A125179374A" display="A125179374A" xr:uid="{00000000-0004-0000-0000-0000C3030000}"/>
    <hyperlink ref="E975" location="A125173742K" display="A125173742K" xr:uid="{00000000-0004-0000-0000-0000C4030000}"/>
    <hyperlink ref="E976" location="A125184974A" display="A125184974A" xr:uid="{00000000-0004-0000-0000-0000C5030000}"/>
    <hyperlink ref="E977" location="A125179358A" display="A125179358A" xr:uid="{00000000-0004-0000-0000-0000C6030000}"/>
    <hyperlink ref="E978" location="A125173770V" display="A125173770V" xr:uid="{00000000-0004-0000-0000-0000C7030000}"/>
    <hyperlink ref="E979" location="A125185002A" display="A125185002A" xr:uid="{00000000-0004-0000-0000-0000C8030000}"/>
    <hyperlink ref="E980" location="A125179386K" display="A125179386K" xr:uid="{00000000-0004-0000-0000-0000C9030000}"/>
    <hyperlink ref="E981" location="A125173702T" display="A125173702T" xr:uid="{00000000-0004-0000-0000-0000CA030000}"/>
    <hyperlink ref="E982" location="A125184934J" display="A125184934J" xr:uid="{00000000-0004-0000-0000-0000CB030000}"/>
    <hyperlink ref="E983" location="A125179318J" display="A125179318J" xr:uid="{00000000-0004-0000-0000-0000CC030000}"/>
    <hyperlink ref="E984" location="A125173678C" display="A125173678C" xr:uid="{00000000-0004-0000-0000-0000CD030000}"/>
    <hyperlink ref="E985" location="A125184910R" display="A125184910R" xr:uid="{00000000-0004-0000-0000-0000CE030000}"/>
    <hyperlink ref="E986" location="A125179294A" display="A125179294A" xr:uid="{00000000-0004-0000-0000-0000CF030000}"/>
    <hyperlink ref="E987" location="A125173690V" display="A125173690V" xr:uid="{00000000-0004-0000-0000-0000D0030000}"/>
    <hyperlink ref="E988" location="A125184922X" display="A125184922X" xr:uid="{00000000-0004-0000-0000-0000D1030000}"/>
    <hyperlink ref="E989" location="A125179306X" display="A125179306X" xr:uid="{00000000-0004-0000-0000-0000D2030000}"/>
    <hyperlink ref="E990" location="A125173722A" display="A125173722A" xr:uid="{00000000-0004-0000-0000-0000D3030000}"/>
    <hyperlink ref="E991" location="A125184954T" display="A125184954T" xr:uid="{00000000-0004-0000-0000-0000D4030000}"/>
    <hyperlink ref="E992" location="A125179338T" display="A125179338T" xr:uid="{00000000-0004-0000-0000-0000D5030000}"/>
    <hyperlink ref="E993" location="A125173694C" display="A125173694C" xr:uid="{00000000-0004-0000-0000-0000D6030000}"/>
    <hyperlink ref="E994" location="A125184926J" display="A125184926J" xr:uid="{00000000-0004-0000-0000-0000D7030000}"/>
    <hyperlink ref="E995" location="A125179310R" display="A125179310R" xr:uid="{00000000-0004-0000-0000-0000D8030000}"/>
    <hyperlink ref="E996" location="A125173726K" display="A125173726K" xr:uid="{00000000-0004-0000-0000-0000D9030000}"/>
    <hyperlink ref="E997" location="A125184958A" display="A125184958A" xr:uid="{00000000-0004-0000-0000-0000DA030000}"/>
    <hyperlink ref="E998" location="A125179342J" display="A125179342J" xr:uid="{00000000-0004-0000-0000-0000DB030000}"/>
    <hyperlink ref="E999" location="A125173730A" display="A125173730A" xr:uid="{00000000-0004-0000-0000-0000DC030000}"/>
    <hyperlink ref="E1000" location="A125184962T" display="A125184962T" xr:uid="{00000000-0004-0000-0000-0000DD030000}"/>
    <hyperlink ref="E1001" location="A125179346T" display="A125179346T" xr:uid="{00000000-0004-0000-0000-0000DE030000}"/>
    <hyperlink ref="E1002" location="A125173774C" display="A125173774C" xr:uid="{00000000-0004-0000-0000-0000DF030000}"/>
    <hyperlink ref="E1003" location="A125185006K" display="A125185006K" xr:uid="{00000000-0004-0000-0000-0000E0030000}"/>
    <hyperlink ref="E1004" location="A125179390A" display="A125179390A" xr:uid="{00000000-0004-0000-0000-0000E1030000}"/>
    <hyperlink ref="E1005" location="A125173682V" display="A125173682V" xr:uid="{00000000-0004-0000-0000-0000E2030000}"/>
    <hyperlink ref="E1006" location="A125184914X" display="A125184914X" xr:uid="{00000000-0004-0000-0000-0000E3030000}"/>
    <hyperlink ref="E1007" location="A125179298K" display="A125179298K" xr:uid="{00000000-0004-0000-0000-0000E4030000}"/>
    <hyperlink ref="E1008" location="A125173762V" display="A125173762V" xr:uid="{00000000-0004-0000-0000-0000E5030000}"/>
    <hyperlink ref="E1009" location="A125184994K" display="A125184994K" xr:uid="{00000000-0004-0000-0000-0000E6030000}"/>
    <hyperlink ref="E1010" location="A125179378K" display="A125179378K" xr:uid="{00000000-0004-0000-0000-0000E7030000}"/>
    <hyperlink ref="E1011" location="A125173766C" display="A125173766C" xr:uid="{00000000-0004-0000-0000-0000E8030000}"/>
    <hyperlink ref="E1012" location="A125184998V" display="A125184998V" xr:uid="{00000000-0004-0000-0000-0000E9030000}"/>
    <hyperlink ref="E1013" location="A125179382A" display="A125179382A" xr:uid="{00000000-0004-0000-0000-0000EA030000}"/>
    <hyperlink ref="E1014" location="A125173686C" display="A125173686C" xr:uid="{00000000-0004-0000-0000-0000EB030000}"/>
    <hyperlink ref="E1015" location="A125184918J" display="A125184918J" xr:uid="{00000000-0004-0000-0000-0000EC030000}"/>
    <hyperlink ref="E1016" location="A125179302R" display="A125179302R" xr:uid="{00000000-0004-0000-0000-0000ED030000}"/>
    <hyperlink ref="E1017" location="A125173706A" display="A125173706A" xr:uid="{00000000-0004-0000-0000-0000EE030000}"/>
    <hyperlink ref="E1018" location="A125184938T" display="A125184938T" xr:uid="{00000000-0004-0000-0000-0000EF030000}"/>
    <hyperlink ref="E1019" location="A125179322X" display="A125179322X" xr:uid="{00000000-0004-0000-0000-0000F0030000}"/>
    <hyperlink ref="E1020" location="A125173734K" display="A125173734K" xr:uid="{00000000-0004-0000-0000-0000F1030000}"/>
    <hyperlink ref="E1021" location="A125184966A" display="A125184966A" xr:uid="{00000000-0004-0000-0000-0000F2030000}"/>
    <hyperlink ref="E1022" location="A125179350J" display="A125179350J" xr:uid="{00000000-0004-0000-0000-0000F3030000}"/>
    <hyperlink ref="E1023" location="A125173778L" display="A125173778L" xr:uid="{00000000-0004-0000-0000-0000F4030000}"/>
    <hyperlink ref="E1024" location="A125185010A" display="A125185010A" xr:uid="{00000000-0004-0000-0000-0000F5030000}"/>
    <hyperlink ref="E1025" location="A125179394K" display="A125179394K" xr:uid="{00000000-0004-0000-0000-0000F6030000}"/>
    <hyperlink ref="E1026" location="A125173330R" display="A125173330R" xr:uid="{00000000-0004-0000-0000-0000F7030000}"/>
    <hyperlink ref="E1027" location="A125184562F" display="A125184562F" xr:uid="{00000000-0004-0000-0000-0000F8030000}"/>
    <hyperlink ref="E1028" location="A125178946C" display="A125178946C" xr:uid="{00000000-0004-0000-0000-0000F9030000}"/>
    <hyperlink ref="E1029" location="A125173294T" display="A125173294T" xr:uid="{00000000-0004-0000-0000-0000FA030000}"/>
    <hyperlink ref="E1030" location="A125184526W" display="A125184526W" xr:uid="{00000000-0004-0000-0000-0000FB030000}"/>
    <hyperlink ref="E1031" location="A125178910A" display="A125178910A" xr:uid="{00000000-0004-0000-0000-0000FC030000}"/>
    <hyperlink ref="E1032" location="A125173334X" display="A125173334X" xr:uid="{00000000-0004-0000-0000-0000FD030000}"/>
    <hyperlink ref="E1033" location="A125184566R" display="A125184566R" xr:uid="{00000000-0004-0000-0000-0000FE030000}"/>
    <hyperlink ref="E1034" location="A125178950V" display="A125178950V" xr:uid="{00000000-0004-0000-0000-0000FF030000}"/>
    <hyperlink ref="E1035" location="A125173338J" display="A125173338J" xr:uid="{00000000-0004-0000-0000-000000040000}"/>
    <hyperlink ref="E1036" location="A125184570F" display="A125184570F" xr:uid="{00000000-0004-0000-0000-000001040000}"/>
    <hyperlink ref="E1037" location="A125178954C" display="A125178954C" xr:uid="{00000000-0004-0000-0000-000002040000}"/>
    <hyperlink ref="E1038" location="A125173298A" display="A125173298A" xr:uid="{00000000-0004-0000-0000-000003040000}"/>
    <hyperlink ref="E1039" location="A125184530L" display="A125184530L" xr:uid="{00000000-0004-0000-0000-000004040000}"/>
    <hyperlink ref="E1040" location="A125178914K" display="A125178914K" xr:uid="{00000000-0004-0000-0000-000005040000}"/>
    <hyperlink ref="E1041" location="A125173302F" display="A125173302F" xr:uid="{00000000-0004-0000-0000-000006040000}"/>
    <hyperlink ref="E1042" location="A125184534W" display="A125184534W" xr:uid="{00000000-0004-0000-0000-000007040000}"/>
    <hyperlink ref="E1043" location="A125178918V" display="A125178918V" xr:uid="{00000000-0004-0000-0000-000008040000}"/>
    <hyperlink ref="E1044" location="A125173322R" display="A125173322R" xr:uid="{00000000-0004-0000-0000-000009040000}"/>
    <hyperlink ref="E1045" location="A125184554F" display="A125184554F" xr:uid="{00000000-0004-0000-0000-00000A040000}"/>
    <hyperlink ref="E1046" location="A125178938C" display="A125178938C" xr:uid="{00000000-0004-0000-0000-00000B040000}"/>
    <hyperlink ref="E1047" location="A125173282J" display="A125173282J" xr:uid="{00000000-0004-0000-0000-00000C040000}"/>
    <hyperlink ref="E1048" location="A125184514L" display="A125184514L" xr:uid="{00000000-0004-0000-0000-00000D040000}"/>
    <hyperlink ref="E1049" location="A125178898W" display="A125178898W" xr:uid="{00000000-0004-0000-0000-00000E040000}"/>
    <hyperlink ref="E1050" location="A125173342X" display="A125173342X" xr:uid="{00000000-0004-0000-0000-00000F040000}"/>
    <hyperlink ref="E1051" location="A125184574R" display="A125184574R" xr:uid="{00000000-0004-0000-0000-000010040000}"/>
    <hyperlink ref="E1052" location="A125178958L" display="A125178958L" xr:uid="{00000000-0004-0000-0000-000011040000}"/>
    <hyperlink ref="E1053" location="A125173326X" display="A125173326X" xr:uid="{00000000-0004-0000-0000-000012040000}"/>
    <hyperlink ref="E1054" location="A125184558R" display="A125184558R" xr:uid="{00000000-0004-0000-0000-000013040000}"/>
    <hyperlink ref="E1055" location="A125178942V" display="A125178942V" xr:uid="{00000000-0004-0000-0000-000014040000}"/>
    <hyperlink ref="E1056" location="A125173354J" display="A125173354J" xr:uid="{00000000-0004-0000-0000-000015040000}"/>
    <hyperlink ref="E1057" location="A125184586X" display="A125184586X" xr:uid="{00000000-0004-0000-0000-000016040000}"/>
    <hyperlink ref="E1058" location="A125178970C" display="A125178970C" xr:uid="{00000000-0004-0000-0000-000017040000}"/>
    <hyperlink ref="E1059" location="A125173286T" display="A125173286T" xr:uid="{00000000-0004-0000-0000-000018040000}"/>
    <hyperlink ref="E1060" location="A125184518W" display="A125184518W" xr:uid="{00000000-0004-0000-0000-000019040000}"/>
    <hyperlink ref="E1061" location="A125178902A" display="A125178902A" xr:uid="{00000000-0004-0000-0000-00001A040000}"/>
    <hyperlink ref="E1062" location="A125173262X" display="A125173262X" xr:uid="{00000000-0004-0000-0000-00001B040000}"/>
    <hyperlink ref="E1063" location="A125184494R" display="A125184494R" xr:uid="{00000000-0004-0000-0000-00001C040000}"/>
    <hyperlink ref="E1064" location="A125178878L" display="A125178878L" xr:uid="{00000000-0004-0000-0000-00001D040000}"/>
    <hyperlink ref="E1065" location="A125173274J" display="A125173274J" xr:uid="{00000000-0004-0000-0000-00001E040000}"/>
    <hyperlink ref="E1066" location="A125184506L" display="A125184506L" xr:uid="{00000000-0004-0000-0000-00001F040000}"/>
    <hyperlink ref="E1067" location="A125178890C" display="A125178890C" xr:uid="{00000000-0004-0000-0000-000020040000}"/>
    <hyperlink ref="E1068" location="A125173306R" display="A125173306R" xr:uid="{00000000-0004-0000-0000-000021040000}"/>
    <hyperlink ref="E1069" location="A125184538F" display="A125184538F" xr:uid="{00000000-0004-0000-0000-000022040000}"/>
    <hyperlink ref="E1070" location="A125178922K" display="A125178922K" xr:uid="{00000000-0004-0000-0000-000023040000}"/>
    <hyperlink ref="E1071" location="A125173278T" display="A125173278T" xr:uid="{00000000-0004-0000-0000-000024040000}"/>
    <hyperlink ref="E1072" location="A125184510C" display="A125184510C" xr:uid="{00000000-0004-0000-0000-000025040000}"/>
    <hyperlink ref="E1073" location="A125178894L" display="A125178894L" xr:uid="{00000000-0004-0000-0000-000026040000}"/>
    <hyperlink ref="E1074" location="A125173310F" display="A125173310F" xr:uid="{00000000-0004-0000-0000-000027040000}"/>
    <hyperlink ref="E1075" location="A125184542W" display="A125184542W" xr:uid="{00000000-0004-0000-0000-000028040000}"/>
    <hyperlink ref="E1076" location="A125178926V" display="A125178926V" xr:uid="{00000000-0004-0000-0000-000029040000}"/>
    <hyperlink ref="E1077" location="A125173314R" display="A125173314R" xr:uid="{00000000-0004-0000-0000-00002A040000}"/>
    <hyperlink ref="E1078" location="A125184546F" display="A125184546F" xr:uid="{00000000-0004-0000-0000-00002B040000}"/>
    <hyperlink ref="E1079" location="A125178930K" display="A125178930K" xr:uid="{00000000-0004-0000-0000-00002C040000}"/>
    <hyperlink ref="E1080" location="A125173358T" display="A125173358T" xr:uid="{00000000-0004-0000-0000-00002D040000}"/>
    <hyperlink ref="E1081" location="A125184590R" display="A125184590R" xr:uid="{00000000-0004-0000-0000-00002E040000}"/>
    <hyperlink ref="E1082" location="A125178974L" display="A125178974L" xr:uid="{00000000-0004-0000-0000-00002F040000}"/>
    <hyperlink ref="E1083" location="A125173266J" display="A125173266J" xr:uid="{00000000-0004-0000-0000-000030040000}"/>
    <hyperlink ref="E1084" location="A125184498X" display="A125184498X" xr:uid="{00000000-0004-0000-0000-000031040000}"/>
    <hyperlink ref="E1085" location="A125178882C" display="A125178882C" xr:uid="{00000000-0004-0000-0000-000032040000}"/>
    <hyperlink ref="E1086" location="A125173346J" display="A125173346J" xr:uid="{00000000-0004-0000-0000-000033040000}"/>
    <hyperlink ref="E1087" location="A125184578X" display="A125184578X" xr:uid="{00000000-0004-0000-0000-000034040000}"/>
    <hyperlink ref="E1088" location="A125178962C" display="A125178962C" xr:uid="{00000000-0004-0000-0000-000035040000}"/>
    <hyperlink ref="E1089" location="A125173350X" display="A125173350X" xr:uid="{00000000-0004-0000-0000-000036040000}"/>
    <hyperlink ref="E1090" location="A125184582R" display="A125184582R" xr:uid="{00000000-0004-0000-0000-000037040000}"/>
    <hyperlink ref="E1091" location="A125178966L" display="A125178966L" xr:uid="{00000000-0004-0000-0000-000038040000}"/>
    <hyperlink ref="E1092" location="A125173270X" display="A125173270X" xr:uid="{00000000-0004-0000-0000-000039040000}"/>
    <hyperlink ref="E1093" location="A125184502C" display="A125184502C" xr:uid="{00000000-0004-0000-0000-00003A040000}"/>
    <hyperlink ref="E1094" location="A125178886L" display="A125178886L" xr:uid="{00000000-0004-0000-0000-00003B040000}"/>
    <hyperlink ref="E1095" location="A125173290J" display="A125173290J" xr:uid="{00000000-0004-0000-0000-00003C040000}"/>
    <hyperlink ref="E1096" location="A125184522L" display="A125184522L" xr:uid="{00000000-0004-0000-0000-00003D040000}"/>
    <hyperlink ref="E1097" location="A125178906K" display="A125178906K" xr:uid="{00000000-0004-0000-0000-00003E040000}"/>
    <hyperlink ref="E1098" location="A125173318X" display="A125173318X" xr:uid="{00000000-0004-0000-0000-00003F040000}"/>
    <hyperlink ref="E1099" location="A125184550W" display="A125184550W" xr:uid="{00000000-0004-0000-0000-000040040000}"/>
    <hyperlink ref="E1100" location="A125178934V" display="A125178934V" xr:uid="{00000000-0004-0000-0000-000041040000}"/>
    <hyperlink ref="E1101" location="A125173362J" display="A125173362J" xr:uid="{00000000-0004-0000-0000-000042040000}"/>
    <hyperlink ref="E1102" location="A125184594X" display="A125184594X" xr:uid="{00000000-0004-0000-0000-000043040000}"/>
    <hyperlink ref="E1103" location="A125178978W" display="A125178978W" xr:uid="{00000000-0004-0000-0000-00004404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18839.953000000001</v>
      </c>
      <c r="C11" s="9">
        <v>9318.3130000000001</v>
      </c>
      <c r="D11" s="9">
        <v>9521.64</v>
      </c>
      <c r="E11" s="9">
        <v>11647.761</v>
      </c>
      <c r="F11" s="9">
        <v>6288.2839999999997</v>
      </c>
      <c r="G11" s="9">
        <v>5359.4769999999999</v>
      </c>
      <c r="H11" s="9">
        <v>1744.1179999999999</v>
      </c>
      <c r="I11" s="9">
        <v>922.16600000000005</v>
      </c>
      <c r="J11" s="9">
        <v>821.952</v>
      </c>
      <c r="K11" s="9">
        <v>1040.6759999999999</v>
      </c>
      <c r="L11" s="9">
        <v>425.39800000000002</v>
      </c>
      <c r="M11" s="9">
        <v>615.27800000000002</v>
      </c>
      <c r="N11" s="9">
        <v>2124.2020000000002</v>
      </c>
      <c r="O11" s="9">
        <v>896.822</v>
      </c>
      <c r="P11" s="9">
        <v>1227.3810000000001</v>
      </c>
      <c r="Q11" s="9">
        <v>265.58</v>
      </c>
      <c r="R11" s="9">
        <v>108.879</v>
      </c>
      <c r="S11" s="9">
        <v>156.70099999999999</v>
      </c>
      <c r="T11" s="9">
        <v>196.88800000000001</v>
      </c>
      <c r="U11" s="9">
        <v>97.049000000000007</v>
      </c>
      <c r="V11" s="9">
        <v>99.838999999999999</v>
      </c>
      <c r="W11" s="9">
        <v>97.552999999999997</v>
      </c>
      <c r="X11" s="9">
        <v>51.680999999999997</v>
      </c>
      <c r="Y11" s="9">
        <v>45.872</v>
      </c>
      <c r="Z11" s="9">
        <v>99.334999999999994</v>
      </c>
      <c r="AA11" s="9">
        <v>45.368000000000002</v>
      </c>
      <c r="AB11" s="9">
        <v>53.966999999999999</v>
      </c>
      <c r="AC11" s="9">
        <v>68.691000000000003</v>
      </c>
      <c r="AD11" s="9">
        <v>11.829000000000001</v>
      </c>
      <c r="AE11" s="9">
        <v>56.862000000000002</v>
      </c>
      <c r="AF11" s="9">
        <v>1858.623</v>
      </c>
      <c r="AG11" s="9">
        <v>787.94299999999998</v>
      </c>
      <c r="AH11" s="9">
        <v>1070.68</v>
      </c>
      <c r="AI11" s="9">
        <v>706.327</v>
      </c>
      <c r="AJ11" s="9">
        <v>380.26600000000002</v>
      </c>
      <c r="AK11" s="9">
        <v>326.06</v>
      </c>
      <c r="AL11" s="9">
        <v>665.70399999999995</v>
      </c>
      <c r="AM11" s="9">
        <v>361.02199999999999</v>
      </c>
      <c r="AN11" s="9">
        <v>304.68200000000002</v>
      </c>
      <c r="AO11" s="9">
        <v>40.622999999999998</v>
      </c>
      <c r="AP11" s="9">
        <v>19.245000000000001</v>
      </c>
      <c r="AQ11" s="9">
        <v>21.378</v>
      </c>
      <c r="AR11" s="9">
        <v>10.436999999999999</v>
      </c>
      <c r="AS11" s="9">
        <v>3.198</v>
      </c>
      <c r="AT11" s="9">
        <v>7.2380000000000004</v>
      </c>
      <c r="AU11" s="9">
        <v>922.72900000000004</v>
      </c>
      <c r="AV11" s="9">
        <v>323.916</v>
      </c>
      <c r="AW11" s="9">
        <v>598.81299999999999</v>
      </c>
      <c r="AX11" s="9">
        <v>106.67400000000001</v>
      </c>
      <c r="AY11" s="9">
        <v>49.003</v>
      </c>
      <c r="AZ11" s="9">
        <v>57.671999999999997</v>
      </c>
      <c r="BA11" s="9">
        <v>816.05499999999995</v>
      </c>
      <c r="BB11" s="9">
        <v>274.91300000000001</v>
      </c>
      <c r="BC11" s="9">
        <v>541.14099999999996</v>
      </c>
      <c r="BD11" s="9">
        <v>219.13</v>
      </c>
      <c r="BE11" s="9">
        <v>80.561999999999998</v>
      </c>
      <c r="BF11" s="9">
        <v>138.56800000000001</v>
      </c>
      <c r="BG11" s="9">
        <v>5067.9889999999996</v>
      </c>
      <c r="BH11" s="9">
        <v>2133.2069999999999</v>
      </c>
      <c r="BI11" s="9">
        <v>2934.7820000000002</v>
      </c>
      <c r="BJ11" s="9">
        <v>4467.317</v>
      </c>
      <c r="BK11" s="9">
        <v>1819.577</v>
      </c>
      <c r="BL11" s="9">
        <v>2647.74</v>
      </c>
      <c r="BM11" s="9">
        <v>600.67200000000003</v>
      </c>
      <c r="BN11" s="9">
        <v>313.63</v>
      </c>
      <c r="BO11" s="9">
        <v>287.04199999999997</v>
      </c>
      <c r="BP11" s="9">
        <v>763.25699999999995</v>
      </c>
      <c r="BQ11" s="9">
        <v>412.70299999999997</v>
      </c>
      <c r="BR11" s="9">
        <v>350.55500000000001</v>
      </c>
      <c r="BS11" s="9">
        <v>6428.9340000000002</v>
      </c>
      <c r="BT11" s="9">
        <v>2617.326</v>
      </c>
      <c r="BU11" s="9">
        <v>3811.6080000000002</v>
      </c>
      <c r="BV11" s="9">
        <v>11913.341</v>
      </c>
      <c r="BW11" s="9">
        <v>6397.1629999999996</v>
      </c>
      <c r="BX11" s="9">
        <v>5516.1779999999999</v>
      </c>
      <c r="BY11" s="9">
        <v>6926.6120000000001</v>
      </c>
      <c r="BZ11" s="9">
        <v>2921.15</v>
      </c>
      <c r="CA11" s="9">
        <v>4005.462</v>
      </c>
      <c r="CB11" s="9">
        <v>15528.032999999999</v>
      </c>
      <c r="CC11" s="9">
        <v>7725.3010000000004</v>
      </c>
      <c r="CD11" s="9">
        <v>7802.732</v>
      </c>
      <c r="CE11" s="9">
        <v>11227.370999999999</v>
      </c>
      <c r="CF11" s="9">
        <v>6020.7730000000001</v>
      </c>
      <c r="CG11" s="9">
        <v>5206.5969999999998</v>
      </c>
      <c r="CH11" s="9">
        <v>1701.3330000000001</v>
      </c>
      <c r="CI11" s="9">
        <v>890.48500000000001</v>
      </c>
      <c r="CJ11" s="9">
        <v>810.84799999999996</v>
      </c>
      <c r="CK11" s="9">
        <v>1016.4930000000001</v>
      </c>
      <c r="CL11" s="9">
        <v>409.19099999999997</v>
      </c>
      <c r="CM11" s="9">
        <v>607.30200000000002</v>
      </c>
      <c r="CN11" s="9">
        <v>2010.3019999999999</v>
      </c>
      <c r="CO11" s="9">
        <v>829.34100000000001</v>
      </c>
      <c r="CP11" s="9">
        <v>1180.961</v>
      </c>
      <c r="CQ11" s="9">
        <v>256.41000000000003</v>
      </c>
      <c r="CR11" s="9">
        <v>105.73399999999999</v>
      </c>
      <c r="CS11" s="9">
        <v>150.67599999999999</v>
      </c>
      <c r="CT11" s="9">
        <v>189.9</v>
      </c>
      <c r="CU11" s="9">
        <v>94.45</v>
      </c>
      <c r="CV11" s="9">
        <v>95.45</v>
      </c>
      <c r="CW11" s="9">
        <v>96.016999999999996</v>
      </c>
      <c r="CX11" s="9">
        <v>50.819000000000003</v>
      </c>
      <c r="CY11" s="9">
        <v>45.198</v>
      </c>
      <c r="CZ11" s="9">
        <v>93.882999999999996</v>
      </c>
      <c r="DA11" s="9">
        <v>43.631</v>
      </c>
      <c r="DB11" s="9">
        <v>50.252000000000002</v>
      </c>
      <c r="DC11" s="9">
        <v>66.510000000000005</v>
      </c>
      <c r="DD11" s="9">
        <v>11.284000000000001</v>
      </c>
      <c r="DE11" s="9">
        <v>55.225999999999999</v>
      </c>
      <c r="DF11" s="9">
        <v>1753.8910000000001</v>
      </c>
      <c r="DG11" s="9">
        <v>723.60599999999999</v>
      </c>
      <c r="DH11" s="9">
        <v>1030.2850000000001</v>
      </c>
      <c r="DI11" s="9">
        <v>700.08199999999999</v>
      </c>
      <c r="DJ11" s="9">
        <v>375.69600000000003</v>
      </c>
      <c r="DK11" s="9">
        <v>324.38600000000002</v>
      </c>
      <c r="DL11" s="9">
        <v>659.45899999999995</v>
      </c>
      <c r="DM11" s="9">
        <v>356.45100000000002</v>
      </c>
      <c r="DN11" s="9">
        <v>303.00799999999998</v>
      </c>
      <c r="DO11" s="9">
        <v>40.622999999999998</v>
      </c>
      <c r="DP11" s="9">
        <v>19.245000000000001</v>
      </c>
      <c r="DQ11" s="9">
        <v>21.378</v>
      </c>
      <c r="DR11" s="9">
        <v>10.436999999999999</v>
      </c>
      <c r="DS11" s="9">
        <v>3.198</v>
      </c>
      <c r="DT11" s="9">
        <v>7.2380000000000004</v>
      </c>
      <c r="DU11" s="9">
        <v>831.38099999999997</v>
      </c>
      <c r="DV11" s="9">
        <v>268.45800000000003</v>
      </c>
      <c r="DW11" s="9">
        <v>562.923</v>
      </c>
      <c r="DX11" s="9">
        <v>80.286000000000001</v>
      </c>
      <c r="DY11" s="9">
        <v>33.369</v>
      </c>
      <c r="DZ11" s="9">
        <v>46.917000000000002</v>
      </c>
      <c r="EA11" s="9">
        <v>751.09500000000003</v>
      </c>
      <c r="EB11" s="9">
        <v>235.089</v>
      </c>
      <c r="EC11" s="9">
        <v>516.00599999999997</v>
      </c>
      <c r="ED11" s="9">
        <v>211.99100000000001</v>
      </c>
      <c r="EE11" s="9">
        <v>76.254000000000005</v>
      </c>
      <c r="EF11" s="9">
        <v>135.73699999999999</v>
      </c>
      <c r="EG11" s="9">
        <v>2290.3609999999999</v>
      </c>
      <c r="EH11" s="9">
        <v>875.18700000000001</v>
      </c>
      <c r="EI11" s="9">
        <v>1415.174</v>
      </c>
      <c r="EJ11" s="9">
        <v>1846.412</v>
      </c>
      <c r="EK11" s="9">
        <v>637.80200000000002</v>
      </c>
      <c r="EL11" s="9">
        <v>1208.6099999999999</v>
      </c>
      <c r="EM11" s="9">
        <v>443.94900000000001</v>
      </c>
      <c r="EN11" s="9">
        <v>237.38499999999999</v>
      </c>
      <c r="EO11" s="9">
        <v>206.56399999999999</v>
      </c>
      <c r="EP11" s="9">
        <v>755.47699999999998</v>
      </c>
      <c r="EQ11" s="9">
        <v>407.27100000000002</v>
      </c>
      <c r="ER11" s="9">
        <v>348.20600000000002</v>
      </c>
      <c r="ES11" s="9">
        <v>3545.1860000000001</v>
      </c>
      <c r="ET11" s="9">
        <v>1297.2570000000001</v>
      </c>
      <c r="EU11" s="9">
        <v>2247.9290000000001</v>
      </c>
      <c r="EV11" s="9">
        <v>11483.781000000001</v>
      </c>
      <c r="EW11" s="9">
        <v>6126.5079999999998</v>
      </c>
      <c r="EX11" s="9">
        <v>5357.2730000000001</v>
      </c>
      <c r="EY11" s="9">
        <v>4044.252</v>
      </c>
      <c r="EZ11" s="9">
        <v>1598.7929999999999</v>
      </c>
      <c r="FA11" s="9">
        <v>2445.4589999999998</v>
      </c>
      <c r="FB11" s="9">
        <v>3112.1370000000002</v>
      </c>
      <c r="FC11" s="9">
        <v>1589.9770000000001</v>
      </c>
      <c r="FD11" s="9">
        <v>1522.1590000000001</v>
      </c>
      <c r="FE11" s="9">
        <v>1829.82</v>
      </c>
      <c r="FF11" s="9">
        <v>935.13800000000003</v>
      </c>
      <c r="FG11" s="9">
        <v>894.68200000000002</v>
      </c>
      <c r="FH11" s="9">
        <v>485.99799999999999</v>
      </c>
      <c r="FI11" s="9">
        <v>245.20699999999999</v>
      </c>
      <c r="FJ11" s="9">
        <v>240.791</v>
      </c>
      <c r="FK11" s="9">
        <v>356.43599999999998</v>
      </c>
      <c r="FL11" s="9">
        <v>163.77099999999999</v>
      </c>
      <c r="FM11" s="9">
        <v>192.66499999999999</v>
      </c>
      <c r="FN11" s="9">
        <v>690.07299999999998</v>
      </c>
      <c r="FO11" s="9">
        <v>354.33699999999999</v>
      </c>
      <c r="FP11" s="9">
        <v>335.73599999999999</v>
      </c>
      <c r="FQ11" s="9">
        <v>81.295000000000002</v>
      </c>
      <c r="FR11" s="9">
        <v>45.584000000000003</v>
      </c>
      <c r="FS11" s="9">
        <v>35.710999999999999</v>
      </c>
      <c r="FT11" s="9">
        <v>74.653999999999996</v>
      </c>
      <c r="FU11" s="9">
        <v>42.970999999999997</v>
      </c>
      <c r="FV11" s="9">
        <v>31.681999999999999</v>
      </c>
      <c r="FW11" s="9">
        <v>40.991999999999997</v>
      </c>
      <c r="FX11" s="9">
        <v>23.073</v>
      </c>
      <c r="FY11" s="9">
        <v>17.919</v>
      </c>
      <c r="FZ11" s="9">
        <v>33.661999999999999</v>
      </c>
      <c r="GA11" s="9">
        <v>19.898</v>
      </c>
      <c r="GB11" s="9">
        <v>13.763999999999999</v>
      </c>
      <c r="GC11" s="9">
        <v>6.641</v>
      </c>
      <c r="GD11" s="9">
        <v>2.613</v>
      </c>
      <c r="GE11" s="9">
        <v>4.0279999999999996</v>
      </c>
      <c r="GF11" s="9">
        <v>608.77800000000002</v>
      </c>
      <c r="GG11" s="9">
        <v>308.75200000000001</v>
      </c>
      <c r="GH11" s="9">
        <v>300.02600000000001</v>
      </c>
      <c r="GI11" s="9">
        <v>265.30700000000002</v>
      </c>
      <c r="GJ11" s="9">
        <v>140.85400000000001</v>
      </c>
      <c r="GK11" s="9">
        <v>124.453</v>
      </c>
      <c r="GL11" s="9">
        <v>251.73699999999999</v>
      </c>
      <c r="GM11" s="9">
        <v>136.57599999999999</v>
      </c>
      <c r="GN11" s="9">
        <v>115.161</v>
      </c>
      <c r="GO11" s="9">
        <v>13.57</v>
      </c>
      <c r="GP11" s="9">
        <v>4.2779999999999996</v>
      </c>
      <c r="GQ11" s="9">
        <v>9.2910000000000004</v>
      </c>
      <c r="GR11" s="9">
        <v>0.68400000000000005</v>
      </c>
      <c r="GS11" s="9">
        <v>0.39500000000000002</v>
      </c>
      <c r="GT11" s="9">
        <v>0.28899999999999998</v>
      </c>
      <c r="GU11" s="9">
        <v>285.03300000000002</v>
      </c>
      <c r="GV11" s="9">
        <v>142.37200000000001</v>
      </c>
      <c r="GW11" s="9">
        <v>142.661</v>
      </c>
      <c r="GX11" s="9">
        <v>18.315000000000001</v>
      </c>
      <c r="GY11" s="9">
        <v>12.509</v>
      </c>
      <c r="GZ11" s="9">
        <v>5.806</v>
      </c>
      <c r="HA11" s="9">
        <v>266.71800000000002</v>
      </c>
      <c r="HB11" s="9">
        <v>129.863</v>
      </c>
      <c r="HC11" s="9">
        <v>136.85499999999999</v>
      </c>
      <c r="HD11" s="9">
        <v>57.755000000000003</v>
      </c>
      <c r="HE11" s="9">
        <v>25.131</v>
      </c>
      <c r="HF11" s="9">
        <v>32.624000000000002</v>
      </c>
      <c r="HG11" s="9">
        <v>592.24400000000003</v>
      </c>
      <c r="HH11" s="9">
        <v>300.50299999999999</v>
      </c>
      <c r="HI11" s="9">
        <v>291.74099999999999</v>
      </c>
      <c r="HJ11" s="9">
        <v>563.35900000000004</v>
      </c>
      <c r="HK11" s="9">
        <v>282.33800000000002</v>
      </c>
      <c r="HL11" s="9">
        <v>281.02100000000002</v>
      </c>
      <c r="HM11" s="9">
        <v>28.885000000000002</v>
      </c>
      <c r="HN11" s="9">
        <v>18.164000000000001</v>
      </c>
      <c r="HO11" s="9">
        <v>10.721</v>
      </c>
      <c r="HP11" s="9">
        <v>292.72899999999998</v>
      </c>
      <c r="HQ11" s="9">
        <v>159.649</v>
      </c>
      <c r="HR11" s="9">
        <v>133.08000000000001</v>
      </c>
      <c r="HS11" s="9">
        <v>989.58799999999997</v>
      </c>
      <c r="HT11" s="9">
        <v>495.19</v>
      </c>
      <c r="HU11" s="9">
        <v>494.39800000000002</v>
      </c>
      <c r="HV11" s="9">
        <v>1911.115</v>
      </c>
      <c r="HW11" s="9">
        <v>980.72199999999998</v>
      </c>
      <c r="HX11" s="9">
        <v>930.39300000000003</v>
      </c>
      <c r="HY11" s="9">
        <v>1201.0219999999999</v>
      </c>
      <c r="HZ11" s="9">
        <v>609.255</v>
      </c>
      <c r="IA11" s="9">
        <v>591.76700000000005</v>
      </c>
      <c r="IB11" s="9">
        <v>6634.5839999999998</v>
      </c>
      <c r="IC11" s="9">
        <v>3296.4549999999999</v>
      </c>
      <c r="ID11" s="9">
        <v>3338.1289999999999</v>
      </c>
      <c r="IE11" s="9">
        <v>5281.1530000000002</v>
      </c>
      <c r="IF11" s="9">
        <v>2887.8629999999998</v>
      </c>
      <c r="IG11" s="9">
        <v>2393.29</v>
      </c>
      <c r="IH11" s="9">
        <v>700.09299999999996</v>
      </c>
      <c r="II11" s="9">
        <v>392.80799999999999</v>
      </c>
      <c r="IJ11" s="9">
        <v>307.28500000000003</v>
      </c>
      <c r="IK11" s="9">
        <v>365.1</v>
      </c>
      <c r="IL11" s="9">
        <v>140.977</v>
      </c>
      <c r="IM11" s="9">
        <v>224.12299999999999</v>
      </c>
      <c r="IN11" s="9">
        <v>822.66499999999996</v>
      </c>
      <c r="IO11" s="9">
        <v>266.91199999999998</v>
      </c>
      <c r="IP11" s="9">
        <v>555.75300000000004</v>
      </c>
      <c r="IQ11" s="9">
        <v>117.93899999999999</v>
      </c>
    </row>
    <row r="12" spans="1:251">
      <c r="A12" s="10">
        <v>42401</v>
      </c>
      <c r="B12" s="9">
        <v>19107.38</v>
      </c>
      <c r="C12" s="9">
        <v>9424.9490000000005</v>
      </c>
      <c r="D12" s="9">
        <v>9682.4310000000005</v>
      </c>
      <c r="E12" s="9">
        <v>11917.995999999999</v>
      </c>
      <c r="F12" s="9">
        <v>6379.0860000000002</v>
      </c>
      <c r="G12" s="9">
        <v>5538.9110000000001</v>
      </c>
      <c r="H12" s="9">
        <v>1748.104</v>
      </c>
      <c r="I12" s="9">
        <v>920.13699999999994</v>
      </c>
      <c r="J12" s="9">
        <v>827.96699999999998</v>
      </c>
      <c r="K12" s="9">
        <v>1069.2329999999999</v>
      </c>
      <c r="L12" s="9">
        <v>449.19799999999998</v>
      </c>
      <c r="M12" s="9">
        <v>620.03499999999997</v>
      </c>
      <c r="N12" s="9">
        <v>2059.201</v>
      </c>
      <c r="O12" s="9">
        <v>882.70100000000002</v>
      </c>
      <c r="P12" s="9">
        <v>1176.5</v>
      </c>
      <c r="Q12" s="9">
        <v>263.17500000000001</v>
      </c>
      <c r="R12" s="9">
        <v>113.339</v>
      </c>
      <c r="S12" s="9">
        <v>149.83600000000001</v>
      </c>
      <c r="T12" s="9">
        <v>196.69200000000001</v>
      </c>
      <c r="U12" s="9">
        <v>95.882000000000005</v>
      </c>
      <c r="V12" s="9">
        <v>100.81</v>
      </c>
      <c r="W12" s="9">
        <v>100.879</v>
      </c>
      <c r="X12" s="9">
        <v>53.37</v>
      </c>
      <c r="Y12" s="9">
        <v>47.509</v>
      </c>
      <c r="Z12" s="9">
        <v>95.813000000000002</v>
      </c>
      <c r="AA12" s="9">
        <v>42.512</v>
      </c>
      <c r="AB12" s="9">
        <v>53.301000000000002</v>
      </c>
      <c r="AC12" s="9">
        <v>66.483000000000004</v>
      </c>
      <c r="AD12" s="9">
        <v>17.457000000000001</v>
      </c>
      <c r="AE12" s="9">
        <v>49.026000000000003</v>
      </c>
      <c r="AF12" s="9">
        <v>1796.0260000000001</v>
      </c>
      <c r="AG12" s="9">
        <v>769.36199999999997</v>
      </c>
      <c r="AH12" s="9">
        <v>1026.664</v>
      </c>
      <c r="AI12" s="9">
        <v>673.81</v>
      </c>
      <c r="AJ12" s="9">
        <v>351.36700000000002</v>
      </c>
      <c r="AK12" s="9">
        <v>322.44299999999998</v>
      </c>
      <c r="AL12" s="9">
        <v>622.80200000000002</v>
      </c>
      <c r="AM12" s="9">
        <v>333.12</v>
      </c>
      <c r="AN12" s="9">
        <v>289.68200000000002</v>
      </c>
      <c r="AO12" s="9">
        <v>51.008000000000003</v>
      </c>
      <c r="AP12" s="9">
        <v>18.247</v>
      </c>
      <c r="AQ12" s="9">
        <v>32.761000000000003</v>
      </c>
      <c r="AR12" s="9">
        <v>7.1459999999999999</v>
      </c>
      <c r="AS12" s="9">
        <v>2.6080000000000001</v>
      </c>
      <c r="AT12" s="9">
        <v>4.5369999999999999</v>
      </c>
      <c r="AU12" s="9">
        <v>884.85500000000002</v>
      </c>
      <c r="AV12" s="9">
        <v>328.76299999999998</v>
      </c>
      <c r="AW12" s="9">
        <v>556.09199999999998</v>
      </c>
      <c r="AX12" s="9">
        <v>101.033</v>
      </c>
      <c r="AY12" s="9">
        <v>42.182000000000002</v>
      </c>
      <c r="AZ12" s="9">
        <v>58.851999999999997</v>
      </c>
      <c r="BA12" s="9">
        <v>783.822</v>
      </c>
      <c r="BB12" s="9">
        <v>286.58199999999999</v>
      </c>
      <c r="BC12" s="9">
        <v>497.24</v>
      </c>
      <c r="BD12" s="9">
        <v>230.215</v>
      </c>
      <c r="BE12" s="9">
        <v>86.623999999999995</v>
      </c>
      <c r="BF12" s="9">
        <v>143.59200000000001</v>
      </c>
      <c r="BG12" s="9">
        <v>5130.1819999999998</v>
      </c>
      <c r="BH12" s="9">
        <v>2163.1619999999998</v>
      </c>
      <c r="BI12" s="9">
        <v>2967.02</v>
      </c>
      <c r="BJ12" s="9">
        <v>4591.6279999999997</v>
      </c>
      <c r="BK12" s="9">
        <v>1885.827</v>
      </c>
      <c r="BL12" s="9">
        <v>2705.8009999999999</v>
      </c>
      <c r="BM12" s="9">
        <v>538.55399999999997</v>
      </c>
      <c r="BN12" s="9">
        <v>277.33499999999998</v>
      </c>
      <c r="BO12" s="9">
        <v>261.21899999999999</v>
      </c>
      <c r="BP12" s="9">
        <v>723.68</v>
      </c>
      <c r="BQ12" s="9">
        <v>386.49</v>
      </c>
      <c r="BR12" s="9">
        <v>337.19</v>
      </c>
      <c r="BS12" s="9">
        <v>6465.7030000000004</v>
      </c>
      <c r="BT12" s="9">
        <v>2659.373</v>
      </c>
      <c r="BU12" s="9">
        <v>3806.33</v>
      </c>
      <c r="BV12" s="9">
        <v>12181.171</v>
      </c>
      <c r="BW12" s="9">
        <v>6492.4250000000002</v>
      </c>
      <c r="BX12" s="9">
        <v>5688.7470000000003</v>
      </c>
      <c r="BY12" s="9">
        <v>6926.2079999999996</v>
      </c>
      <c r="BZ12" s="9">
        <v>2932.5239999999999</v>
      </c>
      <c r="CA12" s="9">
        <v>3993.6840000000002</v>
      </c>
      <c r="CB12" s="9">
        <v>15698.34</v>
      </c>
      <c r="CC12" s="9">
        <v>7795.3040000000001</v>
      </c>
      <c r="CD12" s="9">
        <v>7903.0370000000003</v>
      </c>
      <c r="CE12" s="9">
        <v>11472.206</v>
      </c>
      <c r="CF12" s="9">
        <v>6104.7740000000003</v>
      </c>
      <c r="CG12" s="9">
        <v>5367.4309999999996</v>
      </c>
      <c r="CH12" s="9">
        <v>1711.0119999999999</v>
      </c>
      <c r="CI12" s="9">
        <v>893.31700000000001</v>
      </c>
      <c r="CJ12" s="9">
        <v>817.69500000000005</v>
      </c>
      <c r="CK12" s="9">
        <v>1045.3579999999999</v>
      </c>
      <c r="CL12" s="9">
        <v>432.83499999999998</v>
      </c>
      <c r="CM12" s="9">
        <v>612.52300000000002</v>
      </c>
      <c r="CN12" s="9">
        <v>1939.3050000000001</v>
      </c>
      <c r="CO12" s="9">
        <v>816.48099999999999</v>
      </c>
      <c r="CP12" s="9">
        <v>1122.8240000000001</v>
      </c>
      <c r="CQ12" s="9">
        <v>253.91</v>
      </c>
      <c r="CR12" s="9">
        <v>109.014</v>
      </c>
      <c r="CS12" s="9">
        <v>144.89599999999999</v>
      </c>
      <c r="CT12" s="9">
        <v>190.91</v>
      </c>
      <c r="CU12" s="9">
        <v>94.295000000000002</v>
      </c>
      <c r="CV12" s="9">
        <v>96.616</v>
      </c>
      <c r="CW12" s="9">
        <v>98.822000000000003</v>
      </c>
      <c r="CX12" s="9">
        <v>52.667999999999999</v>
      </c>
      <c r="CY12" s="9">
        <v>46.154000000000003</v>
      </c>
      <c r="CZ12" s="9">
        <v>92.087999999999994</v>
      </c>
      <c r="DA12" s="9">
        <v>41.627000000000002</v>
      </c>
      <c r="DB12" s="9">
        <v>50.462000000000003</v>
      </c>
      <c r="DC12" s="9">
        <v>63</v>
      </c>
      <c r="DD12" s="9">
        <v>14.718999999999999</v>
      </c>
      <c r="DE12" s="9">
        <v>48.280999999999999</v>
      </c>
      <c r="DF12" s="9">
        <v>1685.395</v>
      </c>
      <c r="DG12" s="9">
        <v>707.46799999999996</v>
      </c>
      <c r="DH12" s="9">
        <v>977.92700000000002</v>
      </c>
      <c r="DI12" s="9">
        <v>667.95299999999997</v>
      </c>
      <c r="DJ12" s="9">
        <v>347.90199999999999</v>
      </c>
      <c r="DK12" s="9">
        <v>320.05099999999999</v>
      </c>
      <c r="DL12" s="9">
        <v>617.21400000000006</v>
      </c>
      <c r="DM12" s="9">
        <v>329.92500000000001</v>
      </c>
      <c r="DN12" s="9">
        <v>287.29000000000002</v>
      </c>
      <c r="DO12" s="9">
        <v>50.738999999999997</v>
      </c>
      <c r="DP12" s="9">
        <v>17.977</v>
      </c>
      <c r="DQ12" s="9">
        <v>32.761000000000003</v>
      </c>
      <c r="DR12" s="9">
        <v>7.1459999999999999</v>
      </c>
      <c r="DS12" s="9">
        <v>2.6080000000000001</v>
      </c>
      <c r="DT12" s="9">
        <v>4.5369999999999999</v>
      </c>
      <c r="DU12" s="9">
        <v>796.21400000000006</v>
      </c>
      <c r="DV12" s="9">
        <v>276.61700000000002</v>
      </c>
      <c r="DW12" s="9">
        <v>519.59699999999998</v>
      </c>
      <c r="DX12" s="9">
        <v>70.707999999999998</v>
      </c>
      <c r="DY12" s="9">
        <v>26.187000000000001</v>
      </c>
      <c r="DZ12" s="9">
        <v>44.521999999999998</v>
      </c>
      <c r="EA12" s="9">
        <v>725.505</v>
      </c>
      <c r="EB12" s="9">
        <v>250.43</v>
      </c>
      <c r="EC12" s="9">
        <v>475.07499999999999</v>
      </c>
      <c r="ED12" s="9">
        <v>214.083</v>
      </c>
      <c r="EE12" s="9">
        <v>80.340999999999994</v>
      </c>
      <c r="EF12" s="9">
        <v>133.74199999999999</v>
      </c>
      <c r="EG12" s="9">
        <v>2286.8290000000002</v>
      </c>
      <c r="EH12" s="9">
        <v>874.048</v>
      </c>
      <c r="EI12" s="9">
        <v>1412.7819999999999</v>
      </c>
      <c r="EJ12" s="9">
        <v>1893.7619999999999</v>
      </c>
      <c r="EK12" s="9">
        <v>674.64400000000001</v>
      </c>
      <c r="EL12" s="9">
        <v>1219.1179999999999</v>
      </c>
      <c r="EM12" s="9">
        <v>393.06700000000001</v>
      </c>
      <c r="EN12" s="9">
        <v>199.404</v>
      </c>
      <c r="EO12" s="9">
        <v>193.66399999999999</v>
      </c>
      <c r="EP12" s="9">
        <v>716.03599999999994</v>
      </c>
      <c r="EQ12" s="9">
        <v>382.59300000000002</v>
      </c>
      <c r="ER12" s="9">
        <v>333.44299999999998</v>
      </c>
      <c r="ES12" s="9">
        <v>3510.0990000000002</v>
      </c>
      <c r="ET12" s="9">
        <v>1307.9359999999999</v>
      </c>
      <c r="EU12" s="9">
        <v>2202.1619999999998</v>
      </c>
      <c r="EV12" s="9">
        <v>11726.116</v>
      </c>
      <c r="EW12" s="9">
        <v>6213.7879999999996</v>
      </c>
      <c r="EX12" s="9">
        <v>5512.3280000000004</v>
      </c>
      <c r="EY12" s="9">
        <v>3972.2240000000002</v>
      </c>
      <c r="EZ12" s="9">
        <v>1581.5150000000001</v>
      </c>
      <c r="FA12" s="9">
        <v>2390.7089999999998</v>
      </c>
      <c r="FB12" s="9">
        <v>3128.5929999999998</v>
      </c>
      <c r="FC12" s="9">
        <v>1599.2550000000001</v>
      </c>
      <c r="FD12" s="9">
        <v>1529.338</v>
      </c>
      <c r="FE12" s="9">
        <v>1883.2750000000001</v>
      </c>
      <c r="FF12" s="9">
        <v>948.029</v>
      </c>
      <c r="FG12" s="9">
        <v>935.24599999999998</v>
      </c>
      <c r="FH12" s="9">
        <v>502.91500000000002</v>
      </c>
      <c r="FI12" s="9">
        <v>257.524</v>
      </c>
      <c r="FJ12" s="9">
        <v>245.392</v>
      </c>
      <c r="FK12" s="9">
        <v>379.15899999999999</v>
      </c>
      <c r="FL12" s="9">
        <v>180.30600000000001</v>
      </c>
      <c r="FM12" s="9">
        <v>198.85300000000001</v>
      </c>
      <c r="FN12" s="9">
        <v>627.59400000000005</v>
      </c>
      <c r="FO12" s="9">
        <v>345.35399999999998</v>
      </c>
      <c r="FP12" s="9">
        <v>282.23899999999998</v>
      </c>
      <c r="FQ12" s="9">
        <v>59.707999999999998</v>
      </c>
      <c r="FR12" s="9">
        <v>36.043999999999997</v>
      </c>
      <c r="FS12" s="9">
        <v>23.664000000000001</v>
      </c>
      <c r="FT12" s="9">
        <v>54.091000000000001</v>
      </c>
      <c r="FU12" s="9">
        <v>33.61</v>
      </c>
      <c r="FV12" s="9">
        <v>20.481999999999999</v>
      </c>
      <c r="FW12" s="9">
        <v>29.475000000000001</v>
      </c>
      <c r="FX12" s="9">
        <v>17.798999999999999</v>
      </c>
      <c r="FY12" s="9">
        <v>11.676</v>
      </c>
      <c r="FZ12" s="9">
        <v>24.616</v>
      </c>
      <c r="GA12" s="9">
        <v>15.81</v>
      </c>
      <c r="GB12" s="9">
        <v>8.8059999999999992</v>
      </c>
      <c r="GC12" s="9">
        <v>5.617</v>
      </c>
      <c r="GD12" s="9">
        <v>2.4340000000000002</v>
      </c>
      <c r="GE12" s="9">
        <v>3.1829999999999998</v>
      </c>
      <c r="GF12" s="9">
        <v>567.88599999999997</v>
      </c>
      <c r="GG12" s="9">
        <v>309.31099999999998</v>
      </c>
      <c r="GH12" s="9">
        <v>258.57499999999999</v>
      </c>
      <c r="GI12" s="9">
        <v>236.7</v>
      </c>
      <c r="GJ12" s="9">
        <v>134.74</v>
      </c>
      <c r="GK12" s="9">
        <v>101.96</v>
      </c>
      <c r="GL12" s="9">
        <v>225.495</v>
      </c>
      <c r="GM12" s="9">
        <v>130.553</v>
      </c>
      <c r="GN12" s="9">
        <v>94.941999999999993</v>
      </c>
      <c r="GO12" s="9">
        <v>11.204000000000001</v>
      </c>
      <c r="GP12" s="9">
        <v>4.1870000000000003</v>
      </c>
      <c r="GQ12" s="9">
        <v>7.0170000000000003</v>
      </c>
      <c r="GR12" s="9">
        <v>1.5149999999999999</v>
      </c>
      <c r="GS12" s="9">
        <v>0.123</v>
      </c>
      <c r="GT12" s="9">
        <v>1.391</v>
      </c>
      <c r="GU12" s="9">
        <v>280.64400000000001</v>
      </c>
      <c r="GV12" s="9">
        <v>147.38499999999999</v>
      </c>
      <c r="GW12" s="9">
        <v>133.25899999999999</v>
      </c>
      <c r="GX12" s="9">
        <v>13.894</v>
      </c>
      <c r="GY12" s="9">
        <v>7.7169999999999996</v>
      </c>
      <c r="GZ12" s="9">
        <v>6.1769999999999996</v>
      </c>
      <c r="HA12" s="9">
        <v>266.75099999999998</v>
      </c>
      <c r="HB12" s="9">
        <v>139.66800000000001</v>
      </c>
      <c r="HC12" s="9">
        <v>127.083</v>
      </c>
      <c r="HD12" s="9">
        <v>49.027000000000001</v>
      </c>
      <c r="HE12" s="9">
        <v>27.062000000000001</v>
      </c>
      <c r="HF12" s="9">
        <v>21.965</v>
      </c>
      <c r="HG12" s="9">
        <v>617.72400000000005</v>
      </c>
      <c r="HH12" s="9">
        <v>305.87200000000001</v>
      </c>
      <c r="HI12" s="9">
        <v>311.85199999999998</v>
      </c>
      <c r="HJ12" s="9">
        <v>597.06899999999996</v>
      </c>
      <c r="HK12" s="9">
        <v>294.214</v>
      </c>
      <c r="HL12" s="9">
        <v>302.85599999999999</v>
      </c>
      <c r="HM12" s="9">
        <v>20.655000000000001</v>
      </c>
      <c r="HN12" s="9">
        <v>11.657999999999999</v>
      </c>
      <c r="HO12" s="9">
        <v>8.9960000000000004</v>
      </c>
      <c r="HP12" s="9">
        <v>254.971</v>
      </c>
      <c r="HQ12" s="9">
        <v>148.35300000000001</v>
      </c>
      <c r="HR12" s="9">
        <v>106.61799999999999</v>
      </c>
      <c r="HS12" s="9">
        <v>990.34699999999998</v>
      </c>
      <c r="HT12" s="9">
        <v>502.87299999999999</v>
      </c>
      <c r="HU12" s="9">
        <v>487.47300000000001</v>
      </c>
      <c r="HV12" s="9">
        <v>1942.9829999999999</v>
      </c>
      <c r="HW12" s="9">
        <v>984.07299999999998</v>
      </c>
      <c r="HX12" s="9">
        <v>958.91099999999994</v>
      </c>
      <c r="HY12" s="9">
        <v>1185.6089999999999</v>
      </c>
      <c r="HZ12" s="9">
        <v>615.18200000000002</v>
      </c>
      <c r="IA12" s="9">
        <v>570.42700000000002</v>
      </c>
      <c r="IB12" s="9">
        <v>6705.2629999999999</v>
      </c>
      <c r="IC12" s="9">
        <v>3322.6840000000002</v>
      </c>
      <c r="ID12" s="9">
        <v>3382.58</v>
      </c>
      <c r="IE12" s="9">
        <v>5357.107</v>
      </c>
      <c r="IF12" s="9">
        <v>2916.9690000000001</v>
      </c>
      <c r="IG12" s="9">
        <v>2440.1379999999999</v>
      </c>
      <c r="IH12" s="9">
        <v>694.54</v>
      </c>
      <c r="II12" s="9">
        <v>380.28899999999999</v>
      </c>
      <c r="IJ12" s="9">
        <v>314.25099999999998</v>
      </c>
      <c r="IK12" s="9">
        <v>363.73899999999998</v>
      </c>
      <c r="IL12" s="9">
        <v>136.25800000000001</v>
      </c>
      <c r="IM12" s="9">
        <v>227.48099999999999</v>
      </c>
      <c r="IN12" s="9">
        <v>796.08900000000006</v>
      </c>
      <c r="IO12" s="9">
        <v>240.32400000000001</v>
      </c>
      <c r="IP12" s="9">
        <v>555.76499999999999</v>
      </c>
      <c r="IQ12" s="9">
        <v>127.846</v>
      </c>
    </row>
    <row r="13" spans="1:251">
      <c r="A13" s="10">
        <v>42767</v>
      </c>
      <c r="B13" s="9">
        <v>19169.703000000001</v>
      </c>
      <c r="C13" s="9">
        <v>9383.3880000000008</v>
      </c>
      <c r="D13" s="9">
        <v>9786.3150000000005</v>
      </c>
      <c r="E13" s="9">
        <v>11842.032999999999</v>
      </c>
      <c r="F13" s="9">
        <v>6297.3580000000002</v>
      </c>
      <c r="G13" s="9">
        <v>5544.6750000000002</v>
      </c>
      <c r="H13" s="9">
        <v>1811.011</v>
      </c>
      <c r="I13" s="9">
        <v>947.43399999999997</v>
      </c>
      <c r="J13" s="9">
        <v>863.57600000000002</v>
      </c>
      <c r="K13" s="9">
        <v>1105.704</v>
      </c>
      <c r="L13" s="9">
        <v>458.39100000000002</v>
      </c>
      <c r="M13" s="9">
        <v>647.31299999999999</v>
      </c>
      <c r="N13" s="9">
        <v>2039.19</v>
      </c>
      <c r="O13" s="9">
        <v>829.18899999999996</v>
      </c>
      <c r="P13" s="9">
        <v>1210</v>
      </c>
      <c r="Q13" s="9">
        <v>284.06599999999997</v>
      </c>
      <c r="R13" s="9">
        <v>101.892</v>
      </c>
      <c r="S13" s="9">
        <v>182.17400000000001</v>
      </c>
      <c r="T13" s="9">
        <v>209.86500000000001</v>
      </c>
      <c r="U13" s="9">
        <v>88.415000000000006</v>
      </c>
      <c r="V13" s="9">
        <v>121.449</v>
      </c>
      <c r="W13" s="9">
        <v>93.837000000000003</v>
      </c>
      <c r="X13" s="9">
        <v>42.741</v>
      </c>
      <c r="Y13" s="9">
        <v>51.095999999999997</v>
      </c>
      <c r="Z13" s="9">
        <v>116.02800000000001</v>
      </c>
      <c r="AA13" s="9">
        <v>45.673999999999999</v>
      </c>
      <c r="AB13" s="9">
        <v>70.353999999999999</v>
      </c>
      <c r="AC13" s="9">
        <v>74.200999999999993</v>
      </c>
      <c r="AD13" s="9">
        <v>13.477</v>
      </c>
      <c r="AE13" s="9">
        <v>60.723999999999997</v>
      </c>
      <c r="AF13" s="9">
        <v>1755.123</v>
      </c>
      <c r="AG13" s="9">
        <v>727.29700000000003</v>
      </c>
      <c r="AH13" s="9">
        <v>1027.826</v>
      </c>
      <c r="AI13" s="9">
        <v>669.74199999999996</v>
      </c>
      <c r="AJ13" s="9">
        <v>344.983</v>
      </c>
      <c r="AK13" s="9">
        <v>324.75900000000001</v>
      </c>
      <c r="AL13" s="9">
        <v>624.74099999999999</v>
      </c>
      <c r="AM13" s="9">
        <v>329.803</v>
      </c>
      <c r="AN13" s="9">
        <v>294.93799999999999</v>
      </c>
      <c r="AO13" s="9">
        <v>45.000999999999998</v>
      </c>
      <c r="AP13" s="9">
        <v>15.18</v>
      </c>
      <c r="AQ13" s="9">
        <v>29.821000000000002</v>
      </c>
      <c r="AR13" s="9">
        <v>9.31</v>
      </c>
      <c r="AS13" s="9">
        <v>2.117</v>
      </c>
      <c r="AT13" s="9">
        <v>7.1929999999999996</v>
      </c>
      <c r="AU13" s="9">
        <v>869.81700000000001</v>
      </c>
      <c r="AV13" s="9">
        <v>316.91800000000001</v>
      </c>
      <c r="AW13" s="9">
        <v>552.899</v>
      </c>
      <c r="AX13" s="9">
        <v>97.402000000000001</v>
      </c>
      <c r="AY13" s="9">
        <v>40.445999999999998</v>
      </c>
      <c r="AZ13" s="9">
        <v>56.957000000000001</v>
      </c>
      <c r="BA13" s="9">
        <v>772.41499999999996</v>
      </c>
      <c r="BB13" s="9">
        <v>276.47300000000001</v>
      </c>
      <c r="BC13" s="9">
        <v>495.94299999999998</v>
      </c>
      <c r="BD13" s="9">
        <v>206.25399999999999</v>
      </c>
      <c r="BE13" s="9">
        <v>63.277999999999999</v>
      </c>
      <c r="BF13" s="9">
        <v>142.97499999999999</v>
      </c>
      <c r="BG13" s="9">
        <v>5288.4809999999998</v>
      </c>
      <c r="BH13" s="9">
        <v>2256.8409999999999</v>
      </c>
      <c r="BI13" s="9">
        <v>3031.64</v>
      </c>
      <c r="BJ13" s="9">
        <v>4663.3130000000001</v>
      </c>
      <c r="BK13" s="9">
        <v>1944.703</v>
      </c>
      <c r="BL13" s="9">
        <v>2718.61</v>
      </c>
      <c r="BM13" s="9">
        <v>625.16700000000003</v>
      </c>
      <c r="BN13" s="9">
        <v>312.137</v>
      </c>
      <c r="BO13" s="9">
        <v>313.02999999999997</v>
      </c>
      <c r="BP13" s="9">
        <v>718.57799999999997</v>
      </c>
      <c r="BQ13" s="9">
        <v>372.54500000000002</v>
      </c>
      <c r="BR13" s="9">
        <v>346.03399999999999</v>
      </c>
      <c r="BS13" s="9">
        <v>6609.0919999999996</v>
      </c>
      <c r="BT13" s="9">
        <v>2713.4850000000001</v>
      </c>
      <c r="BU13" s="9">
        <v>3895.607</v>
      </c>
      <c r="BV13" s="9">
        <v>12126.099</v>
      </c>
      <c r="BW13" s="9">
        <v>6399.25</v>
      </c>
      <c r="BX13" s="9">
        <v>5726.8490000000002</v>
      </c>
      <c r="BY13" s="9">
        <v>7043.6040000000003</v>
      </c>
      <c r="BZ13" s="9">
        <v>2984.1379999999999</v>
      </c>
      <c r="CA13" s="9">
        <v>4059.4670000000001</v>
      </c>
      <c r="CB13" s="9">
        <v>15606.672</v>
      </c>
      <c r="CC13" s="9">
        <v>7687.6210000000001</v>
      </c>
      <c r="CD13" s="9">
        <v>7919.0510000000004</v>
      </c>
      <c r="CE13" s="9">
        <v>11383.444</v>
      </c>
      <c r="CF13" s="9">
        <v>6021.8549999999996</v>
      </c>
      <c r="CG13" s="9">
        <v>5361.5889999999999</v>
      </c>
      <c r="CH13" s="9">
        <v>1774.472</v>
      </c>
      <c r="CI13" s="9">
        <v>922.92899999999997</v>
      </c>
      <c r="CJ13" s="9">
        <v>851.54300000000001</v>
      </c>
      <c r="CK13" s="9">
        <v>1085.682</v>
      </c>
      <c r="CL13" s="9">
        <v>445.73899999999998</v>
      </c>
      <c r="CM13" s="9">
        <v>639.94299999999998</v>
      </c>
      <c r="CN13" s="9">
        <v>1936.027</v>
      </c>
      <c r="CO13" s="9">
        <v>773.63900000000001</v>
      </c>
      <c r="CP13" s="9">
        <v>1162.3879999999999</v>
      </c>
      <c r="CQ13" s="9">
        <v>271.84500000000003</v>
      </c>
      <c r="CR13" s="9">
        <v>95.167000000000002</v>
      </c>
      <c r="CS13" s="9">
        <v>176.678</v>
      </c>
      <c r="CT13" s="9">
        <v>199.43899999999999</v>
      </c>
      <c r="CU13" s="9">
        <v>82.138000000000005</v>
      </c>
      <c r="CV13" s="9">
        <v>117.301</v>
      </c>
      <c r="CW13" s="9">
        <v>90.576999999999998</v>
      </c>
      <c r="CX13" s="9">
        <v>40.857999999999997</v>
      </c>
      <c r="CY13" s="9">
        <v>49.719000000000001</v>
      </c>
      <c r="CZ13" s="9">
        <v>108.86199999999999</v>
      </c>
      <c r="DA13" s="9">
        <v>41.28</v>
      </c>
      <c r="DB13" s="9">
        <v>67.582999999999998</v>
      </c>
      <c r="DC13" s="9">
        <v>72.406000000000006</v>
      </c>
      <c r="DD13" s="9">
        <v>13.029</v>
      </c>
      <c r="DE13" s="9">
        <v>59.377000000000002</v>
      </c>
      <c r="DF13" s="9">
        <v>1664.182</v>
      </c>
      <c r="DG13" s="9">
        <v>678.47299999999996</v>
      </c>
      <c r="DH13" s="9">
        <v>985.71</v>
      </c>
      <c r="DI13" s="9">
        <v>664.673</v>
      </c>
      <c r="DJ13" s="9">
        <v>341.452</v>
      </c>
      <c r="DK13" s="9">
        <v>323.221</v>
      </c>
      <c r="DL13" s="9">
        <v>619.93700000000001</v>
      </c>
      <c r="DM13" s="9">
        <v>326.53800000000001</v>
      </c>
      <c r="DN13" s="9">
        <v>293.399</v>
      </c>
      <c r="DO13" s="9">
        <v>44.735999999999997</v>
      </c>
      <c r="DP13" s="9">
        <v>14.914</v>
      </c>
      <c r="DQ13" s="9">
        <v>29.821000000000002</v>
      </c>
      <c r="DR13" s="9">
        <v>9.31</v>
      </c>
      <c r="DS13" s="9">
        <v>2.117</v>
      </c>
      <c r="DT13" s="9">
        <v>7.1929999999999996</v>
      </c>
      <c r="DU13" s="9">
        <v>792.67200000000003</v>
      </c>
      <c r="DV13" s="9">
        <v>275.78800000000001</v>
      </c>
      <c r="DW13" s="9">
        <v>516.88400000000001</v>
      </c>
      <c r="DX13" s="9">
        <v>67.924000000000007</v>
      </c>
      <c r="DY13" s="9">
        <v>23.715</v>
      </c>
      <c r="DZ13" s="9">
        <v>44.209000000000003</v>
      </c>
      <c r="EA13" s="9">
        <v>724.74800000000005</v>
      </c>
      <c r="EB13" s="9">
        <v>252.07300000000001</v>
      </c>
      <c r="EC13" s="9">
        <v>472.67500000000001</v>
      </c>
      <c r="ED13" s="9">
        <v>197.52799999999999</v>
      </c>
      <c r="EE13" s="9">
        <v>59.115000000000002</v>
      </c>
      <c r="EF13" s="9">
        <v>138.41200000000001</v>
      </c>
      <c r="EG13" s="9">
        <v>2287.1999999999998</v>
      </c>
      <c r="EH13" s="9">
        <v>892.12699999999995</v>
      </c>
      <c r="EI13" s="9">
        <v>1395.0730000000001</v>
      </c>
      <c r="EJ13" s="9">
        <v>1841.905</v>
      </c>
      <c r="EK13" s="9">
        <v>662.75099999999998</v>
      </c>
      <c r="EL13" s="9">
        <v>1179.154</v>
      </c>
      <c r="EM13" s="9">
        <v>445.29500000000002</v>
      </c>
      <c r="EN13" s="9">
        <v>229.376</v>
      </c>
      <c r="EO13" s="9">
        <v>215.91900000000001</v>
      </c>
      <c r="EP13" s="9">
        <v>710.51400000000001</v>
      </c>
      <c r="EQ13" s="9">
        <v>367.39600000000002</v>
      </c>
      <c r="ER13" s="9">
        <v>343.11799999999999</v>
      </c>
      <c r="ES13" s="9">
        <v>3512.7139999999999</v>
      </c>
      <c r="ET13" s="9">
        <v>1298.3699999999999</v>
      </c>
      <c r="EU13" s="9">
        <v>2214.3429999999998</v>
      </c>
      <c r="EV13" s="9">
        <v>11655.289000000001</v>
      </c>
      <c r="EW13" s="9">
        <v>6117.0209999999997</v>
      </c>
      <c r="EX13" s="9">
        <v>5538.268</v>
      </c>
      <c r="EY13" s="9">
        <v>3951.3829999999998</v>
      </c>
      <c r="EZ13" s="9">
        <v>1570.6</v>
      </c>
      <c r="FA13" s="9">
        <v>2380.7829999999999</v>
      </c>
      <c r="FB13" s="9">
        <v>3071.625</v>
      </c>
      <c r="FC13" s="9">
        <v>1561.367</v>
      </c>
      <c r="FD13" s="9">
        <v>1510.258</v>
      </c>
      <c r="FE13" s="9">
        <v>1799.415</v>
      </c>
      <c r="FF13" s="9">
        <v>910.05799999999999</v>
      </c>
      <c r="FG13" s="9">
        <v>889.35699999999997</v>
      </c>
      <c r="FH13" s="9">
        <v>518.15599999999995</v>
      </c>
      <c r="FI13" s="9">
        <v>259.18200000000002</v>
      </c>
      <c r="FJ13" s="9">
        <v>258.97399999999999</v>
      </c>
      <c r="FK13" s="9">
        <v>383.35500000000002</v>
      </c>
      <c r="FL13" s="9">
        <v>173.934</v>
      </c>
      <c r="FM13" s="9">
        <v>209.42099999999999</v>
      </c>
      <c r="FN13" s="9">
        <v>656.86099999999999</v>
      </c>
      <c r="FO13" s="9">
        <v>344.26</v>
      </c>
      <c r="FP13" s="9">
        <v>312.601</v>
      </c>
      <c r="FQ13" s="9">
        <v>64.143000000000001</v>
      </c>
      <c r="FR13" s="9">
        <v>32.335000000000001</v>
      </c>
      <c r="FS13" s="9">
        <v>31.808</v>
      </c>
      <c r="FT13" s="9">
        <v>58.399000000000001</v>
      </c>
      <c r="FU13" s="9">
        <v>30.831</v>
      </c>
      <c r="FV13" s="9">
        <v>27.567</v>
      </c>
      <c r="FW13" s="9">
        <v>24.734000000000002</v>
      </c>
      <c r="FX13" s="9">
        <v>13.363</v>
      </c>
      <c r="FY13" s="9">
        <v>11.371</v>
      </c>
      <c r="FZ13" s="9">
        <v>33.664999999999999</v>
      </c>
      <c r="GA13" s="9">
        <v>17.468</v>
      </c>
      <c r="GB13" s="9">
        <v>16.196999999999999</v>
      </c>
      <c r="GC13" s="9">
        <v>5.7450000000000001</v>
      </c>
      <c r="GD13" s="9">
        <v>1.504</v>
      </c>
      <c r="GE13" s="9">
        <v>4.2409999999999997</v>
      </c>
      <c r="GF13" s="9">
        <v>592.71799999999996</v>
      </c>
      <c r="GG13" s="9">
        <v>311.92500000000001</v>
      </c>
      <c r="GH13" s="9">
        <v>280.79300000000001</v>
      </c>
      <c r="GI13" s="9">
        <v>250.43299999999999</v>
      </c>
      <c r="GJ13" s="9">
        <v>142.22300000000001</v>
      </c>
      <c r="GK13" s="9">
        <v>108.209</v>
      </c>
      <c r="GL13" s="9">
        <v>239.39500000000001</v>
      </c>
      <c r="GM13" s="9">
        <v>137.04</v>
      </c>
      <c r="GN13" s="9">
        <v>102.35599999999999</v>
      </c>
      <c r="GO13" s="9">
        <v>11.037000000000001</v>
      </c>
      <c r="GP13" s="9">
        <v>5.1840000000000002</v>
      </c>
      <c r="GQ13" s="9">
        <v>5.8540000000000001</v>
      </c>
      <c r="GR13" s="9">
        <v>1.1279999999999999</v>
      </c>
      <c r="GS13" s="9">
        <v>0.56899999999999995</v>
      </c>
      <c r="GT13" s="9">
        <v>0.55900000000000005</v>
      </c>
      <c r="GU13" s="9">
        <v>294.08199999999999</v>
      </c>
      <c r="GV13" s="9">
        <v>149.43299999999999</v>
      </c>
      <c r="GW13" s="9">
        <v>144.649</v>
      </c>
      <c r="GX13" s="9">
        <v>23.651</v>
      </c>
      <c r="GY13" s="9">
        <v>11.31</v>
      </c>
      <c r="GZ13" s="9">
        <v>12.340999999999999</v>
      </c>
      <c r="HA13" s="9">
        <v>270.43099999999998</v>
      </c>
      <c r="HB13" s="9">
        <v>138.12299999999999</v>
      </c>
      <c r="HC13" s="9">
        <v>132.30799999999999</v>
      </c>
      <c r="HD13" s="9">
        <v>47.075000000000003</v>
      </c>
      <c r="HE13" s="9">
        <v>19.7</v>
      </c>
      <c r="HF13" s="9">
        <v>27.375</v>
      </c>
      <c r="HG13" s="9">
        <v>615.34799999999996</v>
      </c>
      <c r="HH13" s="9">
        <v>307.048</v>
      </c>
      <c r="HI13" s="9">
        <v>308.3</v>
      </c>
      <c r="HJ13" s="9">
        <v>587.93499999999995</v>
      </c>
      <c r="HK13" s="9">
        <v>291.35700000000003</v>
      </c>
      <c r="HL13" s="9">
        <v>296.57799999999997</v>
      </c>
      <c r="HM13" s="9">
        <v>27.414000000000001</v>
      </c>
      <c r="HN13" s="9">
        <v>15.692</v>
      </c>
      <c r="HO13" s="9">
        <v>11.722</v>
      </c>
      <c r="HP13" s="9">
        <v>264.13</v>
      </c>
      <c r="HQ13" s="9">
        <v>150.40299999999999</v>
      </c>
      <c r="HR13" s="9">
        <v>113.727</v>
      </c>
      <c r="HS13" s="9">
        <v>1008.08</v>
      </c>
      <c r="HT13" s="9">
        <v>500.90600000000001</v>
      </c>
      <c r="HU13" s="9">
        <v>507.17399999999998</v>
      </c>
      <c r="HV13" s="9">
        <v>1863.559</v>
      </c>
      <c r="HW13" s="9">
        <v>942.39300000000003</v>
      </c>
      <c r="HX13" s="9">
        <v>921.16499999999996</v>
      </c>
      <c r="HY13" s="9">
        <v>1208.066</v>
      </c>
      <c r="HZ13" s="9">
        <v>618.97400000000005</v>
      </c>
      <c r="IA13" s="9">
        <v>589.09299999999996</v>
      </c>
      <c r="IB13" s="9">
        <v>6686.6629999999996</v>
      </c>
      <c r="IC13" s="9">
        <v>3284.2060000000001</v>
      </c>
      <c r="ID13" s="9">
        <v>3402.4569999999999</v>
      </c>
      <c r="IE13" s="9">
        <v>5360.9080000000004</v>
      </c>
      <c r="IF13" s="9">
        <v>2902.4920000000002</v>
      </c>
      <c r="IG13" s="9">
        <v>2458.4160000000002</v>
      </c>
      <c r="IH13" s="9">
        <v>755.20299999999997</v>
      </c>
      <c r="II13" s="9">
        <v>408.21300000000002</v>
      </c>
      <c r="IJ13" s="9">
        <v>346.98899999999998</v>
      </c>
      <c r="IK13" s="9">
        <v>399.59699999999998</v>
      </c>
      <c r="IL13" s="9">
        <v>155.06899999999999</v>
      </c>
      <c r="IM13" s="9">
        <v>244.52799999999999</v>
      </c>
      <c r="IN13" s="9">
        <v>791.476</v>
      </c>
      <c r="IO13" s="9">
        <v>232.95099999999999</v>
      </c>
      <c r="IP13" s="9">
        <v>558.524</v>
      </c>
      <c r="IQ13" s="9">
        <v>143.59200000000001</v>
      </c>
    </row>
    <row r="14" spans="1:251">
      <c r="A14" s="10">
        <v>43132</v>
      </c>
      <c r="B14" s="9">
        <v>19460.821</v>
      </c>
      <c r="C14" s="9">
        <v>9518.8870000000006</v>
      </c>
      <c r="D14" s="9">
        <v>9941.9339999999993</v>
      </c>
      <c r="E14" s="9">
        <v>12193.09</v>
      </c>
      <c r="F14" s="9">
        <v>6434.6319999999996</v>
      </c>
      <c r="G14" s="9">
        <v>5758.4579999999996</v>
      </c>
      <c r="H14" s="9">
        <v>1815.213</v>
      </c>
      <c r="I14" s="9">
        <v>928.072</v>
      </c>
      <c r="J14" s="9">
        <v>887.14099999999996</v>
      </c>
      <c r="K14" s="9">
        <v>1106.556</v>
      </c>
      <c r="L14" s="9">
        <v>453.95299999999997</v>
      </c>
      <c r="M14" s="9">
        <v>652.60299999999995</v>
      </c>
      <c r="N14" s="9">
        <v>2037.5139999999999</v>
      </c>
      <c r="O14" s="9">
        <v>865.62400000000002</v>
      </c>
      <c r="P14" s="9">
        <v>1171.8900000000001</v>
      </c>
      <c r="Q14" s="9">
        <v>278.38499999999999</v>
      </c>
      <c r="R14" s="9">
        <v>106.108</v>
      </c>
      <c r="S14" s="9">
        <v>172.27600000000001</v>
      </c>
      <c r="T14" s="9">
        <v>201.93700000000001</v>
      </c>
      <c r="U14" s="9">
        <v>93.408000000000001</v>
      </c>
      <c r="V14" s="9">
        <v>108.529</v>
      </c>
      <c r="W14" s="9">
        <v>95.355999999999995</v>
      </c>
      <c r="X14" s="9">
        <v>45.539000000000001</v>
      </c>
      <c r="Y14" s="9">
        <v>49.817999999999998</v>
      </c>
      <c r="Z14" s="9">
        <v>106.581</v>
      </c>
      <c r="AA14" s="9">
        <v>47.869</v>
      </c>
      <c r="AB14" s="9">
        <v>58.712000000000003</v>
      </c>
      <c r="AC14" s="9">
        <v>76.447000000000003</v>
      </c>
      <c r="AD14" s="9">
        <v>12.7</v>
      </c>
      <c r="AE14" s="9">
        <v>63.747</v>
      </c>
      <c r="AF14" s="9">
        <v>1759.1289999999999</v>
      </c>
      <c r="AG14" s="9">
        <v>759.51499999999999</v>
      </c>
      <c r="AH14" s="9">
        <v>999.61400000000003</v>
      </c>
      <c r="AI14" s="9">
        <v>653.60699999999997</v>
      </c>
      <c r="AJ14" s="9">
        <v>338.24</v>
      </c>
      <c r="AK14" s="9">
        <v>315.36700000000002</v>
      </c>
      <c r="AL14" s="9">
        <v>610.96100000000001</v>
      </c>
      <c r="AM14" s="9">
        <v>323.97500000000002</v>
      </c>
      <c r="AN14" s="9">
        <v>286.98599999999999</v>
      </c>
      <c r="AO14" s="9">
        <v>42.646000000000001</v>
      </c>
      <c r="AP14" s="9">
        <v>14.265000000000001</v>
      </c>
      <c r="AQ14" s="9">
        <v>28.381</v>
      </c>
      <c r="AR14" s="9">
        <v>10.951000000000001</v>
      </c>
      <c r="AS14" s="9">
        <v>5.8070000000000004</v>
      </c>
      <c r="AT14" s="9">
        <v>5.1440000000000001</v>
      </c>
      <c r="AU14" s="9">
        <v>866.404</v>
      </c>
      <c r="AV14" s="9">
        <v>323.51900000000001</v>
      </c>
      <c r="AW14" s="9">
        <v>542.88499999999999</v>
      </c>
      <c r="AX14" s="9">
        <v>98.978999999999999</v>
      </c>
      <c r="AY14" s="9">
        <v>40.856999999999999</v>
      </c>
      <c r="AZ14" s="9">
        <v>58.122</v>
      </c>
      <c r="BA14" s="9">
        <v>767.42499999999995</v>
      </c>
      <c r="BB14" s="9">
        <v>282.66199999999998</v>
      </c>
      <c r="BC14" s="9">
        <v>484.76299999999998</v>
      </c>
      <c r="BD14" s="9">
        <v>228.16800000000001</v>
      </c>
      <c r="BE14" s="9">
        <v>91.948999999999998</v>
      </c>
      <c r="BF14" s="9">
        <v>136.21799999999999</v>
      </c>
      <c r="BG14" s="9">
        <v>5230.2169999999996</v>
      </c>
      <c r="BH14" s="9">
        <v>2218.6309999999999</v>
      </c>
      <c r="BI14" s="9">
        <v>3011.5859999999998</v>
      </c>
      <c r="BJ14" s="9">
        <v>4722.4880000000003</v>
      </c>
      <c r="BK14" s="9">
        <v>1953.6559999999999</v>
      </c>
      <c r="BL14" s="9">
        <v>2768.8319999999999</v>
      </c>
      <c r="BM14" s="9">
        <v>507.72899999999998</v>
      </c>
      <c r="BN14" s="9">
        <v>264.97500000000002</v>
      </c>
      <c r="BO14" s="9">
        <v>242.75399999999999</v>
      </c>
      <c r="BP14" s="9">
        <v>706.31799999999998</v>
      </c>
      <c r="BQ14" s="9">
        <v>369.51400000000001</v>
      </c>
      <c r="BR14" s="9">
        <v>336.803</v>
      </c>
      <c r="BS14" s="9">
        <v>6561.4129999999996</v>
      </c>
      <c r="BT14" s="9">
        <v>2714.741</v>
      </c>
      <c r="BU14" s="9">
        <v>3846.6729999999998</v>
      </c>
      <c r="BV14" s="9">
        <v>12471.475</v>
      </c>
      <c r="BW14" s="9">
        <v>6540.741</v>
      </c>
      <c r="BX14" s="9">
        <v>5930.7340000000004</v>
      </c>
      <c r="BY14" s="9">
        <v>6989.3459999999995</v>
      </c>
      <c r="BZ14" s="9">
        <v>2978.1460000000002</v>
      </c>
      <c r="CA14" s="9">
        <v>4011.2</v>
      </c>
      <c r="CB14" s="9">
        <v>15752.4</v>
      </c>
      <c r="CC14" s="9">
        <v>7759.6040000000003</v>
      </c>
      <c r="CD14" s="9">
        <v>7992.7960000000003</v>
      </c>
      <c r="CE14" s="9">
        <v>11672.652</v>
      </c>
      <c r="CF14" s="9">
        <v>6120.7730000000001</v>
      </c>
      <c r="CG14" s="9">
        <v>5551.8789999999999</v>
      </c>
      <c r="CH14" s="9">
        <v>1761.268</v>
      </c>
      <c r="CI14" s="9">
        <v>890.88300000000004</v>
      </c>
      <c r="CJ14" s="9">
        <v>870.38499999999999</v>
      </c>
      <c r="CK14" s="9">
        <v>1078.0550000000001</v>
      </c>
      <c r="CL14" s="9">
        <v>434.78899999999999</v>
      </c>
      <c r="CM14" s="9">
        <v>643.26700000000005</v>
      </c>
      <c r="CN14" s="9">
        <v>1902.5440000000001</v>
      </c>
      <c r="CO14" s="9">
        <v>792.78200000000004</v>
      </c>
      <c r="CP14" s="9">
        <v>1109.7619999999999</v>
      </c>
      <c r="CQ14" s="9">
        <v>266.38299999999998</v>
      </c>
      <c r="CR14" s="9">
        <v>98.977999999999994</v>
      </c>
      <c r="CS14" s="9">
        <v>167.405</v>
      </c>
      <c r="CT14" s="9">
        <v>193.46700000000001</v>
      </c>
      <c r="CU14" s="9">
        <v>87.677000000000007</v>
      </c>
      <c r="CV14" s="9">
        <v>105.789</v>
      </c>
      <c r="CW14" s="9">
        <v>93.647999999999996</v>
      </c>
      <c r="CX14" s="9">
        <v>44.715000000000003</v>
      </c>
      <c r="CY14" s="9">
        <v>48.933999999999997</v>
      </c>
      <c r="CZ14" s="9">
        <v>99.817999999999998</v>
      </c>
      <c r="DA14" s="9">
        <v>42.963000000000001</v>
      </c>
      <c r="DB14" s="9">
        <v>56.856000000000002</v>
      </c>
      <c r="DC14" s="9">
        <v>72.915999999999997</v>
      </c>
      <c r="DD14" s="9">
        <v>11.3</v>
      </c>
      <c r="DE14" s="9">
        <v>61.615000000000002</v>
      </c>
      <c r="DF14" s="9">
        <v>1636.162</v>
      </c>
      <c r="DG14" s="9">
        <v>693.80399999999997</v>
      </c>
      <c r="DH14" s="9">
        <v>942.35699999999997</v>
      </c>
      <c r="DI14" s="9">
        <v>645.66300000000001</v>
      </c>
      <c r="DJ14" s="9">
        <v>332.31900000000002</v>
      </c>
      <c r="DK14" s="9">
        <v>313.34399999999999</v>
      </c>
      <c r="DL14" s="9">
        <v>604.30200000000002</v>
      </c>
      <c r="DM14" s="9">
        <v>318.47199999999998</v>
      </c>
      <c r="DN14" s="9">
        <v>285.83100000000002</v>
      </c>
      <c r="DO14" s="9">
        <v>41.360999999999997</v>
      </c>
      <c r="DP14" s="9">
        <v>13.848000000000001</v>
      </c>
      <c r="DQ14" s="9">
        <v>27.513000000000002</v>
      </c>
      <c r="DR14" s="9">
        <v>10.951000000000001</v>
      </c>
      <c r="DS14" s="9">
        <v>5.8070000000000004</v>
      </c>
      <c r="DT14" s="9">
        <v>5.1440000000000001</v>
      </c>
      <c r="DU14" s="9">
        <v>768.25300000000004</v>
      </c>
      <c r="DV14" s="9">
        <v>271.19</v>
      </c>
      <c r="DW14" s="9">
        <v>497.06400000000002</v>
      </c>
      <c r="DX14" s="9">
        <v>71.066999999999993</v>
      </c>
      <c r="DY14" s="9">
        <v>28.533000000000001</v>
      </c>
      <c r="DZ14" s="9">
        <v>42.534999999999997</v>
      </c>
      <c r="EA14" s="9">
        <v>697.18600000000004</v>
      </c>
      <c r="EB14" s="9">
        <v>242.65700000000001</v>
      </c>
      <c r="EC14" s="9">
        <v>454.529</v>
      </c>
      <c r="ED14" s="9">
        <v>211.29499999999999</v>
      </c>
      <c r="EE14" s="9">
        <v>84.488</v>
      </c>
      <c r="EF14" s="9">
        <v>126.806</v>
      </c>
      <c r="EG14" s="9">
        <v>2177.2040000000002</v>
      </c>
      <c r="EH14" s="9">
        <v>846.05</v>
      </c>
      <c r="EI14" s="9">
        <v>1331.155</v>
      </c>
      <c r="EJ14" s="9">
        <v>1822.587</v>
      </c>
      <c r="EK14" s="9">
        <v>659.03499999999997</v>
      </c>
      <c r="EL14" s="9">
        <v>1163.5519999999999</v>
      </c>
      <c r="EM14" s="9">
        <v>354.61700000000002</v>
      </c>
      <c r="EN14" s="9">
        <v>187.01400000000001</v>
      </c>
      <c r="EO14" s="9">
        <v>167.602</v>
      </c>
      <c r="EP14" s="9">
        <v>697.95</v>
      </c>
      <c r="EQ14" s="9">
        <v>363.18599999999998</v>
      </c>
      <c r="ER14" s="9">
        <v>334.76400000000001</v>
      </c>
      <c r="ES14" s="9">
        <v>3381.7979999999998</v>
      </c>
      <c r="ET14" s="9">
        <v>1275.645</v>
      </c>
      <c r="EU14" s="9">
        <v>2106.1529999999998</v>
      </c>
      <c r="EV14" s="9">
        <v>11939.034</v>
      </c>
      <c r="EW14" s="9">
        <v>6219.7510000000002</v>
      </c>
      <c r="EX14" s="9">
        <v>5719.2839999999997</v>
      </c>
      <c r="EY14" s="9">
        <v>3813.366</v>
      </c>
      <c r="EZ14" s="9">
        <v>1539.854</v>
      </c>
      <c r="FA14" s="9">
        <v>2273.5120000000002</v>
      </c>
      <c r="FB14" s="9">
        <v>3086.2089999999998</v>
      </c>
      <c r="FC14" s="9">
        <v>1573.752</v>
      </c>
      <c r="FD14" s="9">
        <v>1512.4570000000001</v>
      </c>
      <c r="FE14" s="9">
        <v>1855.232</v>
      </c>
      <c r="FF14" s="9">
        <v>936.76700000000005</v>
      </c>
      <c r="FG14" s="9">
        <v>918.46500000000003</v>
      </c>
      <c r="FH14" s="9">
        <v>496.70100000000002</v>
      </c>
      <c r="FI14" s="9">
        <v>250.017</v>
      </c>
      <c r="FJ14" s="9">
        <v>246.684</v>
      </c>
      <c r="FK14" s="9">
        <v>367.08199999999999</v>
      </c>
      <c r="FL14" s="9">
        <v>165.393</v>
      </c>
      <c r="FM14" s="9">
        <v>201.68899999999999</v>
      </c>
      <c r="FN14" s="9">
        <v>654.15499999999997</v>
      </c>
      <c r="FO14" s="9">
        <v>337.45</v>
      </c>
      <c r="FP14" s="9">
        <v>316.70400000000001</v>
      </c>
      <c r="FQ14" s="9">
        <v>72.921000000000006</v>
      </c>
      <c r="FR14" s="9">
        <v>38.673999999999999</v>
      </c>
      <c r="FS14" s="9">
        <v>34.247</v>
      </c>
      <c r="FT14" s="9">
        <v>67.108999999999995</v>
      </c>
      <c r="FU14" s="9">
        <v>37.377000000000002</v>
      </c>
      <c r="FV14" s="9">
        <v>29.731999999999999</v>
      </c>
      <c r="FW14" s="9">
        <v>34.817999999999998</v>
      </c>
      <c r="FX14" s="9">
        <v>18.446000000000002</v>
      </c>
      <c r="FY14" s="9">
        <v>16.373000000000001</v>
      </c>
      <c r="FZ14" s="9">
        <v>32.29</v>
      </c>
      <c r="GA14" s="9">
        <v>18.931000000000001</v>
      </c>
      <c r="GB14" s="9">
        <v>13.359</v>
      </c>
      <c r="GC14" s="9">
        <v>5.8120000000000003</v>
      </c>
      <c r="GD14" s="9">
        <v>1.2969999999999999</v>
      </c>
      <c r="GE14" s="9">
        <v>4.5149999999999997</v>
      </c>
      <c r="GF14" s="9">
        <v>581.23400000000004</v>
      </c>
      <c r="GG14" s="9">
        <v>298.77699999999999</v>
      </c>
      <c r="GH14" s="9">
        <v>282.45800000000003</v>
      </c>
      <c r="GI14" s="9">
        <v>248.518</v>
      </c>
      <c r="GJ14" s="9">
        <v>134.185</v>
      </c>
      <c r="GK14" s="9">
        <v>114.333</v>
      </c>
      <c r="GL14" s="9">
        <v>238.93199999999999</v>
      </c>
      <c r="GM14" s="9">
        <v>128.916</v>
      </c>
      <c r="GN14" s="9">
        <v>110.01600000000001</v>
      </c>
      <c r="GO14" s="9">
        <v>9.5860000000000003</v>
      </c>
      <c r="GP14" s="9">
        <v>5.2690000000000001</v>
      </c>
      <c r="GQ14" s="9">
        <v>4.3170000000000002</v>
      </c>
      <c r="GR14" s="9">
        <v>0.78300000000000003</v>
      </c>
      <c r="GS14" s="9">
        <v>0</v>
      </c>
      <c r="GT14" s="9">
        <v>0.78300000000000003</v>
      </c>
      <c r="GU14" s="9">
        <v>272.68099999999998</v>
      </c>
      <c r="GV14" s="9">
        <v>133.09700000000001</v>
      </c>
      <c r="GW14" s="9">
        <v>139.58500000000001</v>
      </c>
      <c r="GX14" s="9">
        <v>13.029</v>
      </c>
      <c r="GY14" s="9">
        <v>6.2130000000000001</v>
      </c>
      <c r="GZ14" s="9">
        <v>6.8159999999999998</v>
      </c>
      <c r="HA14" s="9">
        <v>259.65300000000002</v>
      </c>
      <c r="HB14" s="9">
        <v>126.884</v>
      </c>
      <c r="HC14" s="9">
        <v>132.76900000000001</v>
      </c>
      <c r="HD14" s="9">
        <v>59.252000000000002</v>
      </c>
      <c r="HE14" s="9">
        <v>31.495000000000001</v>
      </c>
      <c r="HF14" s="9">
        <v>27.757000000000001</v>
      </c>
      <c r="HG14" s="9">
        <v>576.822</v>
      </c>
      <c r="HH14" s="9">
        <v>299.53500000000003</v>
      </c>
      <c r="HI14" s="9">
        <v>277.28699999999998</v>
      </c>
      <c r="HJ14" s="9">
        <v>550.86199999999997</v>
      </c>
      <c r="HK14" s="9">
        <v>285.38299999999998</v>
      </c>
      <c r="HL14" s="9">
        <v>265.48</v>
      </c>
      <c r="HM14" s="9">
        <v>25.96</v>
      </c>
      <c r="HN14" s="9">
        <v>14.151999999999999</v>
      </c>
      <c r="HO14" s="9">
        <v>11.808</v>
      </c>
      <c r="HP14" s="9">
        <v>273.75</v>
      </c>
      <c r="HQ14" s="9">
        <v>147.36099999999999</v>
      </c>
      <c r="HR14" s="9">
        <v>126.389</v>
      </c>
      <c r="HS14" s="9">
        <v>957.22699999999998</v>
      </c>
      <c r="HT14" s="9">
        <v>489.62400000000002</v>
      </c>
      <c r="HU14" s="9">
        <v>467.60199999999998</v>
      </c>
      <c r="HV14" s="9">
        <v>1928.152</v>
      </c>
      <c r="HW14" s="9">
        <v>975.44100000000003</v>
      </c>
      <c r="HX14" s="9">
        <v>952.71199999999999</v>
      </c>
      <c r="HY14" s="9">
        <v>1158.057</v>
      </c>
      <c r="HZ14" s="9">
        <v>598.31200000000001</v>
      </c>
      <c r="IA14" s="9">
        <v>559.745</v>
      </c>
      <c r="IB14" s="9">
        <v>6759.692</v>
      </c>
      <c r="IC14" s="9">
        <v>3315.877</v>
      </c>
      <c r="ID14" s="9">
        <v>3443.8159999999998</v>
      </c>
      <c r="IE14" s="9">
        <v>5507.5990000000002</v>
      </c>
      <c r="IF14" s="9">
        <v>2934.902</v>
      </c>
      <c r="IG14" s="9">
        <v>2572.6970000000001</v>
      </c>
      <c r="IH14" s="9">
        <v>737.29200000000003</v>
      </c>
      <c r="II14" s="9">
        <v>390.24700000000001</v>
      </c>
      <c r="IJ14" s="9">
        <v>347.04500000000002</v>
      </c>
      <c r="IK14" s="9">
        <v>394.44</v>
      </c>
      <c r="IL14" s="9">
        <v>153.71899999999999</v>
      </c>
      <c r="IM14" s="9">
        <v>240.721</v>
      </c>
      <c r="IN14" s="9">
        <v>752.76199999999994</v>
      </c>
      <c r="IO14" s="9">
        <v>233.80199999999999</v>
      </c>
      <c r="IP14" s="9">
        <v>518.95899999999995</v>
      </c>
      <c r="IQ14" s="9">
        <v>120.96299999999999</v>
      </c>
    </row>
    <row r="15" spans="1:251">
      <c r="A15" s="10">
        <v>43497</v>
      </c>
      <c r="B15" s="9">
        <v>19768.398000000001</v>
      </c>
      <c r="C15" s="9">
        <v>9677.2459999999992</v>
      </c>
      <c r="D15" s="9">
        <v>10091.151</v>
      </c>
      <c r="E15" s="9">
        <v>12492.683000000001</v>
      </c>
      <c r="F15" s="9">
        <v>6600.3950000000004</v>
      </c>
      <c r="G15" s="9">
        <v>5892.2879999999996</v>
      </c>
      <c r="H15" s="9">
        <v>1774.729</v>
      </c>
      <c r="I15" s="9">
        <v>919.34</v>
      </c>
      <c r="J15" s="9">
        <v>855.38900000000001</v>
      </c>
      <c r="K15" s="9">
        <v>1089.662</v>
      </c>
      <c r="L15" s="9">
        <v>450.18799999999999</v>
      </c>
      <c r="M15" s="9">
        <v>639.47400000000005</v>
      </c>
      <c r="N15" s="9">
        <v>1950.5309999999999</v>
      </c>
      <c r="O15" s="9">
        <v>835.27300000000002</v>
      </c>
      <c r="P15" s="9">
        <v>1115.259</v>
      </c>
      <c r="Q15" s="9">
        <v>300.18</v>
      </c>
      <c r="R15" s="9">
        <v>126.366</v>
      </c>
      <c r="S15" s="9">
        <v>173.81399999999999</v>
      </c>
      <c r="T15" s="9">
        <v>214.60599999999999</v>
      </c>
      <c r="U15" s="9">
        <v>102.742</v>
      </c>
      <c r="V15" s="9">
        <v>111.864</v>
      </c>
      <c r="W15" s="9">
        <v>106.57299999999999</v>
      </c>
      <c r="X15" s="9">
        <v>56.268999999999998</v>
      </c>
      <c r="Y15" s="9">
        <v>50.304000000000002</v>
      </c>
      <c r="Z15" s="9">
        <v>108.033</v>
      </c>
      <c r="AA15" s="9">
        <v>46.472999999999999</v>
      </c>
      <c r="AB15" s="9">
        <v>61.56</v>
      </c>
      <c r="AC15" s="9">
        <v>85.573999999999998</v>
      </c>
      <c r="AD15" s="9">
        <v>23.623999999999999</v>
      </c>
      <c r="AE15" s="9">
        <v>61.95</v>
      </c>
      <c r="AF15" s="9">
        <v>1650.3510000000001</v>
      </c>
      <c r="AG15" s="9">
        <v>708.90700000000004</v>
      </c>
      <c r="AH15" s="9">
        <v>941.44500000000005</v>
      </c>
      <c r="AI15" s="9">
        <v>604.05200000000002</v>
      </c>
      <c r="AJ15" s="9">
        <v>312.589</v>
      </c>
      <c r="AK15" s="9">
        <v>291.464</v>
      </c>
      <c r="AL15" s="9">
        <v>554.41</v>
      </c>
      <c r="AM15" s="9">
        <v>291.54300000000001</v>
      </c>
      <c r="AN15" s="9">
        <v>262.86700000000002</v>
      </c>
      <c r="AO15" s="9">
        <v>49.642000000000003</v>
      </c>
      <c r="AP15" s="9">
        <v>21.045000000000002</v>
      </c>
      <c r="AQ15" s="9">
        <v>28.597000000000001</v>
      </c>
      <c r="AR15" s="9">
        <v>12.888999999999999</v>
      </c>
      <c r="AS15" s="9">
        <v>5.5439999999999996</v>
      </c>
      <c r="AT15" s="9">
        <v>7.3449999999999998</v>
      </c>
      <c r="AU15" s="9">
        <v>837.67399999999998</v>
      </c>
      <c r="AV15" s="9">
        <v>327.15199999999999</v>
      </c>
      <c r="AW15" s="9">
        <v>510.52199999999999</v>
      </c>
      <c r="AX15" s="9">
        <v>89.096000000000004</v>
      </c>
      <c r="AY15" s="9">
        <v>39.316000000000003</v>
      </c>
      <c r="AZ15" s="9">
        <v>49.78</v>
      </c>
      <c r="BA15" s="9">
        <v>748.57799999999997</v>
      </c>
      <c r="BB15" s="9">
        <v>287.83600000000001</v>
      </c>
      <c r="BC15" s="9">
        <v>460.74200000000002</v>
      </c>
      <c r="BD15" s="9">
        <v>195.73599999999999</v>
      </c>
      <c r="BE15" s="9">
        <v>63.621000000000002</v>
      </c>
      <c r="BF15" s="9">
        <v>132.11500000000001</v>
      </c>
      <c r="BG15" s="9">
        <v>5325.183</v>
      </c>
      <c r="BH15" s="9">
        <v>2241.5790000000002</v>
      </c>
      <c r="BI15" s="9">
        <v>3083.6039999999998</v>
      </c>
      <c r="BJ15" s="9">
        <v>4784.2700000000004</v>
      </c>
      <c r="BK15" s="9">
        <v>1967.6420000000001</v>
      </c>
      <c r="BL15" s="9">
        <v>2816.6289999999999</v>
      </c>
      <c r="BM15" s="9">
        <v>540.91300000000001</v>
      </c>
      <c r="BN15" s="9">
        <v>273.93700000000001</v>
      </c>
      <c r="BO15" s="9">
        <v>266.97500000000002</v>
      </c>
      <c r="BP15" s="9">
        <v>660.98400000000004</v>
      </c>
      <c r="BQ15" s="9">
        <v>347.81200000000001</v>
      </c>
      <c r="BR15" s="9">
        <v>313.17099999999999</v>
      </c>
      <c r="BS15" s="9">
        <v>6614.7309999999998</v>
      </c>
      <c r="BT15" s="9">
        <v>2729.0390000000002</v>
      </c>
      <c r="BU15" s="9">
        <v>3885.692</v>
      </c>
      <c r="BV15" s="9">
        <v>12792.862999999999</v>
      </c>
      <c r="BW15" s="9">
        <v>6726.7610000000004</v>
      </c>
      <c r="BX15" s="9">
        <v>6066.1019999999999</v>
      </c>
      <c r="BY15" s="9">
        <v>6975.5339999999997</v>
      </c>
      <c r="BZ15" s="9">
        <v>2950.4850000000001</v>
      </c>
      <c r="CA15" s="9">
        <v>4025.049</v>
      </c>
      <c r="CB15" s="9">
        <v>15982.21</v>
      </c>
      <c r="CC15" s="9">
        <v>7882.7780000000002</v>
      </c>
      <c r="CD15" s="9">
        <v>8099.4319999999998</v>
      </c>
      <c r="CE15" s="9">
        <v>11933.54</v>
      </c>
      <c r="CF15" s="9">
        <v>6255.9579999999996</v>
      </c>
      <c r="CG15" s="9">
        <v>5677.5820000000003</v>
      </c>
      <c r="CH15" s="9">
        <v>1724.2570000000001</v>
      </c>
      <c r="CI15" s="9">
        <v>883.57</v>
      </c>
      <c r="CJ15" s="9">
        <v>840.68799999999999</v>
      </c>
      <c r="CK15" s="9">
        <v>1062.856</v>
      </c>
      <c r="CL15" s="9">
        <v>432.19099999999997</v>
      </c>
      <c r="CM15" s="9">
        <v>630.66600000000005</v>
      </c>
      <c r="CN15" s="9">
        <v>1807.93</v>
      </c>
      <c r="CO15" s="9">
        <v>754.73500000000001</v>
      </c>
      <c r="CP15" s="9">
        <v>1053.1949999999999</v>
      </c>
      <c r="CQ15" s="9">
        <v>287.08699999999999</v>
      </c>
      <c r="CR15" s="9">
        <v>119.983</v>
      </c>
      <c r="CS15" s="9">
        <v>167.10400000000001</v>
      </c>
      <c r="CT15" s="9">
        <v>205.976</v>
      </c>
      <c r="CU15" s="9">
        <v>98.873999999999995</v>
      </c>
      <c r="CV15" s="9">
        <v>107.102</v>
      </c>
      <c r="CW15" s="9">
        <v>102.718</v>
      </c>
      <c r="CX15" s="9">
        <v>54.734000000000002</v>
      </c>
      <c r="CY15" s="9">
        <v>47.984000000000002</v>
      </c>
      <c r="CZ15" s="9">
        <v>103.25700000000001</v>
      </c>
      <c r="DA15" s="9">
        <v>44.14</v>
      </c>
      <c r="DB15" s="9">
        <v>59.116999999999997</v>
      </c>
      <c r="DC15" s="9">
        <v>81.111000000000004</v>
      </c>
      <c r="DD15" s="9">
        <v>21.109000000000002</v>
      </c>
      <c r="DE15" s="9">
        <v>60.003</v>
      </c>
      <c r="DF15" s="9">
        <v>1520.8430000000001</v>
      </c>
      <c r="DG15" s="9">
        <v>634.75300000000004</v>
      </c>
      <c r="DH15" s="9">
        <v>886.09100000000001</v>
      </c>
      <c r="DI15" s="9">
        <v>593.95899999999995</v>
      </c>
      <c r="DJ15" s="9">
        <v>304.90800000000002</v>
      </c>
      <c r="DK15" s="9">
        <v>289.05099999999999</v>
      </c>
      <c r="DL15" s="9">
        <v>545.66499999999996</v>
      </c>
      <c r="DM15" s="9">
        <v>284.399</v>
      </c>
      <c r="DN15" s="9">
        <v>261.26600000000002</v>
      </c>
      <c r="DO15" s="9">
        <v>48.293999999999997</v>
      </c>
      <c r="DP15" s="9">
        <v>20.509</v>
      </c>
      <c r="DQ15" s="9">
        <v>27.785</v>
      </c>
      <c r="DR15" s="9">
        <v>12.375999999999999</v>
      </c>
      <c r="DS15" s="9">
        <v>5.5439999999999996</v>
      </c>
      <c r="DT15" s="9">
        <v>6.8319999999999999</v>
      </c>
      <c r="DU15" s="9">
        <v>735.79100000000005</v>
      </c>
      <c r="DV15" s="9">
        <v>267.27600000000001</v>
      </c>
      <c r="DW15" s="9">
        <v>468.51499999999999</v>
      </c>
      <c r="DX15" s="9">
        <v>59.752000000000002</v>
      </c>
      <c r="DY15" s="9">
        <v>22.494</v>
      </c>
      <c r="DZ15" s="9">
        <v>37.258000000000003</v>
      </c>
      <c r="EA15" s="9">
        <v>676.03899999999999</v>
      </c>
      <c r="EB15" s="9">
        <v>244.78200000000001</v>
      </c>
      <c r="EC15" s="9">
        <v>431.25700000000001</v>
      </c>
      <c r="ED15" s="9">
        <v>178.71799999999999</v>
      </c>
      <c r="EE15" s="9">
        <v>57.024999999999999</v>
      </c>
      <c r="EF15" s="9">
        <v>121.693</v>
      </c>
      <c r="EG15" s="9">
        <v>2240.7399999999998</v>
      </c>
      <c r="EH15" s="9">
        <v>872.08500000000004</v>
      </c>
      <c r="EI15" s="9">
        <v>1368.655</v>
      </c>
      <c r="EJ15" s="9">
        <v>1857.8409999999999</v>
      </c>
      <c r="EK15" s="9">
        <v>680.59400000000005</v>
      </c>
      <c r="EL15" s="9">
        <v>1177.2470000000001</v>
      </c>
      <c r="EM15" s="9">
        <v>382.89800000000002</v>
      </c>
      <c r="EN15" s="9">
        <v>191.49</v>
      </c>
      <c r="EO15" s="9">
        <v>191.40799999999999</v>
      </c>
      <c r="EP15" s="9">
        <v>648.38300000000004</v>
      </c>
      <c r="EQ15" s="9">
        <v>339.13299999999998</v>
      </c>
      <c r="ER15" s="9">
        <v>309.25</v>
      </c>
      <c r="ES15" s="9">
        <v>3400.2869999999998</v>
      </c>
      <c r="ET15" s="9">
        <v>1287.6869999999999</v>
      </c>
      <c r="EU15" s="9">
        <v>2112.6</v>
      </c>
      <c r="EV15" s="9">
        <v>12220.627</v>
      </c>
      <c r="EW15" s="9">
        <v>6375.9409999999998</v>
      </c>
      <c r="EX15" s="9">
        <v>5844.6869999999999</v>
      </c>
      <c r="EY15" s="9">
        <v>3761.5830000000001</v>
      </c>
      <c r="EZ15" s="9">
        <v>1506.837</v>
      </c>
      <c r="FA15" s="9">
        <v>2254.7460000000001</v>
      </c>
      <c r="FB15" s="9">
        <v>3133.578</v>
      </c>
      <c r="FC15" s="9">
        <v>1602.3910000000001</v>
      </c>
      <c r="FD15" s="9">
        <v>1531.1869999999999</v>
      </c>
      <c r="FE15" s="9">
        <v>1926.1120000000001</v>
      </c>
      <c r="FF15" s="9">
        <v>981.726</v>
      </c>
      <c r="FG15" s="9">
        <v>944.38599999999997</v>
      </c>
      <c r="FH15" s="9">
        <v>493.101</v>
      </c>
      <c r="FI15" s="9">
        <v>238.63200000000001</v>
      </c>
      <c r="FJ15" s="9">
        <v>254.46799999999999</v>
      </c>
      <c r="FK15" s="9">
        <v>369.928</v>
      </c>
      <c r="FL15" s="9">
        <v>159.33099999999999</v>
      </c>
      <c r="FM15" s="9">
        <v>210.59700000000001</v>
      </c>
      <c r="FN15" s="9">
        <v>631.76300000000003</v>
      </c>
      <c r="FO15" s="9">
        <v>329.608</v>
      </c>
      <c r="FP15" s="9">
        <v>302.15499999999997</v>
      </c>
      <c r="FQ15" s="9">
        <v>84.564999999999998</v>
      </c>
      <c r="FR15" s="9">
        <v>44.33</v>
      </c>
      <c r="FS15" s="9">
        <v>40.234999999999999</v>
      </c>
      <c r="FT15" s="9">
        <v>72.364999999999995</v>
      </c>
      <c r="FU15" s="9">
        <v>39.996000000000002</v>
      </c>
      <c r="FV15" s="9">
        <v>32.369999999999997</v>
      </c>
      <c r="FW15" s="9">
        <v>41.155999999999999</v>
      </c>
      <c r="FX15" s="9">
        <v>24.303000000000001</v>
      </c>
      <c r="FY15" s="9">
        <v>16.853000000000002</v>
      </c>
      <c r="FZ15" s="9">
        <v>31.209</v>
      </c>
      <c r="GA15" s="9">
        <v>15.693</v>
      </c>
      <c r="GB15" s="9">
        <v>15.516999999999999</v>
      </c>
      <c r="GC15" s="9">
        <v>12.2</v>
      </c>
      <c r="GD15" s="9">
        <v>4.3339999999999996</v>
      </c>
      <c r="GE15" s="9">
        <v>7.8659999999999997</v>
      </c>
      <c r="GF15" s="9">
        <v>547.19799999999998</v>
      </c>
      <c r="GG15" s="9">
        <v>285.27800000000002</v>
      </c>
      <c r="GH15" s="9">
        <v>261.92</v>
      </c>
      <c r="GI15" s="9">
        <v>220.47300000000001</v>
      </c>
      <c r="GJ15" s="9">
        <v>116.68</v>
      </c>
      <c r="GK15" s="9">
        <v>103.792</v>
      </c>
      <c r="GL15" s="9">
        <v>204.97200000000001</v>
      </c>
      <c r="GM15" s="9">
        <v>109.509</v>
      </c>
      <c r="GN15" s="9">
        <v>95.462999999999994</v>
      </c>
      <c r="GO15" s="9">
        <v>15.500999999999999</v>
      </c>
      <c r="GP15" s="9">
        <v>7.1710000000000003</v>
      </c>
      <c r="GQ15" s="9">
        <v>8.33</v>
      </c>
      <c r="GR15" s="9">
        <v>2.7989999999999999</v>
      </c>
      <c r="GS15" s="9">
        <v>0.504</v>
      </c>
      <c r="GT15" s="9">
        <v>2.2949999999999999</v>
      </c>
      <c r="GU15" s="9">
        <v>275.16800000000001</v>
      </c>
      <c r="GV15" s="9">
        <v>146.26900000000001</v>
      </c>
      <c r="GW15" s="9">
        <v>128.899</v>
      </c>
      <c r="GX15" s="9">
        <v>12.866</v>
      </c>
      <c r="GY15" s="9">
        <v>8.3559999999999999</v>
      </c>
      <c r="GZ15" s="9">
        <v>4.5090000000000003</v>
      </c>
      <c r="HA15" s="9">
        <v>262.30200000000002</v>
      </c>
      <c r="HB15" s="9">
        <v>137.91300000000001</v>
      </c>
      <c r="HC15" s="9">
        <v>124.39</v>
      </c>
      <c r="HD15" s="9">
        <v>48.758000000000003</v>
      </c>
      <c r="HE15" s="9">
        <v>21.824000000000002</v>
      </c>
      <c r="HF15" s="9">
        <v>26.934000000000001</v>
      </c>
      <c r="HG15" s="9">
        <v>575.70299999999997</v>
      </c>
      <c r="HH15" s="9">
        <v>291.05700000000002</v>
      </c>
      <c r="HI15" s="9">
        <v>284.64499999999998</v>
      </c>
      <c r="HJ15" s="9">
        <v>555.01300000000003</v>
      </c>
      <c r="HK15" s="9">
        <v>279.54500000000002</v>
      </c>
      <c r="HL15" s="9">
        <v>275.46800000000002</v>
      </c>
      <c r="HM15" s="9">
        <v>20.689</v>
      </c>
      <c r="HN15" s="9">
        <v>11.512</v>
      </c>
      <c r="HO15" s="9">
        <v>9.1769999999999996</v>
      </c>
      <c r="HP15" s="9">
        <v>246.12799999999999</v>
      </c>
      <c r="HQ15" s="9">
        <v>133.81200000000001</v>
      </c>
      <c r="HR15" s="9">
        <v>112.316</v>
      </c>
      <c r="HS15" s="9">
        <v>961.33799999999997</v>
      </c>
      <c r="HT15" s="9">
        <v>486.85300000000001</v>
      </c>
      <c r="HU15" s="9">
        <v>474.48500000000001</v>
      </c>
      <c r="HV15" s="9">
        <v>2010.6780000000001</v>
      </c>
      <c r="HW15" s="9">
        <v>1026.057</v>
      </c>
      <c r="HX15" s="9">
        <v>984.62099999999998</v>
      </c>
      <c r="HY15" s="9">
        <v>1122.9010000000001</v>
      </c>
      <c r="HZ15" s="9">
        <v>576.33500000000004</v>
      </c>
      <c r="IA15" s="9">
        <v>546.56600000000003</v>
      </c>
      <c r="IB15" s="9">
        <v>6873.0259999999998</v>
      </c>
      <c r="IC15" s="9">
        <v>3374.0830000000001</v>
      </c>
      <c r="ID15" s="9">
        <v>3498.9430000000002</v>
      </c>
      <c r="IE15" s="9">
        <v>5622.4790000000003</v>
      </c>
      <c r="IF15" s="9">
        <v>2993.1590000000001</v>
      </c>
      <c r="IG15" s="9">
        <v>2629.3209999999999</v>
      </c>
      <c r="IH15" s="9">
        <v>731.17</v>
      </c>
      <c r="II15" s="9">
        <v>399.142</v>
      </c>
      <c r="IJ15" s="9">
        <v>332.02800000000002</v>
      </c>
      <c r="IK15" s="9">
        <v>403.15100000000001</v>
      </c>
      <c r="IL15" s="9">
        <v>160.559</v>
      </c>
      <c r="IM15" s="9">
        <v>242.59200000000001</v>
      </c>
      <c r="IN15" s="9">
        <v>731.69299999999998</v>
      </c>
      <c r="IO15" s="9">
        <v>230.792</v>
      </c>
      <c r="IP15" s="9">
        <v>500.9</v>
      </c>
      <c r="IQ15" s="9">
        <v>138.19300000000001</v>
      </c>
    </row>
    <row r="16" spans="1:251">
      <c r="A16" s="10">
        <v>43862</v>
      </c>
      <c r="B16" s="9">
        <v>20095.951000000001</v>
      </c>
      <c r="C16" s="9">
        <v>9834.009</v>
      </c>
      <c r="D16" s="9">
        <v>10261.941999999999</v>
      </c>
      <c r="E16" s="9">
        <v>12688.941000000001</v>
      </c>
      <c r="F16" s="9">
        <v>6651.8459999999995</v>
      </c>
      <c r="G16" s="9">
        <v>6037.0950000000003</v>
      </c>
      <c r="H16" s="9">
        <v>1925.75</v>
      </c>
      <c r="I16" s="9">
        <v>1001.056</v>
      </c>
      <c r="J16" s="9">
        <v>924.69399999999996</v>
      </c>
      <c r="K16" s="9">
        <v>1168.5899999999999</v>
      </c>
      <c r="L16" s="9">
        <v>482.16699999999997</v>
      </c>
      <c r="M16" s="9">
        <v>686.423</v>
      </c>
      <c r="N16" s="9">
        <v>2022.008</v>
      </c>
      <c r="O16" s="9">
        <v>858.19799999999998</v>
      </c>
      <c r="P16" s="9">
        <v>1163.81</v>
      </c>
      <c r="Q16" s="9">
        <v>320.358</v>
      </c>
      <c r="R16" s="9">
        <v>138.85</v>
      </c>
      <c r="S16" s="9">
        <v>181.50700000000001</v>
      </c>
      <c r="T16" s="9">
        <v>235.66800000000001</v>
      </c>
      <c r="U16" s="9">
        <v>119.66500000000001</v>
      </c>
      <c r="V16" s="9">
        <v>116.002</v>
      </c>
      <c r="W16" s="9">
        <v>105.801</v>
      </c>
      <c r="X16" s="9">
        <v>53.386000000000003</v>
      </c>
      <c r="Y16" s="9">
        <v>52.414999999999999</v>
      </c>
      <c r="Z16" s="9">
        <v>129.86699999999999</v>
      </c>
      <c r="AA16" s="9">
        <v>66.278999999999996</v>
      </c>
      <c r="AB16" s="9">
        <v>63.587000000000003</v>
      </c>
      <c r="AC16" s="9">
        <v>84.69</v>
      </c>
      <c r="AD16" s="9">
        <v>19.184999999999999</v>
      </c>
      <c r="AE16" s="9">
        <v>65.504999999999995</v>
      </c>
      <c r="AF16" s="9">
        <v>1701.65</v>
      </c>
      <c r="AG16" s="9">
        <v>719.34699999999998</v>
      </c>
      <c r="AH16" s="9">
        <v>982.303</v>
      </c>
      <c r="AI16" s="9">
        <v>617.14700000000005</v>
      </c>
      <c r="AJ16" s="9">
        <v>326.27699999999999</v>
      </c>
      <c r="AK16" s="9">
        <v>290.87</v>
      </c>
      <c r="AL16" s="9">
        <v>570.41200000000003</v>
      </c>
      <c r="AM16" s="9">
        <v>306.61700000000002</v>
      </c>
      <c r="AN16" s="9">
        <v>263.79500000000002</v>
      </c>
      <c r="AO16" s="9">
        <v>46.734999999999999</v>
      </c>
      <c r="AP16" s="9">
        <v>19.66</v>
      </c>
      <c r="AQ16" s="9">
        <v>27.074999999999999</v>
      </c>
      <c r="AR16" s="9">
        <v>14.089</v>
      </c>
      <c r="AS16" s="9">
        <v>5.5570000000000004</v>
      </c>
      <c r="AT16" s="9">
        <v>8.532</v>
      </c>
      <c r="AU16" s="9">
        <v>862.28899999999999</v>
      </c>
      <c r="AV16" s="9">
        <v>314.59300000000002</v>
      </c>
      <c r="AW16" s="9">
        <v>547.69600000000003</v>
      </c>
      <c r="AX16" s="9">
        <v>100.77200000000001</v>
      </c>
      <c r="AY16" s="9">
        <v>44.338999999999999</v>
      </c>
      <c r="AZ16" s="9">
        <v>56.433</v>
      </c>
      <c r="BA16" s="9">
        <v>761.51700000000005</v>
      </c>
      <c r="BB16" s="9">
        <v>270.25400000000002</v>
      </c>
      <c r="BC16" s="9">
        <v>491.26299999999998</v>
      </c>
      <c r="BD16" s="9">
        <v>208.125</v>
      </c>
      <c r="BE16" s="9">
        <v>72.92</v>
      </c>
      <c r="BF16" s="9">
        <v>135.20500000000001</v>
      </c>
      <c r="BG16" s="9">
        <v>5385.0020000000004</v>
      </c>
      <c r="BH16" s="9">
        <v>2323.9650000000001</v>
      </c>
      <c r="BI16" s="9">
        <v>3061.0360000000001</v>
      </c>
      <c r="BJ16" s="9">
        <v>4770.0020000000004</v>
      </c>
      <c r="BK16" s="9">
        <v>2013.242</v>
      </c>
      <c r="BL16" s="9">
        <v>2756.76</v>
      </c>
      <c r="BM16" s="9">
        <v>615</v>
      </c>
      <c r="BN16" s="9">
        <v>310.72300000000001</v>
      </c>
      <c r="BO16" s="9">
        <v>304.27600000000001</v>
      </c>
      <c r="BP16" s="9">
        <v>676.21299999999997</v>
      </c>
      <c r="BQ16" s="9">
        <v>360.00299999999999</v>
      </c>
      <c r="BR16" s="9">
        <v>316.20999999999998</v>
      </c>
      <c r="BS16" s="9">
        <v>6730.7969999999996</v>
      </c>
      <c r="BT16" s="9">
        <v>2822.1610000000001</v>
      </c>
      <c r="BU16" s="9">
        <v>3908.6370000000002</v>
      </c>
      <c r="BV16" s="9">
        <v>13009.299000000001</v>
      </c>
      <c r="BW16" s="9">
        <v>6790.6959999999999</v>
      </c>
      <c r="BX16" s="9">
        <v>6218.6030000000001</v>
      </c>
      <c r="BY16" s="9">
        <v>7086.652</v>
      </c>
      <c r="BZ16" s="9">
        <v>3043.3130000000001</v>
      </c>
      <c r="CA16" s="9">
        <v>4043.3389999999999</v>
      </c>
      <c r="CB16" s="9">
        <v>16143.484</v>
      </c>
      <c r="CC16" s="9">
        <v>7962.366</v>
      </c>
      <c r="CD16" s="9">
        <v>8181.1180000000004</v>
      </c>
      <c r="CE16" s="9">
        <v>12106.414000000001</v>
      </c>
      <c r="CF16" s="9">
        <v>6307.9660000000003</v>
      </c>
      <c r="CG16" s="9">
        <v>5798.4480000000003</v>
      </c>
      <c r="CH16" s="9">
        <v>1873.3589999999999</v>
      </c>
      <c r="CI16" s="9">
        <v>964.55799999999999</v>
      </c>
      <c r="CJ16" s="9">
        <v>908.80100000000004</v>
      </c>
      <c r="CK16" s="9">
        <v>1143.27</v>
      </c>
      <c r="CL16" s="9">
        <v>465.62299999999999</v>
      </c>
      <c r="CM16" s="9">
        <v>677.64700000000005</v>
      </c>
      <c r="CN16" s="9">
        <v>1868.0050000000001</v>
      </c>
      <c r="CO16" s="9">
        <v>777.73599999999999</v>
      </c>
      <c r="CP16" s="9">
        <v>1090.27</v>
      </c>
      <c r="CQ16" s="9">
        <v>307.15300000000002</v>
      </c>
      <c r="CR16" s="9">
        <v>133.042</v>
      </c>
      <c r="CS16" s="9">
        <v>174.11199999999999</v>
      </c>
      <c r="CT16" s="9">
        <v>225.447</v>
      </c>
      <c r="CU16" s="9">
        <v>114.756</v>
      </c>
      <c r="CV16" s="9">
        <v>110.69199999999999</v>
      </c>
      <c r="CW16" s="9">
        <v>102.051</v>
      </c>
      <c r="CX16" s="9">
        <v>51.494999999999997</v>
      </c>
      <c r="CY16" s="9">
        <v>50.555999999999997</v>
      </c>
      <c r="CZ16" s="9">
        <v>123.396</v>
      </c>
      <c r="DA16" s="9">
        <v>63.261000000000003</v>
      </c>
      <c r="DB16" s="9">
        <v>60.134999999999998</v>
      </c>
      <c r="DC16" s="9">
        <v>81.706000000000003</v>
      </c>
      <c r="DD16" s="9">
        <v>18.286000000000001</v>
      </c>
      <c r="DE16" s="9">
        <v>63.42</v>
      </c>
      <c r="DF16" s="9">
        <v>1560.8520000000001</v>
      </c>
      <c r="DG16" s="9">
        <v>644.69399999999996</v>
      </c>
      <c r="DH16" s="9">
        <v>916.15800000000002</v>
      </c>
      <c r="DI16" s="9">
        <v>608.52</v>
      </c>
      <c r="DJ16" s="9">
        <v>320.96100000000001</v>
      </c>
      <c r="DK16" s="9">
        <v>287.55900000000003</v>
      </c>
      <c r="DL16" s="9">
        <v>562.37699999999995</v>
      </c>
      <c r="DM16" s="9">
        <v>301.30099999999999</v>
      </c>
      <c r="DN16" s="9">
        <v>261.07600000000002</v>
      </c>
      <c r="DO16" s="9">
        <v>46.143000000000001</v>
      </c>
      <c r="DP16" s="9">
        <v>19.66</v>
      </c>
      <c r="DQ16" s="9">
        <v>26.483000000000001</v>
      </c>
      <c r="DR16" s="9">
        <v>13.566000000000001</v>
      </c>
      <c r="DS16" s="9">
        <v>5.5570000000000004</v>
      </c>
      <c r="DT16" s="9">
        <v>8.0090000000000003</v>
      </c>
      <c r="DU16" s="9">
        <v>745.14</v>
      </c>
      <c r="DV16" s="9">
        <v>253.191</v>
      </c>
      <c r="DW16" s="9">
        <v>491.94900000000001</v>
      </c>
      <c r="DX16" s="9">
        <v>66.52</v>
      </c>
      <c r="DY16" s="9">
        <v>24.146000000000001</v>
      </c>
      <c r="DZ16" s="9">
        <v>42.375</v>
      </c>
      <c r="EA16" s="9">
        <v>678.61900000000003</v>
      </c>
      <c r="EB16" s="9">
        <v>229.04499999999999</v>
      </c>
      <c r="EC16" s="9">
        <v>449.57400000000001</v>
      </c>
      <c r="ED16" s="9">
        <v>193.626</v>
      </c>
      <c r="EE16" s="9">
        <v>64.984999999999999</v>
      </c>
      <c r="EF16" s="9">
        <v>128.64099999999999</v>
      </c>
      <c r="EG16" s="9">
        <v>2169.0650000000001</v>
      </c>
      <c r="EH16" s="9">
        <v>876.66399999999999</v>
      </c>
      <c r="EI16" s="9">
        <v>1292.4000000000001</v>
      </c>
      <c r="EJ16" s="9">
        <v>1726.8610000000001</v>
      </c>
      <c r="EK16" s="9">
        <v>647.42100000000005</v>
      </c>
      <c r="EL16" s="9">
        <v>1079.441</v>
      </c>
      <c r="EM16" s="9">
        <v>442.20299999999997</v>
      </c>
      <c r="EN16" s="9">
        <v>229.244</v>
      </c>
      <c r="EO16" s="9">
        <v>212.96</v>
      </c>
      <c r="EP16" s="9">
        <v>664.428</v>
      </c>
      <c r="EQ16" s="9">
        <v>352.79599999999999</v>
      </c>
      <c r="ER16" s="9">
        <v>311.63200000000001</v>
      </c>
      <c r="ES16" s="9">
        <v>3372.6419999999998</v>
      </c>
      <c r="ET16" s="9">
        <v>1301.604</v>
      </c>
      <c r="EU16" s="9">
        <v>2071.0369999999998</v>
      </c>
      <c r="EV16" s="9">
        <v>12413.566999999999</v>
      </c>
      <c r="EW16" s="9">
        <v>6441.0079999999998</v>
      </c>
      <c r="EX16" s="9">
        <v>5972.56</v>
      </c>
      <c r="EY16" s="9">
        <v>3729.9169999999999</v>
      </c>
      <c r="EZ16" s="9">
        <v>1521.3589999999999</v>
      </c>
      <c r="FA16" s="9">
        <v>2208.558</v>
      </c>
      <c r="FB16" s="9">
        <v>3091.9409999999998</v>
      </c>
      <c r="FC16" s="9">
        <v>1587.569</v>
      </c>
      <c r="FD16" s="9">
        <v>1504.3720000000001</v>
      </c>
      <c r="FE16" s="9">
        <v>1885.9549999999999</v>
      </c>
      <c r="FF16" s="9">
        <v>941.57100000000003</v>
      </c>
      <c r="FG16" s="9">
        <v>944.38400000000001</v>
      </c>
      <c r="FH16" s="9">
        <v>515.66200000000003</v>
      </c>
      <c r="FI16" s="9">
        <v>245.40700000000001</v>
      </c>
      <c r="FJ16" s="9">
        <v>270.255</v>
      </c>
      <c r="FK16" s="9">
        <v>394.33499999999998</v>
      </c>
      <c r="FL16" s="9">
        <v>171.49600000000001</v>
      </c>
      <c r="FM16" s="9">
        <v>222.839</v>
      </c>
      <c r="FN16" s="9">
        <v>636.24199999999996</v>
      </c>
      <c r="FO16" s="9">
        <v>339.10199999999998</v>
      </c>
      <c r="FP16" s="9">
        <v>297.14</v>
      </c>
      <c r="FQ16" s="9">
        <v>87.846999999999994</v>
      </c>
      <c r="FR16" s="9">
        <v>52.609000000000002</v>
      </c>
      <c r="FS16" s="9">
        <v>35.237000000000002</v>
      </c>
      <c r="FT16" s="9">
        <v>76.811999999999998</v>
      </c>
      <c r="FU16" s="9">
        <v>47.36</v>
      </c>
      <c r="FV16" s="9">
        <v>29.452000000000002</v>
      </c>
      <c r="FW16" s="9">
        <v>38.200000000000003</v>
      </c>
      <c r="FX16" s="9">
        <v>21.465</v>
      </c>
      <c r="FY16" s="9">
        <v>16.736000000000001</v>
      </c>
      <c r="FZ16" s="9">
        <v>38.610999999999997</v>
      </c>
      <c r="GA16" s="9">
        <v>25.895</v>
      </c>
      <c r="GB16" s="9">
        <v>12.715999999999999</v>
      </c>
      <c r="GC16" s="9">
        <v>11.035</v>
      </c>
      <c r="GD16" s="9">
        <v>5.25</v>
      </c>
      <c r="GE16" s="9">
        <v>5.7859999999999996</v>
      </c>
      <c r="GF16" s="9">
        <v>548.39499999999998</v>
      </c>
      <c r="GG16" s="9">
        <v>286.49200000000002</v>
      </c>
      <c r="GH16" s="9">
        <v>261.90300000000002</v>
      </c>
      <c r="GI16" s="9">
        <v>240.48599999999999</v>
      </c>
      <c r="GJ16" s="9">
        <v>133.99299999999999</v>
      </c>
      <c r="GK16" s="9">
        <v>106.49299999999999</v>
      </c>
      <c r="GL16" s="9">
        <v>227.12200000000001</v>
      </c>
      <c r="GM16" s="9">
        <v>128.26900000000001</v>
      </c>
      <c r="GN16" s="9">
        <v>98.852999999999994</v>
      </c>
      <c r="GO16" s="9">
        <v>13.364000000000001</v>
      </c>
      <c r="GP16" s="9">
        <v>5.7240000000000002</v>
      </c>
      <c r="GQ16" s="9">
        <v>7.641</v>
      </c>
      <c r="GR16" s="9">
        <v>2.0179999999999998</v>
      </c>
      <c r="GS16" s="9">
        <v>0.71499999999999997</v>
      </c>
      <c r="GT16" s="9">
        <v>1.3029999999999999</v>
      </c>
      <c r="GU16" s="9">
        <v>253.84899999999999</v>
      </c>
      <c r="GV16" s="9">
        <v>124.73</v>
      </c>
      <c r="GW16" s="9">
        <v>129.119</v>
      </c>
      <c r="GX16" s="9">
        <v>18.202000000000002</v>
      </c>
      <c r="GY16" s="9">
        <v>9.173</v>
      </c>
      <c r="GZ16" s="9">
        <v>9.0289999999999999</v>
      </c>
      <c r="HA16" s="9">
        <v>235.64599999999999</v>
      </c>
      <c r="HB16" s="9">
        <v>115.557</v>
      </c>
      <c r="HC16" s="9">
        <v>120.09</v>
      </c>
      <c r="HD16" s="9">
        <v>52.042000000000002</v>
      </c>
      <c r="HE16" s="9">
        <v>27.053999999999998</v>
      </c>
      <c r="HF16" s="9">
        <v>24.988</v>
      </c>
      <c r="HG16" s="9">
        <v>569.74400000000003</v>
      </c>
      <c r="HH16" s="9">
        <v>306.89600000000002</v>
      </c>
      <c r="HI16" s="9">
        <v>262.84800000000001</v>
      </c>
      <c r="HJ16" s="9">
        <v>529.91</v>
      </c>
      <c r="HK16" s="9">
        <v>279.46699999999998</v>
      </c>
      <c r="HL16" s="9">
        <v>250.44300000000001</v>
      </c>
      <c r="HM16" s="9">
        <v>39.834000000000003</v>
      </c>
      <c r="HN16" s="9">
        <v>27.428000000000001</v>
      </c>
      <c r="HO16" s="9">
        <v>12.406000000000001</v>
      </c>
      <c r="HP16" s="9">
        <v>265.322</v>
      </c>
      <c r="HQ16" s="9">
        <v>149.73400000000001</v>
      </c>
      <c r="HR16" s="9">
        <v>115.589</v>
      </c>
      <c r="HS16" s="9">
        <v>940.66300000000001</v>
      </c>
      <c r="HT16" s="9">
        <v>496.26299999999998</v>
      </c>
      <c r="HU16" s="9">
        <v>444.4</v>
      </c>
      <c r="HV16" s="9">
        <v>1973.8019999999999</v>
      </c>
      <c r="HW16" s="9">
        <v>994.18100000000004</v>
      </c>
      <c r="HX16" s="9">
        <v>979.62099999999998</v>
      </c>
      <c r="HY16" s="9">
        <v>1118.1389999999999</v>
      </c>
      <c r="HZ16" s="9">
        <v>593.38800000000003</v>
      </c>
      <c r="IA16" s="9">
        <v>524.75099999999998</v>
      </c>
      <c r="IB16" s="9">
        <v>6986.03</v>
      </c>
      <c r="IC16" s="9">
        <v>3426.9650000000001</v>
      </c>
      <c r="ID16" s="9">
        <v>3559.0659999999998</v>
      </c>
      <c r="IE16" s="9">
        <v>5744.07</v>
      </c>
      <c r="IF16" s="9">
        <v>3028.8589999999999</v>
      </c>
      <c r="IG16" s="9">
        <v>2715.2109999999998</v>
      </c>
      <c r="IH16" s="9">
        <v>796.51300000000003</v>
      </c>
      <c r="II16" s="9">
        <v>438.13</v>
      </c>
      <c r="IJ16" s="9">
        <v>358.38299999999998</v>
      </c>
      <c r="IK16" s="9">
        <v>410.077</v>
      </c>
      <c r="IL16" s="9">
        <v>166.048</v>
      </c>
      <c r="IM16" s="9">
        <v>244.029</v>
      </c>
      <c r="IN16" s="9">
        <v>761.60299999999995</v>
      </c>
      <c r="IO16" s="9">
        <v>243.39699999999999</v>
      </c>
      <c r="IP16" s="9">
        <v>518.20600000000002</v>
      </c>
      <c r="IQ16" s="9">
        <v>146.047</v>
      </c>
    </row>
    <row r="17" spans="1:251">
      <c r="A17" s="10">
        <v>44228</v>
      </c>
      <c r="B17" s="9">
        <v>20154.904999999999</v>
      </c>
      <c r="C17" s="9">
        <v>9866.1039999999994</v>
      </c>
      <c r="D17" s="9">
        <v>10288.799999999999</v>
      </c>
      <c r="E17" s="9">
        <v>12659.332</v>
      </c>
      <c r="F17" s="9">
        <v>6626.9319999999998</v>
      </c>
      <c r="G17" s="9">
        <v>6032.4</v>
      </c>
      <c r="H17" s="9">
        <v>1835.3779999999999</v>
      </c>
      <c r="I17" s="9">
        <v>980.61199999999997</v>
      </c>
      <c r="J17" s="9">
        <v>854.76499999999999</v>
      </c>
      <c r="K17" s="9">
        <v>1095.9760000000001</v>
      </c>
      <c r="L17" s="9">
        <v>482.483</v>
      </c>
      <c r="M17" s="9">
        <v>613.49199999999996</v>
      </c>
      <c r="N17" s="9">
        <v>2137.7579999999998</v>
      </c>
      <c r="O17" s="9">
        <v>945.947</v>
      </c>
      <c r="P17" s="9">
        <v>1191.8109999999999</v>
      </c>
      <c r="Q17" s="9">
        <v>333.02600000000001</v>
      </c>
      <c r="R17" s="9">
        <v>142.01400000000001</v>
      </c>
      <c r="S17" s="9">
        <v>191.012</v>
      </c>
      <c r="T17" s="9">
        <v>254.27099999999999</v>
      </c>
      <c r="U17" s="9">
        <v>121.14100000000001</v>
      </c>
      <c r="V17" s="9">
        <v>133.13</v>
      </c>
      <c r="W17" s="9">
        <v>118.301</v>
      </c>
      <c r="X17" s="9">
        <v>61.31</v>
      </c>
      <c r="Y17" s="9">
        <v>56.991</v>
      </c>
      <c r="Z17" s="9">
        <v>135.97</v>
      </c>
      <c r="AA17" s="9">
        <v>59.831000000000003</v>
      </c>
      <c r="AB17" s="9">
        <v>76.138999999999996</v>
      </c>
      <c r="AC17" s="9">
        <v>78.754999999999995</v>
      </c>
      <c r="AD17" s="9">
        <v>20.873000000000001</v>
      </c>
      <c r="AE17" s="9">
        <v>57.881999999999998</v>
      </c>
      <c r="AF17" s="9">
        <v>1804.732</v>
      </c>
      <c r="AG17" s="9">
        <v>803.93399999999997</v>
      </c>
      <c r="AH17" s="9">
        <v>1000.799</v>
      </c>
      <c r="AI17" s="9">
        <v>729.09100000000001</v>
      </c>
      <c r="AJ17" s="9">
        <v>397.767</v>
      </c>
      <c r="AK17" s="9">
        <v>331.32400000000001</v>
      </c>
      <c r="AL17" s="9">
        <v>674.91499999999996</v>
      </c>
      <c r="AM17" s="9">
        <v>380.31</v>
      </c>
      <c r="AN17" s="9">
        <v>294.60500000000002</v>
      </c>
      <c r="AO17" s="9">
        <v>54.176000000000002</v>
      </c>
      <c r="AP17" s="9">
        <v>17.457000000000001</v>
      </c>
      <c r="AQ17" s="9">
        <v>36.719000000000001</v>
      </c>
      <c r="AR17" s="9">
        <v>18.314</v>
      </c>
      <c r="AS17" s="9">
        <v>6.718</v>
      </c>
      <c r="AT17" s="9">
        <v>11.596</v>
      </c>
      <c r="AU17" s="9">
        <v>843.65499999999997</v>
      </c>
      <c r="AV17" s="9">
        <v>326.952</v>
      </c>
      <c r="AW17" s="9">
        <v>516.70299999999997</v>
      </c>
      <c r="AX17" s="9">
        <v>109.51300000000001</v>
      </c>
      <c r="AY17" s="9">
        <v>48.868000000000002</v>
      </c>
      <c r="AZ17" s="9">
        <v>60.645000000000003</v>
      </c>
      <c r="BA17" s="9">
        <v>734.14200000000005</v>
      </c>
      <c r="BB17" s="9">
        <v>278.084</v>
      </c>
      <c r="BC17" s="9">
        <v>456.05799999999999</v>
      </c>
      <c r="BD17" s="9">
        <v>213.673</v>
      </c>
      <c r="BE17" s="9">
        <v>72.495999999999995</v>
      </c>
      <c r="BF17" s="9">
        <v>141.17599999999999</v>
      </c>
      <c r="BG17" s="9">
        <v>5357.8140000000003</v>
      </c>
      <c r="BH17" s="9">
        <v>2293.2249999999999</v>
      </c>
      <c r="BI17" s="9">
        <v>3064.5889999999999</v>
      </c>
      <c r="BJ17" s="9">
        <v>4690.0870000000004</v>
      </c>
      <c r="BK17" s="9">
        <v>1975.193</v>
      </c>
      <c r="BL17" s="9">
        <v>2714.893</v>
      </c>
      <c r="BM17" s="9">
        <v>667.72699999999998</v>
      </c>
      <c r="BN17" s="9">
        <v>318.03199999999998</v>
      </c>
      <c r="BO17" s="9">
        <v>349.69499999999999</v>
      </c>
      <c r="BP17" s="9">
        <v>793.21600000000001</v>
      </c>
      <c r="BQ17" s="9">
        <v>441.62</v>
      </c>
      <c r="BR17" s="9">
        <v>351.596</v>
      </c>
      <c r="BS17" s="9">
        <v>6702.357</v>
      </c>
      <c r="BT17" s="9">
        <v>2797.5529999999999</v>
      </c>
      <c r="BU17" s="9">
        <v>3904.8040000000001</v>
      </c>
      <c r="BV17" s="9">
        <v>12992.358</v>
      </c>
      <c r="BW17" s="9">
        <v>6768.9459999999999</v>
      </c>
      <c r="BX17" s="9">
        <v>6223.4129999999996</v>
      </c>
      <c r="BY17" s="9">
        <v>7162.5460000000003</v>
      </c>
      <c r="BZ17" s="9">
        <v>3097.1590000000001</v>
      </c>
      <c r="CA17" s="9">
        <v>4065.3870000000002</v>
      </c>
      <c r="CB17" s="9">
        <v>16073.573</v>
      </c>
      <c r="CC17" s="9">
        <v>7937.701</v>
      </c>
      <c r="CD17" s="9">
        <v>8135.8720000000003</v>
      </c>
      <c r="CE17" s="9">
        <v>12025.046</v>
      </c>
      <c r="CF17" s="9">
        <v>6240.7089999999998</v>
      </c>
      <c r="CG17" s="9">
        <v>5784.3379999999997</v>
      </c>
      <c r="CH17" s="9">
        <v>1756.7950000000001</v>
      </c>
      <c r="CI17" s="9">
        <v>939.22</v>
      </c>
      <c r="CJ17" s="9">
        <v>817.57600000000002</v>
      </c>
      <c r="CK17" s="9">
        <v>1055.779</v>
      </c>
      <c r="CL17" s="9">
        <v>460.44</v>
      </c>
      <c r="CM17" s="9">
        <v>595.33900000000006</v>
      </c>
      <c r="CN17" s="9">
        <v>1996.6389999999999</v>
      </c>
      <c r="CO17" s="9">
        <v>868.20899999999995</v>
      </c>
      <c r="CP17" s="9">
        <v>1128.43</v>
      </c>
      <c r="CQ17" s="9">
        <v>311.81700000000001</v>
      </c>
      <c r="CR17" s="9">
        <v>131.24100000000001</v>
      </c>
      <c r="CS17" s="9">
        <v>180.57599999999999</v>
      </c>
      <c r="CT17" s="9">
        <v>238.28800000000001</v>
      </c>
      <c r="CU17" s="9">
        <v>112.73099999999999</v>
      </c>
      <c r="CV17" s="9">
        <v>125.557</v>
      </c>
      <c r="CW17" s="9">
        <v>114.092</v>
      </c>
      <c r="CX17" s="9">
        <v>59.744</v>
      </c>
      <c r="CY17" s="9">
        <v>54.347999999999999</v>
      </c>
      <c r="CZ17" s="9">
        <v>124.196</v>
      </c>
      <c r="DA17" s="9">
        <v>52.987000000000002</v>
      </c>
      <c r="DB17" s="9">
        <v>71.209000000000003</v>
      </c>
      <c r="DC17" s="9">
        <v>73.528999999999996</v>
      </c>
      <c r="DD17" s="9">
        <v>18.510000000000002</v>
      </c>
      <c r="DE17" s="9">
        <v>55.018999999999998</v>
      </c>
      <c r="DF17" s="9">
        <v>1684.8219999999999</v>
      </c>
      <c r="DG17" s="9">
        <v>736.96699999999998</v>
      </c>
      <c r="DH17" s="9">
        <v>947.85400000000004</v>
      </c>
      <c r="DI17" s="9">
        <v>718.96400000000006</v>
      </c>
      <c r="DJ17" s="9">
        <v>391.59300000000002</v>
      </c>
      <c r="DK17" s="9">
        <v>327.37099999999998</v>
      </c>
      <c r="DL17" s="9">
        <v>665.32</v>
      </c>
      <c r="DM17" s="9">
        <v>374.13600000000002</v>
      </c>
      <c r="DN17" s="9">
        <v>291.18400000000003</v>
      </c>
      <c r="DO17" s="9">
        <v>53.645000000000003</v>
      </c>
      <c r="DP17" s="9">
        <v>17.457000000000001</v>
      </c>
      <c r="DQ17" s="9">
        <v>36.188000000000002</v>
      </c>
      <c r="DR17" s="9">
        <v>17.635000000000002</v>
      </c>
      <c r="DS17" s="9">
        <v>6.718</v>
      </c>
      <c r="DT17" s="9">
        <v>10.917</v>
      </c>
      <c r="DU17" s="9">
        <v>749.87599999999998</v>
      </c>
      <c r="DV17" s="9">
        <v>274.76900000000001</v>
      </c>
      <c r="DW17" s="9">
        <v>475.10700000000003</v>
      </c>
      <c r="DX17" s="9">
        <v>78.84</v>
      </c>
      <c r="DY17" s="9">
        <v>32.875999999999998</v>
      </c>
      <c r="DZ17" s="9">
        <v>45.963999999999999</v>
      </c>
      <c r="EA17" s="9">
        <v>671.03700000000003</v>
      </c>
      <c r="EB17" s="9">
        <v>241.89400000000001</v>
      </c>
      <c r="EC17" s="9">
        <v>429.14299999999997</v>
      </c>
      <c r="ED17" s="9">
        <v>198.346</v>
      </c>
      <c r="EE17" s="9">
        <v>63.887</v>
      </c>
      <c r="EF17" s="9">
        <v>134.459</v>
      </c>
      <c r="EG17" s="9">
        <v>2051.8879999999999</v>
      </c>
      <c r="EH17" s="9">
        <v>828.78399999999999</v>
      </c>
      <c r="EI17" s="9">
        <v>1223.104</v>
      </c>
      <c r="EJ17" s="9">
        <v>1611.336</v>
      </c>
      <c r="EK17" s="9">
        <v>609.29399999999998</v>
      </c>
      <c r="EL17" s="9">
        <v>1002.042</v>
      </c>
      <c r="EM17" s="9">
        <v>440.55200000000002</v>
      </c>
      <c r="EN17" s="9">
        <v>219.49</v>
      </c>
      <c r="EO17" s="9">
        <v>221.06200000000001</v>
      </c>
      <c r="EP17" s="9">
        <v>779.41099999999994</v>
      </c>
      <c r="EQ17" s="9">
        <v>433.88</v>
      </c>
      <c r="ER17" s="9">
        <v>345.53100000000001</v>
      </c>
      <c r="ES17" s="9">
        <v>3269.1149999999998</v>
      </c>
      <c r="ET17" s="9">
        <v>1263.1130000000001</v>
      </c>
      <c r="EU17" s="9">
        <v>2006.0029999999999</v>
      </c>
      <c r="EV17" s="9">
        <v>12336.862999999999</v>
      </c>
      <c r="EW17" s="9">
        <v>6371.95</v>
      </c>
      <c r="EX17" s="9">
        <v>5964.9139999999998</v>
      </c>
      <c r="EY17" s="9">
        <v>3736.71</v>
      </c>
      <c r="EZ17" s="9">
        <v>1565.751</v>
      </c>
      <c r="FA17" s="9">
        <v>2170.9580000000001</v>
      </c>
      <c r="FB17" s="9">
        <v>2983.6550000000002</v>
      </c>
      <c r="FC17" s="9">
        <v>1534.1010000000001</v>
      </c>
      <c r="FD17" s="9">
        <v>1449.5540000000001</v>
      </c>
      <c r="FE17" s="9">
        <v>1805.675</v>
      </c>
      <c r="FF17" s="9">
        <v>898.42899999999997</v>
      </c>
      <c r="FG17" s="9">
        <v>907.24599999999998</v>
      </c>
      <c r="FH17" s="9">
        <v>447.529</v>
      </c>
      <c r="FI17" s="9">
        <v>222.97399999999999</v>
      </c>
      <c r="FJ17" s="9">
        <v>224.55500000000001</v>
      </c>
      <c r="FK17" s="9">
        <v>329.41</v>
      </c>
      <c r="FL17" s="9">
        <v>152.69499999999999</v>
      </c>
      <c r="FM17" s="9">
        <v>176.714</v>
      </c>
      <c r="FN17" s="9">
        <v>645.10699999999997</v>
      </c>
      <c r="FO17" s="9">
        <v>361.91800000000001</v>
      </c>
      <c r="FP17" s="9">
        <v>283.18900000000002</v>
      </c>
      <c r="FQ17" s="9">
        <v>83.108999999999995</v>
      </c>
      <c r="FR17" s="9">
        <v>48.524999999999999</v>
      </c>
      <c r="FS17" s="9">
        <v>34.584000000000003</v>
      </c>
      <c r="FT17" s="9">
        <v>78.391999999999996</v>
      </c>
      <c r="FU17" s="9">
        <v>46.83</v>
      </c>
      <c r="FV17" s="9">
        <v>31.562999999999999</v>
      </c>
      <c r="FW17" s="9">
        <v>44.898000000000003</v>
      </c>
      <c r="FX17" s="9">
        <v>25.655000000000001</v>
      </c>
      <c r="FY17" s="9">
        <v>19.242999999999999</v>
      </c>
      <c r="FZ17" s="9">
        <v>33.494</v>
      </c>
      <c r="GA17" s="9">
        <v>21.175000000000001</v>
      </c>
      <c r="GB17" s="9">
        <v>12.319000000000001</v>
      </c>
      <c r="GC17" s="9">
        <v>4.7169999999999996</v>
      </c>
      <c r="GD17" s="9">
        <v>1.6950000000000001</v>
      </c>
      <c r="GE17" s="9">
        <v>3.0219999999999998</v>
      </c>
      <c r="GF17" s="9">
        <v>561.99800000000005</v>
      </c>
      <c r="GG17" s="9">
        <v>313.39299999999997</v>
      </c>
      <c r="GH17" s="9">
        <v>248.60499999999999</v>
      </c>
      <c r="GI17" s="9">
        <v>245.97</v>
      </c>
      <c r="GJ17" s="9">
        <v>141.923</v>
      </c>
      <c r="GK17" s="9">
        <v>104.04600000000001</v>
      </c>
      <c r="GL17" s="9">
        <v>228.41900000000001</v>
      </c>
      <c r="GM17" s="9">
        <v>133.364</v>
      </c>
      <c r="GN17" s="9">
        <v>95.055999999999997</v>
      </c>
      <c r="GO17" s="9">
        <v>17.55</v>
      </c>
      <c r="GP17" s="9">
        <v>8.5589999999999993</v>
      </c>
      <c r="GQ17" s="9">
        <v>8.9909999999999997</v>
      </c>
      <c r="GR17" s="9">
        <v>3.3180000000000001</v>
      </c>
      <c r="GS17" s="9">
        <v>1.0720000000000001</v>
      </c>
      <c r="GT17" s="9">
        <v>2.246</v>
      </c>
      <c r="GU17" s="9">
        <v>262.19200000000001</v>
      </c>
      <c r="GV17" s="9">
        <v>142.71100000000001</v>
      </c>
      <c r="GW17" s="9">
        <v>119.48099999999999</v>
      </c>
      <c r="GX17" s="9">
        <v>19.042999999999999</v>
      </c>
      <c r="GY17" s="9">
        <v>12.670999999999999</v>
      </c>
      <c r="GZ17" s="9">
        <v>6.3730000000000002</v>
      </c>
      <c r="HA17" s="9">
        <v>243.149</v>
      </c>
      <c r="HB17" s="9">
        <v>130.041</v>
      </c>
      <c r="HC17" s="9">
        <v>113.108</v>
      </c>
      <c r="HD17" s="9">
        <v>50.518000000000001</v>
      </c>
      <c r="HE17" s="9">
        <v>27.687000000000001</v>
      </c>
      <c r="HF17" s="9">
        <v>22.831</v>
      </c>
      <c r="HG17" s="9">
        <v>532.87300000000005</v>
      </c>
      <c r="HH17" s="9">
        <v>273.75400000000002</v>
      </c>
      <c r="HI17" s="9">
        <v>259.11900000000003</v>
      </c>
      <c r="HJ17" s="9">
        <v>498.233</v>
      </c>
      <c r="HK17" s="9">
        <v>254.173</v>
      </c>
      <c r="HL17" s="9">
        <v>244.06100000000001</v>
      </c>
      <c r="HM17" s="9">
        <v>34.639000000000003</v>
      </c>
      <c r="HN17" s="9">
        <v>19.581</v>
      </c>
      <c r="HO17" s="9">
        <v>15.058</v>
      </c>
      <c r="HP17" s="9">
        <v>273.31799999999998</v>
      </c>
      <c r="HQ17" s="9">
        <v>159.01900000000001</v>
      </c>
      <c r="HR17" s="9">
        <v>114.29900000000001</v>
      </c>
      <c r="HS17" s="9">
        <v>904.66200000000003</v>
      </c>
      <c r="HT17" s="9">
        <v>476.65300000000002</v>
      </c>
      <c r="HU17" s="9">
        <v>428.00900000000001</v>
      </c>
      <c r="HV17" s="9">
        <v>1888.7840000000001</v>
      </c>
      <c r="HW17" s="9">
        <v>946.95399999999995</v>
      </c>
      <c r="HX17" s="9">
        <v>941.83</v>
      </c>
      <c r="HY17" s="9">
        <v>1094.8710000000001</v>
      </c>
      <c r="HZ17" s="9">
        <v>587.14700000000005</v>
      </c>
      <c r="IA17" s="9">
        <v>507.72399999999999</v>
      </c>
      <c r="IB17" s="9">
        <v>6992.9830000000002</v>
      </c>
      <c r="IC17" s="9">
        <v>3434.288</v>
      </c>
      <c r="ID17" s="9">
        <v>3558.694</v>
      </c>
      <c r="IE17" s="9">
        <v>5741.0720000000001</v>
      </c>
      <c r="IF17" s="9">
        <v>3020.75</v>
      </c>
      <c r="IG17" s="9">
        <v>2720.3220000000001</v>
      </c>
      <c r="IH17" s="9">
        <v>770.88900000000001</v>
      </c>
      <c r="II17" s="9">
        <v>433.279</v>
      </c>
      <c r="IJ17" s="9">
        <v>337.61</v>
      </c>
      <c r="IK17" s="9">
        <v>411.70400000000001</v>
      </c>
      <c r="IL17" s="9">
        <v>170.625</v>
      </c>
      <c r="IM17" s="9">
        <v>241.07900000000001</v>
      </c>
      <c r="IN17" s="9">
        <v>791.99099999999999</v>
      </c>
      <c r="IO17" s="9">
        <v>267.27600000000001</v>
      </c>
      <c r="IP17" s="9">
        <v>524.71600000000001</v>
      </c>
      <c r="IQ17" s="9">
        <v>145.416</v>
      </c>
    </row>
    <row r="18" spans="1:251">
      <c r="A18" s="10">
        <v>44593</v>
      </c>
      <c r="B18" s="9">
        <v>20419.240000000002</v>
      </c>
      <c r="C18" s="9">
        <v>10000.337</v>
      </c>
      <c r="D18" s="9">
        <v>10418.903</v>
      </c>
      <c r="E18" s="9">
        <v>13135.263999999999</v>
      </c>
      <c r="F18" s="9">
        <v>6846.6850000000004</v>
      </c>
      <c r="G18" s="9">
        <v>6288.5789999999997</v>
      </c>
      <c r="H18" s="9">
        <v>1525.713</v>
      </c>
      <c r="I18" s="9">
        <v>797.37400000000002</v>
      </c>
      <c r="J18" s="9">
        <v>728.33900000000006</v>
      </c>
      <c r="K18" s="9">
        <v>882.60299999999995</v>
      </c>
      <c r="L18" s="9">
        <v>381.14100000000002</v>
      </c>
      <c r="M18" s="9">
        <v>501.46199999999999</v>
      </c>
      <c r="N18" s="9">
        <v>1786.069</v>
      </c>
      <c r="O18" s="9">
        <v>785.53800000000001</v>
      </c>
      <c r="P18" s="9">
        <v>1000.5309999999999</v>
      </c>
      <c r="Q18" s="9">
        <v>357.40499999999997</v>
      </c>
      <c r="R18" s="9">
        <v>144.38</v>
      </c>
      <c r="S18" s="9">
        <v>213.02500000000001</v>
      </c>
      <c r="T18" s="9">
        <v>269.80700000000002</v>
      </c>
      <c r="U18" s="9">
        <v>120.521</v>
      </c>
      <c r="V18" s="9">
        <v>149.285</v>
      </c>
      <c r="W18" s="9">
        <v>114.657</v>
      </c>
      <c r="X18" s="9">
        <v>58.44</v>
      </c>
      <c r="Y18" s="9">
        <v>56.216999999999999</v>
      </c>
      <c r="Z18" s="9">
        <v>155.15</v>
      </c>
      <c r="AA18" s="9">
        <v>62.081000000000003</v>
      </c>
      <c r="AB18" s="9">
        <v>93.067999999999998</v>
      </c>
      <c r="AC18" s="9">
        <v>87.597999999999999</v>
      </c>
      <c r="AD18" s="9">
        <v>23.859000000000002</v>
      </c>
      <c r="AE18" s="9">
        <v>63.738999999999997</v>
      </c>
      <c r="AF18" s="9">
        <v>1428.664</v>
      </c>
      <c r="AG18" s="9">
        <v>641.15800000000002</v>
      </c>
      <c r="AH18" s="9">
        <v>787.50599999999997</v>
      </c>
      <c r="AI18" s="9">
        <v>477.95800000000003</v>
      </c>
      <c r="AJ18" s="9">
        <v>253.40600000000001</v>
      </c>
      <c r="AK18" s="9">
        <v>224.55199999999999</v>
      </c>
      <c r="AL18" s="9">
        <v>432.35500000000002</v>
      </c>
      <c r="AM18" s="9">
        <v>233.785</v>
      </c>
      <c r="AN18" s="9">
        <v>198.57</v>
      </c>
      <c r="AO18" s="9">
        <v>45.603000000000002</v>
      </c>
      <c r="AP18" s="9">
        <v>19.620999999999999</v>
      </c>
      <c r="AQ18" s="9">
        <v>25.981999999999999</v>
      </c>
      <c r="AR18" s="9">
        <v>16.431999999999999</v>
      </c>
      <c r="AS18" s="9">
        <v>6.3</v>
      </c>
      <c r="AT18" s="9">
        <v>10.132</v>
      </c>
      <c r="AU18" s="9">
        <v>744.64</v>
      </c>
      <c r="AV18" s="9">
        <v>315.53100000000001</v>
      </c>
      <c r="AW18" s="9">
        <v>429.10899999999998</v>
      </c>
      <c r="AX18" s="9">
        <v>88.677999999999997</v>
      </c>
      <c r="AY18" s="9">
        <v>42.143999999999998</v>
      </c>
      <c r="AZ18" s="9">
        <v>46.533999999999999</v>
      </c>
      <c r="BA18" s="9">
        <v>655.96199999999999</v>
      </c>
      <c r="BB18" s="9">
        <v>273.387</v>
      </c>
      <c r="BC18" s="9">
        <v>382.57499999999999</v>
      </c>
      <c r="BD18" s="9">
        <v>189.63499999999999</v>
      </c>
      <c r="BE18" s="9">
        <v>65.921000000000006</v>
      </c>
      <c r="BF18" s="9">
        <v>123.71299999999999</v>
      </c>
      <c r="BG18" s="9">
        <v>5497.9080000000004</v>
      </c>
      <c r="BH18" s="9">
        <v>2368.1149999999998</v>
      </c>
      <c r="BI18" s="9">
        <v>3129.7930000000001</v>
      </c>
      <c r="BJ18" s="9">
        <v>4836.0460000000003</v>
      </c>
      <c r="BK18" s="9">
        <v>2030.068</v>
      </c>
      <c r="BL18" s="9">
        <v>2805.9780000000001</v>
      </c>
      <c r="BM18" s="9">
        <v>661.86199999999997</v>
      </c>
      <c r="BN18" s="9">
        <v>338.04700000000003</v>
      </c>
      <c r="BO18" s="9">
        <v>323.815</v>
      </c>
      <c r="BP18" s="9">
        <v>547.01199999999994</v>
      </c>
      <c r="BQ18" s="9">
        <v>292.22500000000002</v>
      </c>
      <c r="BR18" s="9">
        <v>254.78700000000001</v>
      </c>
      <c r="BS18" s="9">
        <v>6736.9639999999999</v>
      </c>
      <c r="BT18" s="9">
        <v>2861.4279999999999</v>
      </c>
      <c r="BU18" s="9">
        <v>3875.5360000000001</v>
      </c>
      <c r="BV18" s="9">
        <v>13492.668</v>
      </c>
      <c r="BW18" s="9">
        <v>6991.0640000000003</v>
      </c>
      <c r="BX18" s="9">
        <v>6501.6040000000003</v>
      </c>
      <c r="BY18" s="9">
        <v>6926.5720000000001</v>
      </c>
      <c r="BZ18" s="9">
        <v>3009.2730000000001</v>
      </c>
      <c r="CA18" s="9">
        <v>3917.299</v>
      </c>
      <c r="CB18" s="9">
        <v>16189.067999999999</v>
      </c>
      <c r="CC18" s="9">
        <v>8004.7730000000001</v>
      </c>
      <c r="CD18" s="9">
        <v>8184.2950000000001</v>
      </c>
      <c r="CE18" s="9">
        <v>12506.089</v>
      </c>
      <c r="CF18" s="9">
        <v>6467.1530000000002</v>
      </c>
      <c r="CG18" s="9">
        <v>6038.9359999999997</v>
      </c>
      <c r="CH18" s="9">
        <v>1480.45</v>
      </c>
      <c r="CI18" s="9">
        <v>771.404</v>
      </c>
      <c r="CJ18" s="9">
        <v>709.04600000000005</v>
      </c>
      <c r="CK18" s="9">
        <v>860.72199999999998</v>
      </c>
      <c r="CL18" s="9">
        <v>367.65300000000002</v>
      </c>
      <c r="CM18" s="9">
        <v>493.07</v>
      </c>
      <c r="CN18" s="9">
        <v>1624.577</v>
      </c>
      <c r="CO18" s="9">
        <v>697.029</v>
      </c>
      <c r="CP18" s="9">
        <v>927.548</v>
      </c>
      <c r="CQ18" s="9">
        <v>337.70499999999998</v>
      </c>
      <c r="CR18" s="9">
        <v>133.37700000000001</v>
      </c>
      <c r="CS18" s="9">
        <v>204.328</v>
      </c>
      <c r="CT18" s="9">
        <v>253.82300000000001</v>
      </c>
      <c r="CU18" s="9">
        <v>111.49299999999999</v>
      </c>
      <c r="CV18" s="9">
        <v>142.32900000000001</v>
      </c>
      <c r="CW18" s="9">
        <v>109.113</v>
      </c>
      <c r="CX18" s="9">
        <v>55.232999999999997</v>
      </c>
      <c r="CY18" s="9">
        <v>53.88</v>
      </c>
      <c r="CZ18" s="9">
        <v>144.71</v>
      </c>
      <c r="DA18" s="9">
        <v>56.26</v>
      </c>
      <c r="DB18" s="9">
        <v>88.45</v>
      </c>
      <c r="DC18" s="9">
        <v>83.882000000000005</v>
      </c>
      <c r="DD18" s="9">
        <v>21.882999999999999</v>
      </c>
      <c r="DE18" s="9">
        <v>61.999000000000002</v>
      </c>
      <c r="DF18" s="9">
        <v>1286.8720000000001</v>
      </c>
      <c r="DG18" s="9">
        <v>563.65300000000002</v>
      </c>
      <c r="DH18" s="9">
        <v>723.21900000000005</v>
      </c>
      <c r="DI18" s="9">
        <v>467.65899999999999</v>
      </c>
      <c r="DJ18" s="9">
        <v>247.08699999999999</v>
      </c>
      <c r="DK18" s="9">
        <v>220.572</v>
      </c>
      <c r="DL18" s="9">
        <v>422.96</v>
      </c>
      <c r="DM18" s="9">
        <v>228.37</v>
      </c>
      <c r="DN18" s="9">
        <v>194.59</v>
      </c>
      <c r="DO18" s="9">
        <v>44.698</v>
      </c>
      <c r="DP18" s="9">
        <v>18.716999999999999</v>
      </c>
      <c r="DQ18" s="9">
        <v>25.981999999999999</v>
      </c>
      <c r="DR18" s="9">
        <v>16.431999999999999</v>
      </c>
      <c r="DS18" s="9">
        <v>6.3</v>
      </c>
      <c r="DT18" s="9">
        <v>10.132</v>
      </c>
      <c r="DU18" s="9">
        <v>628.57600000000002</v>
      </c>
      <c r="DV18" s="9">
        <v>249.92500000000001</v>
      </c>
      <c r="DW18" s="9">
        <v>378.65199999999999</v>
      </c>
      <c r="DX18" s="9">
        <v>58.811999999999998</v>
      </c>
      <c r="DY18" s="9">
        <v>25.584</v>
      </c>
      <c r="DZ18" s="9">
        <v>33.228000000000002</v>
      </c>
      <c r="EA18" s="9">
        <v>569.76499999999999</v>
      </c>
      <c r="EB18" s="9">
        <v>224.34100000000001</v>
      </c>
      <c r="EC18" s="9">
        <v>345.423</v>
      </c>
      <c r="ED18" s="9">
        <v>174.20500000000001</v>
      </c>
      <c r="EE18" s="9">
        <v>60.341000000000001</v>
      </c>
      <c r="EF18" s="9">
        <v>113.864</v>
      </c>
      <c r="EG18" s="9">
        <v>2058.402</v>
      </c>
      <c r="EH18" s="9">
        <v>840.59</v>
      </c>
      <c r="EI18" s="9">
        <v>1217.8119999999999</v>
      </c>
      <c r="EJ18" s="9">
        <v>1609.799</v>
      </c>
      <c r="EK18" s="9">
        <v>601.61500000000001</v>
      </c>
      <c r="EL18" s="9">
        <v>1008.183</v>
      </c>
      <c r="EM18" s="9">
        <v>448.60399999999998</v>
      </c>
      <c r="EN18" s="9">
        <v>238.97499999999999</v>
      </c>
      <c r="EO18" s="9">
        <v>209.62899999999999</v>
      </c>
      <c r="EP18" s="9">
        <v>532.07299999999998</v>
      </c>
      <c r="EQ18" s="9">
        <v>283.60300000000001</v>
      </c>
      <c r="ER18" s="9">
        <v>248.47</v>
      </c>
      <c r="ES18" s="9">
        <v>3150.9059999999999</v>
      </c>
      <c r="ET18" s="9">
        <v>1254.0160000000001</v>
      </c>
      <c r="EU18" s="9">
        <v>1896.89</v>
      </c>
      <c r="EV18" s="9">
        <v>12843.794</v>
      </c>
      <c r="EW18" s="9">
        <v>6600.53</v>
      </c>
      <c r="EX18" s="9">
        <v>6243.2640000000001</v>
      </c>
      <c r="EY18" s="9">
        <v>3345.2739999999999</v>
      </c>
      <c r="EZ18" s="9">
        <v>1404.2429999999999</v>
      </c>
      <c r="FA18" s="9">
        <v>1941.0309999999999</v>
      </c>
      <c r="FB18" s="9">
        <v>3014.8620000000001</v>
      </c>
      <c r="FC18" s="9">
        <v>1549.625</v>
      </c>
      <c r="FD18" s="9">
        <v>1465.2370000000001</v>
      </c>
      <c r="FE18" s="9">
        <v>1953.1959999999999</v>
      </c>
      <c r="FF18" s="9">
        <v>981.63300000000004</v>
      </c>
      <c r="FG18" s="9">
        <v>971.56200000000001</v>
      </c>
      <c r="FH18" s="9">
        <v>406.93900000000002</v>
      </c>
      <c r="FI18" s="9">
        <v>194.56700000000001</v>
      </c>
      <c r="FJ18" s="9">
        <v>212.37200000000001</v>
      </c>
      <c r="FK18" s="9">
        <v>294.23200000000003</v>
      </c>
      <c r="FL18" s="9">
        <v>135.227</v>
      </c>
      <c r="FM18" s="9">
        <v>159.005</v>
      </c>
      <c r="FN18" s="9">
        <v>538.82399999999996</v>
      </c>
      <c r="FO18" s="9">
        <v>293.65800000000002</v>
      </c>
      <c r="FP18" s="9">
        <v>245.166</v>
      </c>
      <c r="FQ18" s="9">
        <v>87.748999999999995</v>
      </c>
      <c r="FR18" s="9">
        <v>50.808999999999997</v>
      </c>
      <c r="FS18" s="9">
        <v>36.94</v>
      </c>
      <c r="FT18" s="9">
        <v>77.475999999999999</v>
      </c>
      <c r="FU18" s="9">
        <v>46.238</v>
      </c>
      <c r="FV18" s="9">
        <v>31.238</v>
      </c>
      <c r="FW18" s="9">
        <v>40.450000000000003</v>
      </c>
      <c r="FX18" s="9">
        <v>26.545000000000002</v>
      </c>
      <c r="FY18" s="9">
        <v>13.904999999999999</v>
      </c>
      <c r="FZ18" s="9">
        <v>37.026000000000003</v>
      </c>
      <c r="GA18" s="9">
        <v>19.693000000000001</v>
      </c>
      <c r="GB18" s="9">
        <v>17.332999999999998</v>
      </c>
      <c r="GC18" s="9">
        <v>10.273</v>
      </c>
      <c r="GD18" s="9">
        <v>4.5709999999999997</v>
      </c>
      <c r="GE18" s="9">
        <v>5.702</v>
      </c>
      <c r="GF18" s="9">
        <v>451.07499999999999</v>
      </c>
      <c r="GG18" s="9">
        <v>242.84899999999999</v>
      </c>
      <c r="GH18" s="9">
        <v>208.226</v>
      </c>
      <c r="GI18" s="9">
        <v>170.072</v>
      </c>
      <c r="GJ18" s="9">
        <v>96.606999999999999</v>
      </c>
      <c r="GK18" s="9">
        <v>73.463999999999999</v>
      </c>
      <c r="GL18" s="9">
        <v>154.78700000000001</v>
      </c>
      <c r="GM18" s="9">
        <v>88.653000000000006</v>
      </c>
      <c r="GN18" s="9">
        <v>66.134</v>
      </c>
      <c r="GO18" s="9">
        <v>15.285</v>
      </c>
      <c r="GP18" s="9">
        <v>7.9539999999999997</v>
      </c>
      <c r="GQ18" s="9">
        <v>7.3310000000000004</v>
      </c>
      <c r="GR18" s="9">
        <v>5.79</v>
      </c>
      <c r="GS18" s="9">
        <v>3.07</v>
      </c>
      <c r="GT18" s="9">
        <v>2.72</v>
      </c>
      <c r="GU18" s="9">
        <v>224.721</v>
      </c>
      <c r="GV18" s="9">
        <v>119.61199999999999</v>
      </c>
      <c r="GW18" s="9">
        <v>105.10899999999999</v>
      </c>
      <c r="GX18" s="9">
        <v>11.866</v>
      </c>
      <c r="GY18" s="9">
        <v>4.1210000000000004</v>
      </c>
      <c r="GZ18" s="9">
        <v>7.7439999999999998</v>
      </c>
      <c r="HA18" s="9">
        <v>212.85499999999999</v>
      </c>
      <c r="HB18" s="9">
        <v>115.491</v>
      </c>
      <c r="HC18" s="9">
        <v>97.364999999999995</v>
      </c>
      <c r="HD18" s="9">
        <v>50.493000000000002</v>
      </c>
      <c r="HE18" s="9">
        <v>23.56</v>
      </c>
      <c r="HF18" s="9">
        <v>26.933</v>
      </c>
      <c r="HG18" s="9">
        <v>522.84199999999998</v>
      </c>
      <c r="HH18" s="9">
        <v>274.334</v>
      </c>
      <c r="HI18" s="9">
        <v>248.50899999999999</v>
      </c>
      <c r="HJ18" s="9">
        <v>489.40100000000001</v>
      </c>
      <c r="HK18" s="9">
        <v>253.25200000000001</v>
      </c>
      <c r="HL18" s="9">
        <v>236.15</v>
      </c>
      <c r="HM18" s="9">
        <v>33.441000000000003</v>
      </c>
      <c r="HN18" s="9">
        <v>21.082000000000001</v>
      </c>
      <c r="HO18" s="9">
        <v>12.359</v>
      </c>
      <c r="HP18" s="9">
        <v>195.23699999999999</v>
      </c>
      <c r="HQ18" s="9">
        <v>115.19799999999999</v>
      </c>
      <c r="HR18" s="9">
        <v>80.039000000000001</v>
      </c>
      <c r="HS18" s="9">
        <v>866.42899999999997</v>
      </c>
      <c r="HT18" s="9">
        <v>452.79399999999998</v>
      </c>
      <c r="HU18" s="9">
        <v>413.63499999999999</v>
      </c>
      <c r="HV18" s="9">
        <v>2040.944</v>
      </c>
      <c r="HW18" s="9">
        <v>1032.442</v>
      </c>
      <c r="HX18" s="9">
        <v>1008.502</v>
      </c>
      <c r="HY18" s="9">
        <v>973.91700000000003</v>
      </c>
      <c r="HZ18" s="9">
        <v>517.18299999999999</v>
      </c>
      <c r="IA18" s="9">
        <v>456.73500000000001</v>
      </c>
      <c r="IB18" s="9">
        <v>7039.3810000000003</v>
      </c>
      <c r="IC18" s="9">
        <v>3461.402</v>
      </c>
      <c r="ID18" s="9">
        <v>3577.9789999999998</v>
      </c>
      <c r="IE18" s="9">
        <v>5898.6369999999997</v>
      </c>
      <c r="IF18" s="9">
        <v>3071.4940000000001</v>
      </c>
      <c r="IG18" s="9">
        <v>2827.1439999999998</v>
      </c>
      <c r="IH18" s="9">
        <v>636.13400000000001</v>
      </c>
      <c r="II18" s="9">
        <v>349.41800000000001</v>
      </c>
      <c r="IJ18" s="9">
        <v>286.71600000000001</v>
      </c>
      <c r="IK18" s="9">
        <v>324.959</v>
      </c>
      <c r="IL18" s="9">
        <v>134.10599999999999</v>
      </c>
      <c r="IM18" s="9">
        <v>190.85400000000001</v>
      </c>
      <c r="IN18" s="9">
        <v>669.75199999999995</v>
      </c>
      <c r="IO18" s="9">
        <v>224.08600000000001</v>
      </c>
      <c r="IP18" s="9">
        <v>445.666</v>
      </c>
      <c r="IQ18" s="9">
        <v>173.51499999999999</v>
      </c>
    </row>
    <row r="19" spans="1:251">
      <c r="A19" s="10">
        <v>44958</v>
      </c>
      <c r="B19" s="9">
        <v>20984.755000000001</v>
      </c>
      <c r="C19" s="9">
        <v>10280.99</v>
      </c>
      <c r="D19" s="9">
        <v>10703.764999999999</v>
      </c>
      <c r="E19" s="9">
        <v>13646.01</v>
      </c>
      <c r="F19" s="9">
        <v>7117.5439999999999</v>
      </c>
      <c r="G19" s="9">
        <v>6528.4660000000003</v>
      </c>
      <c r="H19" s="9">
        <v>1560.5350000000001</v>
      </c>
      <c r="I19" s="9">
        <v>825.48199999999997</v>
      </c>
      <c r="J19" s="9">
        <v>735.053</v>
      </c>
      <c r="K19" s="9">
        <v>864.55600000000004</v>
      </c>
      <c r="L19" s="9">
        <v>369.06099999999998</v>
      </c>
      <c r="M19" s="9">
        <v>495.495</v>
      </c>
      <c r="N19" s="9">
        <v>1779.598</v>
      </c>
      <c r="O19" s="9">
        <v>753.54200000000003</v>
      </c>
      <c r="P19" s="9">
        <v>1026.057</v>
      </c>
      <c r="Q19" s="9">
        <v>351.79899999999998</v>
      </c>
      <c r="R19" s="9">
        <v>136.00899999999999</v>
      </c>
      <c r="S19" s="9">
        <v>215.791</v>
      </c>
      <c r="T19" s="9">
        <v>262.61500000000001</v>
      </c>
      <c r="U19" s="9">
        <v>117.691</v>
      </c>
      <c r="V19" s="9">
        <v>144.92400000000001</v>
      </c>
      <c r="W19" s="9">
        <v>108.596</v>
      </c>
      <c r="X19" s="9">
        <v>54.508000000000003</v>
      </c>
      <c r="Y19" s="9">
        <v>54.088000000000001</v>
      </c>
      <c r="Z19" s="9">
        <v>154.01900000000001</v>
      </c>
      <c r="AA19" s="9">
        <v>63.183</v>
      </c>
      <c r="AB19" s="9">
        <v>90.835999999999999</v>
      </c>
      <c r="AC19" s="9">
        <v>89.183999999999997</v>
      </c>
      <c r="AD19" s="9">
        <v>18.318000000000001</v>
      </c>
      <c r="AE19" s="9">
        <v>70.866</v>
      </c>
      <c r="AF19" s="9">
        <v>1427.799</v>
      </c>
      <c r="AG19" s="9">
        <v>617.53300000000002</v>
      </c>
      <c r="AH19" s="9">
        <v>810.26599999999996</v>
      </c>
      <c r="AI19" s="9">
        <v>448.82600000000002</v>
      </c>
      <c r="AJ19" s="9">
        <v>236.64699999999999</v>
      </c>
      <c r="AK19" s="9">
        <v>212.179</v>
      </c>
      <c r="AL19" s="9">
        <v>394.113</v>
      </c>
      <c r="AM19" s="9">
        <v>217.18299999999999</v>
      </c>
      <c r="AN19" s="9">
        <v>176.93</v>
      </c>
      <c r="AO19" s="9">
        <v>54.713000000000001</v>
      </c>
      <c r="AP19" s="9">
        <v>19.463999999999999</v>
      </c>
      <c r="AQ19" s="9">
        <v>35.25</v>
      </c>
      <c r="AR19" s="9">
        <v>13.169</v>
      </c>
      <c r="AS19" s="9">
        <v>4.6100000000000003</v>
      </c>
      <c r="AT19" s="9">
        <v>8.5589999999999993</v>
      </c>
      <c r="AU19" s="9">
        <v>758.15899999999999</v>
      </c>
      <c r="AV19" s="9">
        <v>298.24799999999999</v>
      </c>
      <c r="AW19" s="9">
        <v>459.911</v>
      </c>
      <c r="AX19" s="9">
        <v>86.025999999999996</v>
      </c>
      <c r="AY19" s="9">
        <v>33.915999999999997</v>
      </c>
      <c r="AZ19" s="9">
        <v>52.11</v>
      </c>
      <c r="BA19" s="9">
        <v>672.13199999999995</v>
      </c>
      <c r="BB19" s="9">
        <v>264.33199999999999</v>
      </c>
      <c r="BC19" s="9">
        <v>407.80099999999999</v>
      </c>
      <c r="BD19" s="9">
        <v>207.64500000000001</v>
      </c>
      <c r="BE19" s="9">
        <v>78.028000000000006</v>
      </c>
      <c r="BF19" s="9">
        <v>129.61699999999999</v>
      </c>
      <c r="BG19" s="9">
        <v>5559.1469999999999</v>
      </c>
      <c r="BH19" s="9">
        <v>2409.904</v>
      </c>
      <c r="BI19" s="9">
        <v>3149.2429999999999</v>
      </c>
      <c r="BJ19" s="9">
        <v>4883.3689999999997</v>
      </c>
      <c r="BK19" s="9">
        <v>2053.96</v>
      </c>
      <c r="BL19" s="9">
        <v>2829.4090000000001</v>
      </c>
      <c r="BM19" s="9">
        <v>675.77800000000002</v>
      </c>
      <c r="BN19" s="9">
        <v>355.94499999999999</v>
      </c>
      <c r="BO19" s="9">
        <v>319.83300000000003</v>
      </c>
      <c r="BP19" s="9">
        <v>502.709</v>
      </c>
      <c r="BQ19" s="9">
        <v>271.69200000000001</v>
      </c>
      <c r="BR19" s="9">
        <v>231.017</v>
      </c>
      <c r="BS19" s="9">
        <v>6836.0360000000001</v>
      </c>
      <c r="BT19" s="9">
        <v>2891.7539999999999</v>
      </c>
      <c r="BU19" s="9">
        <v>3944.2820000000002</v>
      </c>
      <c r="BV19" s="9">
        <v>13997.808999999999</v>
      </c>
      <c r="BW19" s="9">
        <v>7253.5529999999999</v>
      </c>
      <c r="BX19" s="9">
        <v>6744.2560000000003</v>
      </c>
      <c r="BY19" s="9">
        <v>6986.9459999999999</v>
      </c>
      <c r="BZ19" s="9">
        <v>3027.4369999999999</v>
      </c>
      <c r="CA19" s="9">
        <v>3959.509</v>
      </c>
      <c r="CB19" s="9">
        <v>16641.103999999999</v>
      </c>
      <c r="CC19" s="9">
        <v>8228.27</v>
      </c>
      <c r="CD19" s="9">
        <v>8412.8340000000007</v>
      </c>
      <c r="CE19" s="9">
        <v>12981.734</v>
      </c>
      <c r="CF19" s="9">
        <v>6716.5290000000005</v>
      </c>
      <c r="CG19" s="9">
        <v>6265.2049999999999</v>
      </c>
      <c r="CH19" s="9">
        <v>1494.549</v>
      </c>
      <c r="CI19" s="9">
        <v>786.95899999999995</v>
      </c>
      <c r="CJ19" s="9">
        <v>707.59</v>
      </c>
      <c r="CK19" s="9">
        <v>827.63800000000003</v>
      </c>
      <c r="CL19" s="9">
        <v>348.30900000000003</v>
      </c>
      <c r="CM19" s="9">
        <v>479.32900000000001</v>
      </c>
      <c r="CN19" s="9">
        <v>1597.519</v>
      </c>
      <c r="CO19" s="9">
        <v>663.95899999999995</v>
      </c>
      <c r="CP19" s="9">
        <v>933.56</v>
      </c>
      <c r="CQ19" s="9">
        <v>334.63900000000001</v>
      </c>
      <c r="CR19" s="9">
        <v>128.989</v>
      </c>
      <c r="CS19" s="9">
        <v>205.65100000000001</v>
      </c>
      <c r="CT19" s="9">
        <v>253.43899999999999</v>
      </c>
      <c r="CU19" s="9">
        <v>113.532</v>
      </c>
      <c r="CV19" s="9">
        <v>139.90600000000001</v>
      </c>
      <c r="CW19" s="9">
        <v>105.551</v>
      </c>
      <c r="CX19" s="9">
        <v>53.119</v>
      </c>
      <c r="CY19" s="9">
        <v>52.432000000000002</v>
      </c>
      <c r="CZ19" s="9">
        <v>147.88800000000001</v>
      </c>
      <c r="DA19" s="9">
        <v>60.412999999999997</v>
      </c>
      <c r="DB19" s="9">
        <v>87.474999999999994</v>
      </c>
      <c r="DC19" s="9">
        <v>81.200999999999993</v>
      </c>
      <c r="DD19" s="9">
        <v>15.456</v>
      </c>
      <c r="DE19" s="9">
        <v>65.744</v>
      </c>
      <c r="DF19" s="9">
        <v>1262.8800000000001</v>
      </c>
      <c r="DG19" s="9">
        <v>534.971</v>
      </c>
      <c r="DH19" s="9">
        <v>727.90899999999999</v>
      </c>
      <c r="DI19" s="9">
        <v>441.51600000000002</v>
      </c>
      <c r="DJ19" s="9">
        <v>231.89099999999999</v>
      </c>
      <c r="DK19" s="9">
        <v>209.625</v>
      </c>
      <c r="DL19" s="9">
        <v>387.88</v>
      </c>
      <c r="DM19" s="9">
        <v>212.898</v>
      </c>
      <c r="DN19" s="9">
        <v>174.982</v>
      </c>
      <c r="DO19" s="9">
        <v>53.636000000000003</v>
      </c>
      <c r="DP19" s="9">
        <v>18.992999999999999</v>
      </c>
      <c r="DQ19" s="9">
        <v>34.643000000000001</v>
      </c>
      <c r="DR19" s="9">
        <v>11.443</v>
      </c>
      <c r="DS19" s="9">
        <v>3.5880000000000001</v>
      </c>
      <c r="DT19" s="9">
        <v>7.8559999999999999</v>
      </c>
      <c r="DU19" s="9">
        <v>620.80499999999995</v>
      </c>
      <c r="DV19" s="9">
        <v>231.69200000000001</v>
      </c>
      <c r="DW19" s="9">
        <v>389.113</v>
      </c>
      <c r="DX19" s="9">
        <v>52.179000000000002</v>
      </c>
      <c r="DY19" s="9">
        <v>16.844000000000001</v>
      </c>
      <c r="DZ19" s="9">
        <v>35.335000000000001</v>
      </c>
      <c r="EA19" s="9">
        <v>568.62599999999998</v>
      </c>
      <c r="EB19" s="9">
        <v>214.84800000000001</v>
      </c>
      <c r="EC19" s="9">
        <v>353.77800000000002</v>
      </c>
      <c r="ED19" s="9">
        <v>189.11500000000001</v>
      </c>
      <c r="EE19" s="9">
        <v>67.8</v>
      </c>
      <c r="EF19" s="9">
        <v>121.315</v>
      </c>
      <c r="EG19" s="9">
        <v>2061.8510000000001</v>
      </c>
      <c r="EH19" s="9">
        <v>847.78200000000004</v>
      </c>
      <c r="EI19" s="9">
        <v>1214.069</v>
      </c>
      <c r="EJ19" s="9">
        <v>1610.297</v>
      </c>
      <c r="EK19" s="9">
        <v>603.27599999999995</v>
      </c>
      <c r="EL19" s="9">
        <v>1007.021</v>
      </c>
      <c r="EM19" s="9">
        <v>451.553</v>
      </c>
      <c r="EN19" s="9">
        <v>244.505</v>
      </c>
      <c r="EO19" s="9">
        <v>207.048</v>
      </c>
      <c r="EP19" s="9">
        <v>493.43099999999998</v>
      </c>
      <c r="EQ19" s="9">
        <v>266.017</v>
      </c>
      <c r="ER19" s="9">
        <v>227.41399999999999</v>
      </c>
      <c r="ES19" s="9">
        <v>3165.9380000000001</v>
      </c>
      <c r="ET19" s="9">
        <v>1245.723</v>
      </c>
      <c r="EU19" s="9">
        <v>1920.2149999999999</v>
      </c>
      <c r="EV19" s="9">
        <v>13316.373</v>
      </c>
      <c r="EW19" s="9">
        <v>6845.518</v>
      </c>
      <c r="EX19" s="9">
        <v>6470.8559999999998</v>
      </c>
      <c r="EY19" s="9">
        <v>3324.73</v>
      </c>
      <c r="EZ19" s="9">
        <v>1382.752</v>
      </c>
      <c r="FA19" s="9">
        <v>1941.9780000000001</v>
      </c>
      <c r="FB19" s="9">
        <v>3186.8470000000002</v>
      </c>
      <c r="FC19" s="9">
        <v>1639.76</v>
      </c>
      <c r="FD19" s="9">
        <v>1547.087</v>
      </c>
      <c r="FE19" s="9">
        <v>2135.1999999999998</v>
      </c>
      <c r="FF19" s="9">
        <v>1078.4000000000001</v>
      </c>
      <c r="FG19" s="9">
        <v>1056.8</v>
      </c>
      <c r="FH19" s="9">
        <v>452.25</v>
      </c>
      <c r="FI19" s="9">
        <v>218.10900000000001</v>
      </c>
      <c r="FJ19" s="9">
        <v>234.142</v>
      </c>
      <c r="FK19" s="9">
        <v>325.351</v>
      </c>
      <c r="FL19" s="9">
        <v>146.547</v>
      </c>
      <c r="FM19" s="9">
        <v>178.804</v>
      </c>
      <c r="FN19" s="9">
        <v>529.98900000000003</v>
      </c>
      <c r="FO19" s="9">
        <v>292.96499999999997</v>
      </c>
      <c r="FP19" s="9">
        <v>237.024</v>
      </c>
      <c r="FQ19" s="9">
        <v>87.335999999999999</v>
      </c>
      <c r="FR19" s="9">
        <v>47.433</v>
      </c>
      <c r="FS19" s="9">
        <v>39.902999999999999</v>
      </c>
      <c r="FT19" s="9">
        <v>81.465999999999994</v>
      </c>
      <c r="FU19" s="9">
        <v>44.780999999999999</v>
      </c>
      <c r="FV19" s="9">
        <v>36.685000000000002</v>
      </c>
      <c r="FW19" s="9">
        <v>40.466999999999999</v>
      </c>
      <c r="FX19" s="9">
        <v>22.295000000000002</v>
      </c>
      <c r="FY19" s="9">
        <v>18.172000000000001</v>
      </c>
      <c r="FZ19" s="9">
        <v>40.999000000000002</v>
      </c>
      <c r="GA19" s="9">
        <v>22.486000000000001</v>
      </c>
      <c r="GB19" s="9">
        <v>18.513000000000002</v>
      </c>
      <c r="GC19" s="9">
        <v>5.87</v>
      </c>
      <c r="GD19" s="9">
        <v>2.6520000000000001</v>
      </c>
      <c r="GE19" s="9">
        <v>3.218</v>
      </c>
      <c r="GF19" s="9">
        <v>442.65300000000002</v>
      </c>
      <c r="GG19" s="9">
        <v>245.53200000000001</v>
      </c>
      <c r="GH19" s="9">
        <v>197.12100000000001</v>
      </c>
      <c r="GI19" s="9">
        <v>160.5</v>
      </c>
      <c r="GJ19" s="9">
        <v>93.498999999999995</v>
      </c>
      <c r="GK19" s="9">
        <v>67.001000000000005</v>
      </c>
      <c r="GL19" s="9">
        <v>147.01</v>
      </c>
      <c r="GM19" s="9">
        <v>85.626999999999995</v>
      </c>
      <c r="GN19" s="9">
        <v>61.383000000000003</v>
      </c>
      <c r="GO19" s="9">
        <v>13.489000000000001</v>
      </c>
      <c r="GP19" s="9">
        <v>7.8719999999999999</v>
      </c>
      <c r="GQ19" s="9">
        <v>5.617</v>
      </c>
      <c r="GR19" s="9">
        <v>2.5979999999999999</v>
      </c>
      <c r="GS19" s="9">
        <v>1.369</v>
      </c>
      <c r="GT19" s="9">
        <v>1.23</v>
      </c>
      <c r="GU19" s="9">
        <v>229.53299999999999</v>
      </c>
      <c r="GV19" s="9">
        <v>128.393</v>
      </c>
      <c r="GW19" s="9">
        <v>101.14</v>
      </c>
      <c r="GX19" s="9">
        <v>13.013</v>
      </c>
      <c r="GY19" s="9">
        <v>5.5529999999999999</v>
      </c>
      <c r="GZ19" s="9">
        <v>7.46</v>
      </c>
      <c r="HA19" s="9">
        <v>216.52</v>
      </c>
      <c r="HB19" s="9">
        <v>122.84</v>
      </c>
      <c r="HC19" s="9">
        <v>93.68</v>
      </c>
      <c r="HD19" s="9">
        <v>50.021999999999998</v>
      </c>
      <c r="HE19" s="9">
        <v>22.271000000000001</v>
      </c>
      <c r="HF19" s="9">
        <v>27.751000000000001</v>
      </c>
      <c r="HG19" s="9">
        <v>521.65800000000002</v>
      </c>
      <c r="HH19" s="9">
        <v>268.39600000000002</v>
      </c>
      <c r="HI19" s="9">
        <v>253.26300000000001</v>
      </c>
      <c r="HJ19" s="9">
        <v>495.93299999999999</v>
      </c>
      <c r="HK19" s="9">
        <v>255.06100000000001</v>
      </c>
      <c r="HL19" s="9">
        <v>240.87200000000001</v>
      </c>
      <c r="HM19" s="9">
        <v>25.725999999999999</v>
      </c>
      <c r="HN19" s="9">
        <v>13.335000000000001</v>
      </c>
      <c r="HO19" s="9">
        <v>12.391</v>
      </c>
      <c r="HP19" s="9">
        <v>187.47800000000001</v>
      </c>
      <c r="HQ19" s="9">
        <v>107.922</v>
      </c>
      <c r="HR19" s="9">
        <v>79.555000000000007</v>
      </c>
      <c r="HS19" s="9">
        <v>864.17</v>
      </c>
      <c r="HT19" s="9">
        <v>453.43799999999999</v>
      </c>
      <c r="HU19" s="9">
        <v>410.73200000000003</v>
      </c>
      <c r="HV19" s="9">
        <v>2222.5360000000001</v>
      </c>
      <c r="HW19" s="9">
        <v>1125.8330000000001</v>
      </c>
      <c r="HX19" s="9">
        <v>1096.703</v>
      </c>
      <c r="HY19" s="9">
        <v>964.31100000000004</v>
      </c>
      <c r="HZ19" s="9">
        <v>513.92700000000002</v>
      </c>
      <c r="IA19" s="9">
        <v>450.38400000000001</v>
      </c>
      <c r="IB19" s="9">
        <v>7281.7939999999999</v>
      </c>
      <c r="IC19" s="9">
        <v>3583.8139999999999</v>
      </c>
      <c r="ID19" s="9">
        <v>3697.98</v>
      </c>
      <c r="IE19" s="9">
        <v>6174.6329999999998</v>
      </c>
      <c r="IF19" s="9">
        <v>3232.4549999999999</v>
      </c>
      <c r="IG19" s="9">
        <v>2942.1779999999999</v>
      </c>
      <c r="IH19" s="9">
        <v>635.41</v>
      </c>
      <c r="II19" s="9">
        <v>361.73099999999999</v>
      </c>
      <c r="IJ19" s="9">
        <v>273.678</v>
      </c>
      <c r="IK19" s="9">
        <v>281.25099999999998</v>
      </c>
      <c r="IL19" s="9">
        <v>115.541</v>
      </c>
      <c r="IM19" s="9">
        <v>165.71100000000001</v>
      </c>
      <c r="IN19" s="9">
        <v>654.18399999999997</v>
      </c>
      <c r="IO19" s="9">
        <v>194.70500000000001</v>
      </c>
      <c r="IP19" s="9">
        <v>459.48</v>
      </c>
      <c r="IQ19" s="9">
        <v>164.06899999999999</v>
      </c>
    </row>
    <row r="20" spans="1:251">
      <c r="A20" s="10">
        <v>45323</v>
      </c>
      <c r="B20" s="9">
        <v>21602.008999999998</v>
      </c>
      <c r="C20" s="9">
        <v>10593.175999999999</v>
      </c>
      <c r="D20" s="9">
        <v>11008.833000000001</v>
      </c>
      <c r="E20" s="9">
        <v>14031.870999999999</v>
      </c>
      <c r="F20" s="9">
        <v>7286.1369999999997</v>
      </c>
      <c r="G20" s="9">
        <v>6745.7340000000004</v>
      </c>
      <c r="H20" s="9">
        <v>1652.6569999999999</v>
      </c>
      <c r="I20" s="9">
        <v>879.322</v>
      </c>
      <c r="J20" s="9">
        <v>773.33500000000004</v>
      </c>
      <c r="K20" s="9">
        <v>973.17899999999997</v>
      </c>
      <c r="L20" s="9">
        <v>415.875</v>
      </c>
      <c r="M20" s="9">
        <v>557.30399999999997</v>
      </c>
      <c r="N20" s="9">
        <v>1880.558</v>
      </c>
      <c r="O20" s="9">
        <v>835.625</v>
      </c>
      <c r="P20" s="9">
        <v>1044.933</v>
      </c>
      <c r="Q20" s="9">
        <v>328.45600000000002</v>
      </c>
      <c r="R20" s="9">
        <v>144.16399999999999</v>
      </c>
      <c r="S20" s="9">
        <v>184.292</v>
      </c>
      <c r="T20" s="9">
        <v>239.81800000000001</v>
      </c>
      <c r="U20" s="9">
        <v>114.255</v>
      </c>
      <c r="V20" s="9">
        <v>125.563</v>
      </c>
      <c r="W20" s="9">
        <v>104.316</v>
      </c>
      <c r="X20" s="9">
        <v>56.6</v>
      </c>
      <c r="Y20" s="9">
        <v>47.716999999999999</v>
      </c>
      <c r="Z20" s="9">
        <v>135.50200000000001</v>
      </c>
      <c r="AA20" s="9">
        <v>57.655000000000001</v>
      </c>
      <c r="AB20" s="9">
        <v>77.846000000000004</v>
      </c>
      <c r="AC20" s="9">
        <v>88.638000000000005</v>
      </c>
      <c r="AD20" s="9">
        <v>29.908999999999999</v>
      </c>
      <c r="AE20" s="9">
        <v>58.728999999999999</v>
      </c>
      <c r="AF20" s="9">
        <v>1552.1020000000001</v>
      </c>
      <c r="AG20" s="9">
        <v>691.46100000000001</v>
      </c>
      <c r="AH20" s="9">
        <v>860.64099999999996</v>
      </c>
      <c r="AI20" s="9">
        <v>501.37200000000001</v>
      </c>
      <c r="AJ20" s="9">
        <v>257.33800000000002</v>
      </c>
      <c r="AK20" s="9">
        <v>244.035</v>
      </c>
      <c r="AL20" s="9">
        <v>450.04899999999998</v>
      </c>
      <c r="AM20" s="9">
        <v>236.11699999999999</v>
      </c>
      <c r="AN20" s="9">
        <v>213.93199999999999</v>
      </c>
      <c r="AO20" s="9">
        <v>51.323999999999998</v>
      </c>
      <c r="AP20" s="9">
        <v>21.221</v>
      </c>
      <c r="AQ20" s="9">
        <v>30.103000000000002</v>
      </c>
      <c r="AR20" s="9">
        <v>17.238</v>
      </c>
      <c r="AS20" s="9">
        <v>8.2029999999999994</v>
      </c>
      <c r="AT20" s="9">
        <v>9.0350000000000001</v>
      </c>
      <c r="AU20" s="9">
        <v>809.60900000000004</v>
      </c>
      <c r="AV20" s="9">
        <v>349.01799999999997</v>
      </c>
      <c r="AW20" s="9">
        <v>460.59100000000001</v>
      </c>
      <c r="AX20" s="9">
        <v>73.408000000000001</v>
      </c>
      <c r="AY20" s="9">
        <v>35.06</v>
      </c>
      <c r="AZ20" s="9">
        <v>38.348999999999997</v>
      </c>
      <c r="BA20" s="9">
        <v>736.20100000000002</v>
      </c>
      <c r="BB20" s="9">
        <v>313.95800000000003</v>
      </c>
      <c r="BC20" s="9">
        <v>422.24200000000002</v>
      </c>
      <c r="BD20" s="9">
        <v>223.88300000000001</v>
      </c>
      <c r="BE20" s="9">
        <v>76.900999999999996</v>
      </c>
      <c r="BF20" s="9">
        <v>146.98099999999999</v>
      </c>
      <c r="BG20" s="9">
        <v>5689.58</v>
      </c>
      <c r="BH20" s="9">
        <v>2471.4140000000002</v>
      </c>
      <c r="BI20" s="9">
        <v>3218.165</v>
      </c>
      <c r="BJ20" s="9">
        <v>4938.0739999999996</v>
      </c>
      <c r="BK20" s="9">
        <v>2095.39</v>
      </c>
      <c r="BL20" s="9">
        <v>2842.6849999999999</v>
      </c>
      <c r="BM20" s="9">
        <v>751.505</v>
      </c>
      <c r="BN20" s="9">
        <v>376.02499999999998</v>
      </c>
      <c r="BO20" s="9">
        <v>375.48099999999999</v>
      </c>
      <c r="BP20" s="9">
        <v>554.36500000000001</v>
      </c>
      <c r="BQ20" s="9">
        <v>292.71699999999998</v>
      </c>
      <c r="BR20" s="9">
        <v>261.64800000000002</v>
      </c>
      <c r="BS20" s="9">
        <v>7015.7730000000001</v>
      </c>
      <c r="BT20" s="9">
        <v>3014.3220000000001</v>
      </c>
      <c r="BU20" s="9">
        <v>4001.45</v>
      </c>
      <c r="BV20" s="9">
        <v>14360.326999999999</v>
      </c>
      <c r="BW20" s="9">
        <v>7430.3010000000004</v>
      </c>
      <c r="BX20" s="9">
        <v>6930.0259999999998</v>
      </c>
      <c r="BY20" s="9">
        <v>7241.6819999999998</v>
      </c>
      <c r="BZ20" s="9">
        <v>3162.875</v>
      </c>
      <c r="CA20" s="9">
        <v>4078.8069999999998</v>
      </c>
      <c r="CB20" s="9">
        <v>17115.039000000001</v>
      </c>
      <c r="CC20" s="9">
        <v>8477.4719999999998</v>
      </c>
      <c r="CD20" s="9">
        <v>8637.5679999999993</v>
      </c>
      <c r="CE20" s="9">
        <v>13300.687</v>
      </c>
      <c r="CF20" s="9">
        <v>6849.62</v>
      </c>
      <c r="CG20" s="9">
        <v>6451.067</v>
      </c>
      <c r="CH20" s="9">
        <v>1577.4469999999999</v>
      </c>
      <c r="CI20" s="9">
        <v>829.89700000000005</v>
      </c>
      <c r="CJ20" s="9">
        <v>747.55</v>
      </c>
      <c r="CK20" s="9">
        <v>929.476</v>
      </c>
      <c r="CL20" s="9">
        <v>388.685</v>
      </c>
      <c r="CM20" s="9">
        <v>540.79100000000005</v>
      </c>
      <c r="CN20" s="9">
        <v>1699.0619999999999</v>
      </c>
      <c r="CO20" s="9">
        <v>746.87</v>
      </c>
      <c r="CP20" s="9">
        <v>952.19100000000003</v>
      </c>
      <c r="CQ20" s="9">
        <v>305.197</v>
      </c>
      <c r="CR20" s="9">
        <v>134.559</v>
      </c>
      <c r="CS20" s="9">
        <v>170.63900000000001</v>
      </c>
      <c r="CT20" s="9">
        <v>226.136</v>
      </c>
      <c r="CU20" s="9">
        <v>110.02800000000001</v>
      </c>
      <c r="CV20" s="9">
        <v>116.108</v>
      </c>
      <c r="CW20" s="9">
        <v>101.369</v>
      </c>
      <c r="CX20" s="9">
        <v>55.698999999999998</v>
      </c>
      <c r="CY20" s="9">
        <v>45.67</v>
      </c>
      <c r="CZ20" s="9">
        <v>124.767</v>
      </c>
      <c r="DA20" s="9">
        <v>54.329000000000001</v>
      </c>
      <c r="DB20" s="9">
        <v>70.438000000000002</v>
      </c>
      <c r="DC20" s="9">
        <v>79.061999999999998</v>
      </c>
      <c r="DD20" s="9">
        <v>24.530999999999999</v>
      </c>
      <c r="DE20" s="9">
        <v>54.530999999999999</v>
      </c>
      <c r="DF20" s="9">
        <v>1393.864</v>
      </c>
      <c r="DG20" s="9">
        <v>612.31200000000001</v>
      </c>
      <c r="DH20" s="9">
        <v>781.553</v>
      </c>
      <c r="DI20" s="9">
        <v>492.024</v>
      </c>
      <c r="DJ20" s="9">
        <v>252.84100000000001</v>
      </c>
      <c r="DK20" s="9">
        <v>239.18299999999999</v>
      </c>
      <c r="DL20" s="9">
        <v>441.98599999999999</v>
      </c>
      <c r="DM20" s="9">
        <v>232.358</v>
      </c>
      <c r="DN20" s="9">
        <v>209.62799999999999</v>
      </c>
      <c r="DO20" s="9">
        <v>50.037999999999997</v>
      </c>
      <c r="DP20" s="9">
        <v>20.483000000000001</v>
      </c>
      <c r="DQ20" s="9">
        <v>29.555</v>
      </c>
      <c r="DR20" s="9">
        <v>16.143999999999998</v>
      </c>
      <c r="DS20" s="9">
        <v>8.2029999999999994</v>
      </c>
      <c r="DT20" s="9">
        <v>7.94</v>
      </c>
      <c r="DU20" s="9">
        <v>684.39499999999998</v>
      </c>
      <c r="DV20" s="9">
        <v>285.38400000000001</v>
      </c>
      <c r="DW20" s="9">
        <v>399.01100000000002</v>
      </c>
      <c r="DX20" s="9">
        <v>45.21</v>
      </c>
      <c r="DY20" s="9">
        <v>19.393000000000001</v>
      </c>
      <c r="DZ20" s="9">
        <v>25.817</v>
      </c>
      <c r="EA20" s="9">
        <v>639.18499999999995</v>
      </c>
      <c r="EB20" s="9">
        <v>265.99099999999999</v>
      </c>
      <c r="EC20" s="9">
        <v>373.19400000000002</v>
      </c>
      <c r="ED20" s="9">
        <v>201.30199999999999</v>
      </c>
      <c r="EE20" s="9">
        <v>65.884</v>
      </c>
      <c r="EF20" s="9">
        <v>135.41800000000001</v>
      </c>
      <c r="EG20" s="9">
        <v>2115.2910000000002</v>
      </c>
      <c r="EH20" s="9">
        <v>880.98099999999999</v>
      </c>
      <c r="EI20" s="9">
        <v>1234.309</v>
      </c>
      <c r="EJ20" s="9">
        <v>1623.5309999999999</v>
      </c>
      <c r="EK20" s="9">
        <v>622.78800000000001</v>
      </c>
      <c r="EL20" s="9">
        <v>1000.742</v>
      </c>
      <c r="EM20" s="9">
        <v>491.76</v>
      </c>
      <c r="EN20" s="9">
        <v>258.19299999999998</v>
      </c>
      <c r="EO20" s="9">
        <v>233.56700000000001</v>
      </c>
      <c r="EP20" s="9">
        <v>543.35500000000002</v>
      </c>
      <c r="EQ20" s="9">
        <v>288.05599999999998</v>
      </c>
      <c r="ER20" s="9">
        <v>255.298</v>
      </c>
      <c r="ES20" s="9">
        <v>3270.998</v>
      </c>
      <c r="ET20" s="9">
        <v>1339.796</v>
      </c>
      <c r="EU20" s="9">
        <v>1931.202</v>
      </c>
      <c r="EV20" s="9">
        <v>13605.884</v>
      </c>
      <c r="EW20" s="9">
        <v>6984.1790000000001</v>
      </c>
      <c r="EX20" s="9">
        <v>6621.7060000000001</v>
      </c>
      <c r="EY20" s="9">
        <v>3509.1550000000002</v>
      </c>
      <c r="EZ20" s="9">
        <v>1493.2929999999999</v>
      </c>
      <c r="FA20" s="9">
        <v>2015.8620000000001</v>
      </c>
      <c r="FB20" s="9">
        <v>3342.3519999999999</v>
      </c>
      <c r="FC20" s="9">
        <v>1726.1980000000001</v>
      </c>
      <c r="FD20" s="9">
        <v>1616.154</v>
      </c>
      <c r="FE20" s="9">
        <v>2154.61</v>
      </c>
      <c r="FF20" s="9">
        <v>1088.4580000000001</v>
      </c>
      <c r="FG20" s="9">
        <v>1066.152</v>
      </c>
      <c r="FH20" s="9">
        <v>471.47399999999999</v>
      </c>
      <c r="FI20" s="9">
        <v>238.9</v>
      </c>
      <c r="FJ20" s="9">
        <v>232.57400000000001</v>
      </c>
      <c r="FK20" s="9">
        <v>356.161</v>
      </c>
      <c r="FL20" s="9">
        <v>167.68</v>
      </c>
      <c r="FM20" s="9">
        <v>188.48</v>
      </c>
      <c r="FN20" s="9">
        <v>620.29899999999998</v>
      </c>
      <c r="FO20" s="9">
        <v>348.71499999999997</v>
      </c>
      <c r="FP20" s="9">
        <v>271.584</v>
      </c>
      <c r="FQ20" s="9">
        <v>86.513999999999996</v>
      </c>
      <c r="FR20" s="9">
        <v>47.762</v>
      </c>
      <c r="FS20" s="9">
        <v>38.752000000000002</v>
      </c>
      <c r="FT20" s="9">
        <v>76.477999999999994</v>
      </c>
      <c r="FU20" s="9">
        <v>40.299999999999997</v>
      </c>
      <c r="FV20" s="9">
        <v>36.177999999999997</v>
      </c>
      <c r="FW20" s="9">
        <v>37.106000000000002</v>
      </c>
      <c r="FX20" s="9">
        <v>19.536000000000001</v>
      </c>
      <c r="FY20" s="9">
        <v>17.568999999999999</v>
      </c>
      <c r="FZ20" s="9">
        <v>39.372</v>
      </c>
      <c r="GA20" s="9">
        <v>20.763000000000002</v>
      </c>
      <c r="GB20" s="9">
        <v>18.608000000000001</v>
      </c>
      <c r="GC20" s="9">
        <v>10.037000000000001</v>
      </c>
      <c r="GD20" s="9">
        <v>7.4619999999999997</v>
      </c>
      <c r="GE20" s="9">
        <v>2.5739999999999998</v>
      </c>
      <c r="GF20" s="9">
        <v>533.78499999999997</v>
      </c>
      <c r="GG20" s="9">
        <v>300.95299999999997</v>
      </c>
      <c r="GH20" s="9">
        <v>232.83199999999999</v>
      </c>
      <c r="GI20" s="9">
        <v>206.517</v>
      </c>
      <c r="GJ20" s="9">
        <v>115.455</v>
      </c>
      <c r="GK20" s="9">
        <v>91.061999999999998</v>
      </c>
      <c r="GL20" s="9">
        <v>186.852</v>
      </c>
      <c r="GM20" s="9">
        <v>105.898</v>
      </c>
      <c r="GN20" s="9">
        <v>80.953999999999994</v>
      </c>
      <c r="GO20" s="9">
        <v>19.664999999999999</v>
      </c>
      <c r="GP20" s="9">
        <v>9.5570000000000004</v>
      </c>
      <c r="GQ20" s="9">
        <v>10.108000000000001</v>
      </c>
      <c r="GR20" s="9">
        <v>2.6880000000000002</v>
      </c>
      <c r="GS20" s="9">
        <v>1.91</v>
      </c>
      <c r="GT20" s="9">
        <v>0.77800000000000002</v>
      </c>
      <c r="GU20" s="9">
        <v>272.41699999999997</v>
      </c>
      <c r="GV20" s="9">
        <v>155.67400000000001</v>
      </c>
      <c r="GW20" s="9">
        <v>116.74299999999999</v>
      </c>
      <c r="GX20" s="9">
        <v>14.878</v>
      </c>
      <c r="GY20" s="9">
        <v>8.2319999999999993</v>
      </c>
      <c r="GZ20" s="9">
        <v>6.6459999999999999</v>
      </c>
      <c r="HA20" s="9">
        <v>257.53899999999999</v>
      </c>
      <c r="HB20" s="9">
        <v>147.44200000000001</v>
      </c>
      <c r="HC20" s="9">
        <v>110.09699999999999</v>
      </c>
      <c r="HD20" s="9">
        <v>52.162999999999997</v>
      </c>
      <c r="HE20" s="9">
        <v>27.914000000000001</v>
      </c>
      <c r="HF20" s="9">
        <v>24.248999999999999</v>
      </c>
      <c r="HG20" s="9">
        <v>567.44200000000001</v>
      </c>
      <c r="HH20" s="9">
        <v>289.02499999999998</v>
      </c>
      <c r="HI20" s="9">
        <v>278.41800000000001</v>
      </c>
      <c r="HJ20" s="9">
        <v>524.56799999999998</v>
      </c>
      <c r="HK20" s="9">
        <v>264.94099999999997</v>
      </c>
      <c r="HL20" s="9">
        <v>259.62599999999998</v>
      </c>
      <c r="HM20" s="9">
        <v>42.875</v>
      </c>
      <c r="HN20" s="9">
        <v>24.082999999999998</v>
      </c>
      <c r="HO20" s="9">
        <v>18.791</v>
      </c>
      <c r="HP20" s="9">
        <v>223.958</v>
      </c>
      <c r="HQ20" s="9">
        <v>125.434</v>
      </c>
      <c r="HR20" s="9">
        <v>98.524000000000001</v>
      </c>
      <c r="HS20" s="9">
        <v>963.78399999999999</v>
      </c>
      <c r="HT20" s="9">
        <v>512.30499999999995</v>
      </c>
      <c r="HU20" s="9">
        <v>451.47800000000001</v>
      </c>
      <c r="HV20" s="9">
        <v>2241.1239999999998</v>
      </c>
      <c r="HW20" s="9">
        <v>1136.22</v>
      </c>
      <c r="HX20" s="9">
        <v>1104.904</v>
      </c>
      <c r="HY20" s="9">
        <v>1101.2270000000001</v>
      </c>
      <c r="HZ20" s="9">
        <v>589.97799999999995</v>
      </c>
      <c r="IA20" s="9">
        <v>511.25</v>
      </c>
      <c r="IB20" s="9">
        <v>7564.5129999999999</v>
      </c>
      <c r="IC20" s="9">
        <v>3728.8490000000002</v>
      </c>
      <c r="ID20" s="9">
        <v>3835.663</v>
      </c>
      <c r="IE20" s="9">
        <v>6424.2110000000002</v>
      </c>
      <c r="IF20" s="9">
        <v>3330.5859999999998</v>
      </c>
      <c r="IG20" s="9">
        <v>3093.625</v>
      </c>
      <c r="IH20" s="9">
        <v>698.78</v>
      </c>
      <c r="II20" s="9">
        <v>385.18099999999998</v>
      </c>
      <c r="IJ20" s="9">
        <v>313.59800000000001</v>
      </c>
      <c r="IK20" s="9">
        <v>352.16800000000001</v>
      </c>
      <c r="IL20" s="9">
        <v>137.64400000000001</v>
      </c>
      <c r="IM20" s="9">
        <v>214.524</v>
      </c>
      <c r="IN20" s="9">
        <v>663.48299999999995</v>
      </c>
      <c r="IO20" s="9">
        <v>219.678</v>
      </c>
      <c r="IP20" s="9">
        <v>443.80500000000001</v>
      </c>
      <c r="IQ20" s="9">
        <v>140.79400000000001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38.026000000000003</v>
      </c>
      <c r="C11" s="9">
        <v>79.912999999999997</v>
      </c>
      <c r="D11" s="9">
        <v>76.194999999999993</v>
      </c>
      <c r="E11" s="9">
        <v>33.545000000000002</v>
      </c>
      <c r="F11" s="9">
        <v>42.65</v>
      </c>
      <c r="G11" s="9">
        <v>34.26</v>
      </c>
      <c r="H11" s="9">
        <v>17.544</v>
      </c>
      <c r="I11" s="9">
        <v>16.716000000000001</v>
      </c>
      <c r="J11" s="9">
        <v>41.933999999999997</v>
      </c>
      <c r="K11" s="9">
        <v>16</v>
      </c>
      <c r="L11" s="9">
        <v>25.934000000000001</v>
      </c>
      <c r="M11" s="9">
        <v>41.744</v>
      </c>
      <c r="N11" s="9">
        <v>4.4809999999999999</v>
      </c>
      <c r="O11" s="9">
        <v>37.262999999999998</v>
      </c>
      <c r="P11" s="9">
        <v>704.726</v>
      </c>
      <c r="Q11" s="9">
        <v>228.886</v>
      </c>
      <c r="R11" s="9">
        <v>475.84</v>
      </c>
      <c r="S11" s="9">
        <v>275.62599999999998</v>
      </c>
      <c r="T11" s="9">
        <v>144.56899999999999</v>
      </c>
      <c r="U11" s="9">
        <v>131.05600000000001</v>
      </c>
      <c r="V11" s="9">
        <v>257.84199999999998</v>
      </c>
      <c r="W11" s="9">
        <v>134.65600000000001</v>
      </c>
      <c r="X11" s="9">
        <v>123.18600000000001</v>
      </c>
      <c r="Y11" s="9">
        <v>17.783999999999999</v>
      </c>
      <c r="Z11" s="9">
        <v>9.9130000000000003</v>
      </c>
      <c r="AA11" s="9">
        <v>7.8710000000000004</v>
      </c>
      <c r="AB11" s="9">
        <v>6.1589999999999998</v>
      </c>
      <c r="AC11" s="9">
        <v>1.6120000000000001</v>
      </c>
      <c r="AD11" s="9">
        <v>4.5469999999999997</v>
      </c>
      <c r="AE11" s="9">
        <v>332.78800000000001</v>
      </c>
      <c r="AF11" s="9">
        <v>57.063000000000002</v>
      </c>
      <c r="AG11" s="9">
        <v>275.72500000000002</v>
      </c>
      <c r="AH11" s="9">
        <v>22.873999999999999</v>
      </c>
      <c r="AI11" s="9">
        <v>2.4249999999999998</v>
      </c>
      <c r="AJ11" s="9">
        <v>20.449000000000002</v>
      </c>
      <c r="AK11" s="9">
        <v>309.91399999999999</v>
      </c>
      <c r="AL11" s="9">
        <v>54.637</v>
      </c>
      <c r="AM11" s="9">
        <v>255.27600000000001</v>
      </c>
      <c r="AN11" s="9">
        <v>90.153000000000006</v>
      </c>
      <c r="AO11" s="9">
        <v>25.641999999999999</v>
      </c>
      <c r="AP11" s="9">
        <v>64.512</v>
      </c>
      <c r="AQ11" s="9">
        <v>530.76599999999996</v>
      </c>
      <c r="AR11" s="9">
        <v>141.68100000000001</v>
      </c>
      <c r="AS11" s="9">
        <v>389.08600000000001</v>
      </c>
      <c r="AT11" s="9">
        <v>441.12900000000002</v>
      </c>
      <c r="AU11" s="9">
        <v>92.433999999999997</v>
      </c>
      <c r="AV11" s="9">
        <v>348.69499999999999</v>
      </c>
      <c r="AW11" s="9">
        <v>89.637</v>
      </c>
      <c r="AX11" s="9">
        <v>49.246000000000002</v>
      </c>
      <c r="AY11" s="9">
        <v>40.390999999999998</v>
      </c>
      <c r="AZ11" s="9">
        <v>292.10199999999998</v>
      </c>
      <c r="BA11" s="9">
        <v>152.19999999999999</v>
      </c>
      <c r="BB11" s="9">
        <v>139.90199999999999</v>
      </c>
      <c r="BC11" s="9">
        <v>1061.329</v>
      </c>
      <c r="BD11" s="9">
        <v>256.392</v>
      </c>
      <c r="BE11" s="9">
        <v>804.93700000000001</v>
      </c>
      <c r="BF11" s="9">
        <v>5399.0919999999996</v>
      </c>
      <c r="BG11" s="9">
        <v>2925.8890000000001</v>
      </c>
      <c r="BH11" s="9">
        <v>2473.203</v>
      </c>
      <c r="BI11" s="9">
        <v>1235.492</v>
      </c>
      <c r="BJ11" s="9">
        <v>370.56599999999997</v>
      </c>
      <c r="BK11" s="9">
        <v>864.92600000000004</v>
      </c>
      <c r="BL11" s="9">
        <v>5781.3130000000001</v>
      </c>
      <c r="BM11" s="9">
        <v>2838.8690000000001</v>
      </c>
      <c r="BN11" s="9">
        <v>2942.444</v>
      </c>
      <c r="BO11" s="9">
        <v>4116.3980000000001</v>
      </c>
      <c r="BP11" s="9">
        <v>2197.7730000000001</v>
      </c>
      <c r="BQ11" s="9">
        <v>1918.625</v>
      </c>
      <c r="BR11" s="9">
        <v>515.24199999999996</v>
      </c>
      <c r="BS11" s="9">
        <v>252.471</v>
      </c>
      <c r="BT11" s="9">
        <v>262.77100000000002</v>
      </c>
      <c r="BU11" s="9">
        <v>294.95699999999999</v>
      </c>
      <c r="BV11" s="9">
        <v>104.443</v>
      </c>
      <c r="BW11" s="9">
        <v>190.51499999999999</v>
      </c>
      <c r="BX11" s="9">
        <v>497.56400000000002</v>
      </c>
      <c r="BY11" s="9">
        <v>208.09200000000001</v>
      </c>
      <c r="BZ11" s="9">
        <v>289.47199999999998</v>
      </c>
      <c r="CA11" s="9">
        <v>57.176000000000002</v>
      </c>
      <c r="CB11" s="9">
        <v>22.123999999999999</v>
      </c>
      <c r="CC11" s="9">
        <v>35.052</v>
      </c>
      <c r="CD11" s="9">
        <v>39.052</v>
      </c>
      <c r="CE11" s="9">
        <v>17.934999999999999</v>
      </c>
      <c r="CF11" s="9">
        <v>21.117000000000001</v>
      </c>
      <c r="CG11" s="9">
        <v>20.765000000000001</v>
      </c>
      <c r="CH11" s="9">
        <v>10.202</v>
      </c>
      <c r="CI11" s="9">
        <v>10.563000000000001</v>
      </c>
      <c r="CJ11" s="9">
        <v>18.286999999999999</v>
      </c>
      <c r="CK11" s="9">
        <v>7.7329999999999997</v>
      </c>
      <c r="CL11" s="9">
        <v>10.554</v>
      </c>
      <c r="CM11" s="9">
        <v>18.123999999999999</v>
      </c>
      <c r="CN11" s="9">
        <v>4.1890000000000001</v>
      </c>
      <c r="CO11" s="9">
        <v>13.935</v>
      </c>
      <c r="CP11" s="9">
        <v>440.387</v>
      </c>
      <c r="CQ11" s="9">
        <v>185.96799999999999</v>
      </c>
      <c r="CR11" s="9">
        <v>254.41900000000001</v>
      </c>
      <c r="CS11" s="9">
        <v>159.15</v>
      </c>
      <c r="CT11" s="9">
        <v>90.272999999999996</v>
      </c>
      <c r="CU11" s="9">
        <v>68.876999999999995</v>
      </c>
      <c r="CV11" s="9">
        <v>149.881</v>
      </c>
      <c r="CW11" s="9">
        <v>85.22</v>
      </c>
      <c r="CX11" s="9">
        <v>64.661000000000001</v>
      </c>
      <c r="CY11" s="9">
        <v>9.2690000000000001</v>
      </c>
      <c r="CZ11" s="9">
        <v>5.0529999999999999</v>
      </c>
      <c r="DA11" s="9">
        <v>4.2160000000000002</v>
      </c>
      <c r="DB11" s="9">
        <v>3.5939999999999999</v>
      </c>
      <c r="DC11" s="9">
        <v>1.1910000000000001</v>
      </c>
      <c r="DD11" s="9">
        <v>2.4020000000000001</v>
      </c>
      <c r="DE11" s="9">
        <v>213.56</v>
      </c>
      <c r="DF11" s="9">
        <v>69.022999999999996</v>
      </c>
      <c r="DG11" s="9">
        <v>144.53800000000001</v>
      </c>
      <c r="DH11" s="9">
        <v>39.097000000000001</v>
      </c>
      <c r="DI11" s="9">
        <v>18.434000000000001</v>
      </c>
      <c r="DJ11" s="9">
        <v>20.663</v>
      </c>
      <c r="DK11" s="9">
        <v>174.464</v>
      </c>
      <c r="DL11" s="9">
        <v>50.588999999999999</v>
      </c>
      <c r="DM11" s="9">
        <v>123.875</v>
      </c>
      <c r="DN11" s="9">
        <v>64.082999999999998</v>
      </c>
      <c r="DO11" s="9">
        <v>25.481000000000002</v>
      </c>
      <c r="DP11" s="9">
        <v>38.601999999999997</v>
      </c>
      <c r="DQ11" s="9">
        <v>1167.3510000000001</v>
      </c>
      <c r="DR11" s="9">
        <v>433.00400000000002</v>
      </c>
      <c r="DS11" s="9">
        <v>734.34699999999998</v>
      </c>
      <c r="DT11" s="9">
        <v>841.92399999999998</v>
      </c>
      <c r="DU11" s="9">
        <v>263.029</v>
      </c>
      <c r="DV11" s="9">
        <v>578.89400000000001</v>
      </c>
      <c r="DW11" s="9">
        <v>325.42700000000002</v>
      </c>
      <c r="DX11" s="9">
        <v>169.97499999999999</v>
      </c>
      <c r="DY11" s="9">
        <v>155.453</v>
      </c>
      <c r="DZ11" s="9">
        <v>170.64599999999999</v>
      </c>
      <c r="EA11" s="9">
        <v>95.421999999999997</v>
      </c>
      <c r="EB11" s="9">
        <v>75.224000000000004</v>
      </c>
      <c r="EC11" s="9">
        <v>1494.269</v>
      </c>
      <c r="ED11" s="9">
        <v>545.67399999999998</v>
      </c>
      <c r="EE11" s="9">
        <v>948.59500000000003</v>
      </c>
      <c r="EF11" s="9">
        <v>4173.5739999999996</v>
      </c>
      <c r="EG11" s="9">
        <v>2219.8969999999999</v>
      </c>
      <c r="EH11" s="9">
        <v>1953.6780000000001</v>
      </c>
      <c r="EI11" s="9">
        <v>1607.7380000000001</v>
      </c>
      <c r="EJ11" s="9">
        <v>618.97199999999998</v>
      </c>
      <c r="EK11" s="9">
        <v>988.76700000000005</v>
      </c>
      <c r="EL11" s="9">
        <v>3311.92</v>
      </c>
      <c r="EM11" s="9">
        <v>1593.0119999999999</v>
      </c>
      <c r="EN11" s="9">
        <v>1718.9069999999999</v>
      </c>
      <c r="EO11" s="9">
        <v>420.39100000000002</v>
      </c>
      <c r="EP11" s="9">
        <v>267.51100000000002</v>
      </c>
      <c r="EQ11" s="9">
        <v>152.88</v>
      </c>
      <c r="ER11" s="9">
        <v>42.784999999999997</v>
      </c>
      <c r="ES11" s="9">
        <v>31.681000000000001</v>
      </c>
      <c r="ET11" s="9">
        <v>11.105</v>
      </c>
      <c r="EU11" s="9">
        <v>24.183</v>
      </c>
      <c r="EV11" s="9">
        <v>16.207999999999998</v>
      </c>
      <c r="EW11" s="9">
        <v>7.9749999999999996</v>
      </c>
      <c r="EX11" s="9">
        <v>113.901</v>
      </c>
      <c r="EY11" s="9">
        <v>67.480999999999995</v>
      </c>
      <c r="EZ11" s="9">
        <v>46.42</v>
      </c>
      <c r="FA11" s="9">
        <v>9.1690000000000005</v>
      </c>
      <c r="FB11" s="9">
        <v>3.1440000000000001</v>
      </c>
      <c r="FC11" s="9">
        <v>6.0250000000000004</v>
      </c>
      <c r="FD11" s="9">
        <v>6.9880000000000004</v>
      </c>
      <c r="FE11" s="9">
        <v>2.5990000000000002</v>
      </c>
      <c r="FF11" s="9">
        <v>4.3890000000000002</v>
      </c>
      <c r="FG11" s="9">
        <v>1.536</v>
      </c>
      <c r="FH11" s="9">
        <v>0.86199999999999999</v>
      </c>
      <c r="FI11" s="9">
        <v>0.67400000000000004</v>
      </c>
      <c r="FJ11" s="9">
        <v>5.452</v>
      </c>
      <c r="FK11" s="9">
        <v>1.7370000000000001</v>
      </c>
      <c r="FL11" s="9">
        <v>3.7149999999999999</v>
      </c>
      <c r="FM11" s="9">
        <v>2.181</v>
      </c>
      <c r="FN11" s="9">
        <v>0.54500000000000004</v>
      </c>
      <c r="FO11" s="9">
        <v>1.6359999999999999</v>
      </c>
      <c r="FP11" s="9">
        <v>104.73099999999999</v>
      </c>
      <c r="FQ11" s="9">
        <v>64.337000000000003</v>
      </c>
      <c r="FR11" s="9">
        <v>40.395000000000003</v>
      </c>
      <c r="FS11" s="9">
        <v>6.2450000000000001</v>
      </c>
      <c r="FT11" s="9">
        <v>4.57</v>
      </c>
      <c r="FU11" s="9">
        <v>1.6739999999999999</v>
      </c>
      <c r="FV11" s="9">
        <v>6.2450000000000001</v>
      </c>
      <c r="FW11" s="9">
        <v>4.57</v>
      </c>
      <c r="FX11" s="9">
        <v>1.6739999999999999</v>
      </c>
      <c r="FY11" s="9">
        <v>0</v>
      </c>
      <c r="FZ11" s="9">
        <v>0</v>
      </c>
      <c r="GA11" s="9">
        <v>0</v>
      </c>
      <c r="GB11" s="9">
        <v>0</v>
      </c>
      <c r="GC11" s="9">
        <v>0</v>
      </c>
      <c r="GD11" s="9">
        <v>0</v>
      </c>
      <c r="GE11" s="9">
        <v>91.347999999999999</v>
      </c>
      <c r="GF11" s="9">
        <v>55.457999999999998</v>
      </c>
      <c r="GG11" s="9">
        <v>35.89</v>
      </c>
      <c r="GH11" s="9">
        <v>26.388999999999999</v>
      </c>
      <c r="GI11" s="9">
        <v>15.634</v>
      </c>
      <c r="GJ11" s="9">
        <v>10.755000000000001</v>
      </c>
      <c r="GK11" s="9">
        <v>64.959999999999994</v>
      </c>
      <c r="GL11" s="9">
        <v>39.823999999999998</v>
      </c>
      <c r="GM11" s="9">
        <v>25.135000000000002</v>
      </c>
      <c r="GN11" s="9">
        <v>7.1390000000000002</v>
      </c>
      <c r="GO11" s="9">
        <v>4.3090000000000002</v>
      </c>
      <c r="GP11" s="9">
        <v>2.83</v>
      </c>
      <c r="GQ11" s="9">
        <v>2777.6280000000002</v>
      </c>
      <c r="GR11" s="9">
        <v>1258.02</v>
      </c>
      <c r="GS11" s="9">
        <v>1519.6079999999999</v>
      </c>
      <c r="GT11" s="9">
        <v>2620.9050000000002</v>
      </c>
      <c r="GU11" s="9">
        <v>1181.7760000000001</v>
      </c>
      <c r="GV11" s="9">
        <v>1439.1289999999999</v>
      </c>
      <c r="GW11" s="9">
        <v>156.72300000000001</v>
      </c>
      <c r="GX11" s="9">
        <v>76.244</v>
      </c>
      <c r="GY11" s="9">
        <v>80.478999999999999</v>
      </c>
      <c r="GZ11" s="9">
        <v>7.7809999999999997</v>
      </c>
      <c r="HA11" s="9">
        <v>5.4320000000000004</v>
      </c>
      <c r="HB11" s="9">
        <v>2.3490000000000002</v>
      </c>
      <c r="HC11" s="9">
        <v>2883.748</v>
      </c>
      <c r="HD11" s="9">
        <v>1320.07</v>
      </c>
      <c r="HE11" s="9">
        <v>1563.6790000000001</v>
      </c>
      <c r="HF11" s="9">
        <v>429.56</v>
      </c>
      <c r="HG11" s="9">
        <v>270.65499999999997</v>
      </c>
      <c r="HH11" s="9">
        <v>158.905</v>
      </c>
      <c r="HI11" s="9">
        <v>2882.3589999999999</v>
      </c>
      <c r="HJ11" s="9">
        <v>1322.357</v>
      </c>
      <c r="HK11" s="9">
        <v>1560.0029999999999</v>
      </c>
      <c r="HL11" s="9">
        <v>6013.3280000000004</v>
      </c>
      <c r="HM11" s="9">
        <v>2971.0859999999998</v>
      </c>
      <c r="HN11" s="9">
        <v>3042.2420000000002</v>
      </c>
      <c r="HO11" s="9">
        <v>3649.8960000000002</v>
      </c>
      <c r="HP11" s="9">
        <v>1979.9259999999999</v>
      </c>
      <c r="HQ11" s="9">
        <v>1669.971</v>
      </c>
      <c r="HR11" s="9">
        <v>500.178</v>
      </c>
      <c r="HS11" s="9">
        <v>264.87299999999999</v>
      </c>
      <c r="HT11" s="9">
        <v>235.30500000000001</v>
      </c>
      <c r="HU11" s="9">
        <v>308.95</v>
      </c>
      <c r="HV11" s="9">
        <v>126.17</v>
      </c>
      <c r="HW11" s="9">
        <v>182.78100000000001</v>
      </c>
      <c r="HX11" s="9">
        <v>670.39</v>
      </c>
      <c r="HY11" s="9">
        <v>282.85899999999998</v>
      </c>
      <c r="HZ11" s="9">
        <v>387.53</v>
      </c>
      <c r="IA11" s="9">
        <v>73.638000000000005</v>
      </c>
      <c r="IB11" s="9">
        <v>29.939</v>
      </c>
      <c r="IC11" s="9">
        <v>43.698999999999998</v>
      </c>
      <c r="ID11" s="9">
        <v>56.432000000000002</v>
      </c>
      <c r="IE11" s="9">
        <v>25.946999999999999</v>
      </c>
      <c r="IF11" s="9">
        <v>30.484999999999999</v>
      </c>
      <c r="IG11" s="9">
        <v>24.312000000000001</v>
      </c>
      <c r="IH11" s="9">
        <v>11.023</v>
      </c>
      <c r="II11" s="9">
        <v>13.289</v>
      </c>
      <c r="IJ11" s="9">
        <v>32.119</v>
      </c>
      <c r="IK11" s="9">
        <v>14.923999999999999</v>
      </c>
      <c r="IL11" s="9">
        <v>17.196000000000002</v>
      </c>
      <c r="IM11" s="9">
        <v>17.207000000000001</v>
      </c>
      <c r="IN11" s="9">
        <v>3.992</v>
      </c>
      <c r="IO11" s="9">
        <v>13.214</v>
      </c>
      <c r="IP11" s="9">
        <v>596.75099999999998</v>
      </c>
      <c r="IQ11" s="9">
        <v>252.92</v>
      </c>
    </row>
    <row r="12" spans="1:251">
      <c r="A12" s="10">
        <v>42401</v>
      </c>
      <c r="B12" s="9">
        <v>45.079000000000001</v>
      </c>
      <c r="C12" s="9">
        <v>82.766999999999996</v>
      </c>
      <c r="D12" s="9">
        <v>88.626000000000005</v>
      </c>
      <c r="E12" s="9">
        <v>39.557000000000002</v>
      </c>
      <c r="F12" s="9">
        <v>49.069000000000003</v>
      </c>
      <c r="G12" s="9">
        <v>45.473999999999997</v>
      </c>
      <c r="H12" s="9">
        <v>23.974</v>
      </c>
      <c r="I12" s="9">
        <v>21.5</v>
      </c>
      <c r="J12" s="9">
        <v>43.152000000000001</v>
      </c>
      <c r="K12" s="9">
        <v>15.582000000000001</v>
      </c>
      <c r="L12" s="9">
        <v>27.568999999999999</v>
      </c>
      <c r="M12" s="9">
        <v>39.22</v>
      </c>
      <c r="N12" s="9">
        <v>5.5229999999999997</v>
      </c>
      <c r="O12" s="9">
        <v>33.697000000000003</v>
      </c>
      <c r="P12" s="9">
        <v>668.24199999999996</v>
      </c>
      <c r="Q12" s="9">
        <v>195.244</v>
      </c>
      <c r="R12" s="9">
        <v>472.99799999999999</v>
      </c>
      <c r="S12" s="9">
        <v>260.42200000000003</v>
      </c>
      <c r="T12" s="9">
        <v>118.467</v>
      </c>
      <c r="U12" s="9">
        <v>141.95500000000001</v>
      </c>
      <c r="V12" s="9">
        <v>235.37700000000001</v>
      </c>
      <c r="W12" s="9">
        <v>111.411</v>
      </c>
      <c r="X12" s="9">
        <v>123.96599999999999</v>
      </c>
      <c r="Y12" s="9">
        <v>25.045000000000002</v>
      </c>
      <c r="Z12" s="9">
        <v>7.056</v>
      </c>
      <c r="AA12" s="9">
        <v>17.989000000000001</v>
      </c>
      <c r="AB12" s="9">
        <v>2.7949999999999999</v>
      </c>
      <c r="AC12" s="9">
        <v>1.298</v>
      </c>
      <c r="AD12" s="9">
        <v>1.4970000000000001</v>
      </c>
      <c r="AE12" s="9">
        <v>300.89499999999998</v>
      </c>
      <c r="AF12" s="9">
        <v>49.26</v>
      </c>
      <c r="AG12" s="9">
        <v>251.63499999999999</v>
      </c>
      <c r="AH12" s="9">
        <v>24.428999999999998</v>
      </c>
      <c r="AI12" s="9">
        <v>5.4989999999999997</v>
      </c>
      <c r="AJ12" s="9">
        <v>18.93</v>
      </c>
      <c r="AK12" s="9">
        <v>276.46600000000001</v>
      </c>
      <c r="AL12" s="9">
        <v>43.761000000000003</v>
      </c>
      <c r="AM12" s="9">
        <v>232.70400000000001</v>
      </c>
      <c r="AN12" s="9">
        <v>104.13</v>
      </c>
      <c r="AO12" s="9">
        <v>26.219000000000001</v>
      </c>
      <c r="AP12" s="9">
        <v>77.911000000000001</v>
      </c>
      <c r="AQ12" s="9">
        <v>552.06799999999998</v>
      </c>
      <c r="AR12" s="9">
        <v>165.39099999999999</v>
      </c>
      <c r="AS12" s="9">
        <v>386.67700000000002</v>
      </c>
      <c r="AT12" s="9">
        <v>460.26600000000002</v>
      </c>
      <c r="AU12" s="9">
        <v>115.474</v>
      </c>
      <c r="AV12" s="9">
        <v>344.79199999999997</v>
      </c>
      <c r="AW12" s="9">
        <v>91.802000000000007</v>
      </c>
      <c r="AX12" s="9">
        <v>49.917000000000002</v>
      </c>
      <c r="AY12" s="9">
        <v>41.884999999999998</v>
      </c>
      <c r="AZ12" s="9">
        <v>280.851</v>
      </c>
      <c r="BA12" s="9">
        <v>135.38499999999999</v>
      </c>
      <c r="BB12" s="9">
        <v>145.46700000000001</v>
      </c>
      <c r="BC12" s="9">
        <v>1067.3050000000001</v>
      </c>
      <c r="BD12" s="9">
        <v>270.33</v>
      </c>
      <c r="BE12" s="9">
        <v>796.97500000000002</v>
      </c>
      <c r="BF12" s="9">
        <v>5484.9530000000004</v>
      </c>
      <c r="BG12" s="9">
        <v>2962.0479999999998</v>
      </c>
      <c r="BH12" s="9">
        <v>2522.9050000000002</v>
      </c>
      <c r="BI12" s="9">
        <v>1220.31</v>
      </c>
      <c r="BJ12" s="9">
        <v>360.63600000000002</v>
      </c>
      <c r="BK12" s="9">
        <v>859.67399999999998</v>
      </c>
      <c r="BL12" s="9">
        <v>5864.4840000000004</v>
      </c>
      <c r="BM12" s="9">
        <v>2873.3649999999998</v>
      </c>
      <c r="BN12" s="9">
        <v>2991.12</v>
      </c>
      <c r="BO12" s="9">
        <v>4231.8239999999996</v>
      </c>
      <c r="BP12" s="9">
        <v>2239.777</v>
      </c>
      <c r="BQ12" s="9">
        <v>1992.047</v>
      </c>
      <c r="BR12" s="9">
        <v>513.55600000000004</v>
      </c>
      <c r="BS12" s="9">
        <v>255.50399999999999</v>
      </c>
      <c r="BT12" s="9">
        <v>258.05200000000002</v>
      </c>
      <c r="BU12" s="9">
        <v>302.45999999999998</v>
      </c>
      <c r="BV12" s="9">
        <v>116.271</v>
      </c>
      <c r="BW12" s="9">
        <v>186.18899999999999</v>
      </c>
      <c r="BX12" s="9">
        <v>515.62300000000005</v>
      </c>
      <c r="BY12" s="9">
        <v>230.804</v>
      </c>
      <c r="BZ12" s="9">
        <v>284.81900000000002</v>
      </c>
      <c r="CA12" s="9">
        <v>66.355999999999995</v>
      </c>
      <c r="CB12" s="9">
        <v>27.890999999999998</v>
      </c>
      <c r="CC12" s="9">
        <v>38.465000000000003</v>
      </c>
      <c r="CD12" s="9">
        <v>48.192999999999998</v>
      </c>
      <c r="CE12" s="9">
        <v>21.128</v>
      </c>
      <c r="CF12" s="9">
        <v>27.065000000000001</v>
      </c>
      <c r="CG12" s="9">
        <v>23.872</v>
      </c>
      <c r="CH12" s="9">
        <v>10.895</v>
      </c>
      <c r="CI12" s="9">
        <v>12.978</v>
      </c>
      <c r="CJ12" s="9">
        <v>24.321000000000002</v>
      </c>
      <c r="CK12" s="9">
        <v>10.234</v>
      </c>
      <c r="CL12" s="9">
        <v>14.087</v>
      </c>
      <c r="CM12" s="9">
        <v>18.163</v>
      </c>
      <c r="CN12" s="9">
        <v>6.7619999999999996</v>
      </c>
      <c r="CO12" s="9">
        <v>11.4</v>
      </c>
      <c r="CP12" s="9">
        <v>449.267</v>
      </c>
      <c r="CQ12" s="9">
        <v>202.91300000000001</v>
      </c>
      <c r="CR12" s="9">
        <v>246.35400000000001</v>
      </c>
      <c r="CS12" s="9">
        <v>170.83099999999999</v>
      </c>
      <c r="CT12" s="9">
        <v>94.694999999999993</v>
      </c>
      <c r="CU12" s="9">
        <v>76.135999999999996</v>
      </c>
      <c r="CV12" s="9">
        <v>156.34200000000001</v>
      </c>
      <c r="CW12" s="9">
        <v>87.960999999999999</v>
      </c>
      <c r="CX12" s="9">
        <v>68.381</v>
      </c>
      <c r="CY12" s="9">
        <v>14.489000000000001</v>
      </c>
      <c r="CZ12" s="9">
        <v>6.734</v>
      </c>
      <c r="DA12" s="9">
        <v>7.7549999999999999</v>
      </c>
      <c r="DB12" s="9">
        <v>2.8359999999999999</v>
      </c>
      <c r="DC12" s="9">
        <v>1.1879999999999999</v>
      </c>
      <c r="DD12" s="9">
        <v>1.649</v>
      </c>
      <c r="DE12" s="9">
        <v>214.67400000000001</v>
      </c>
      <c r="DF12" s="9">
        <v>79.971000000000004</v>
      </c>
      <c r="DG12" s="9">
        <v>134.703</v>
      </c>
      <c r="DH12" s="9">
        <v>32.384999999999998</v>
      </c>
      <c r="DI12" s="9">
        <v>12.971</v>
      </c>
      <c r="DJ12" s="9">
        <v>19.414999999999999</v>
      </c>
      <c r="DK12" s="9">
        <v>182.28899999999999</v>
      </c>
      <c r="DL12" s="9">
        <v>67.001000000000005</v>
      </c>
      <c r="DM12" s="9">
        <v>115.288</v>
      </c>
      <c r="DN12" s="9">
        <v>60.926000000000002</v>
      </c>
      <c r="DO12" s="9">
        <v>27.059000000000001</v>
      </c>
      <c r="DP12" s="9">
        <v>33.866</v>
      </c>
      <c r="DQ12" s="9">
        <v>1117.038</v>
      </c>
      <c r="DR12" s="9">
        <v>402.78399999999999</v>
      </c>
      <c r="DS12" s="9">
        <v>714.25300000000004</v>
      </c>
      <c r="DT12" s="9">
        <v>836.42700000000002</v>
      </c>
      <c r="DU12" s="9">
        <v>264.95600000000002</v>
      </c>
      <c r="DV12" s="9">
        <v>571.47</v>
      </c>
      <c r="DW12" s="9">
        <v>280.61099999999999</v>
      </c>
      <c r="DX12" s="9">
        <v>137.828</v>
      </c>
      <c r="DY12" s="9">
        <v>142.78299999999999</v>
      </c>
      <c r="DZ12" s="9">
        <v>180.214</v>
      </c>
      <c r="EA12" s="9">
        <v>98.855000000000004</v>
      </c>
      <c r="EB12" s="9">
        <v>81.358999999999995</v>
      </c>
      <c r="EC12" s="9">
        <v>1452.4469999999999</v>
      </c>
      <c r="ED12" s="9">
        <v>534.73299999999995</v>
      </c>
      <c r="EE12" s="9">
        <v>917.71400000000006</v>
      </c>
      <c r="EF12" s="9">
        <v>4298.1790000000001</v>
      </c>
      <c r="EG12" s="9">
        <v>2267.6669999999999</v>
      </c>
      <c r="EH12" s="9">
        <v>2030.5119999999999</v>
      </c>
      <c r="EI12" s="9">
        <v>1566.3050000000001</v>
      </c>
      <c r="EJ12" s="9">
        <v>605.697</v>
      </c>
      <c r="EK12" s="9">
        <v>960.60799999999995</v>
      </c>
      <c r="EL12" s="9">
        <v>3409.04</v>
      </c>
      <c r="EM12" s="9">
        <v>1629.645</v>
      </c>
      <c r="EN12" s="9">
        <v>1779.394</v>
      </c>
      <c r="EO12" s="9">
        <v>445.791</v>
      </c>
      <c r="EP12" s="9">
        <v>274.31099999999998</v>
      </c>
      <c r="EQ12" s="9">
        <v>171.47900000000001</v>
      </c>
      <c r="ER12" s="9">
        <v>37.091999999999999</v>
      </c>
      <c r="ES12" s="9">
        <v>26.82</v>
      </c>
      <c r="ET12" s="9">
        <v>10.273</v>
      </c>
      <c r="EU12" s="9">
        <v>23.875</v>
      </c>
      <c r="EV12" s="9">
        <v>16.363</v>
      </c>
      <c r="EW12" s="9">
        <v>7.5119999999999996</v>
      </c>
      <c r="EX12" s="9">
        <v>119.896</v>
      </c>
      <c r="EY12" s="9">
        <v>66.22</v>
      </c>
      <c r="EZ12" s="9">
        <v>53.676000000000002</v>
      </c>
      <c r="FA12" s="9">
        <v>9.2650000000000006</v>
      </c>
      <c r="FB12" s="9">
        <v>4.3250000000000002</v>
      </c>
      <c r="FC12" s="9">
        <v>4.9400000000000004</v>
      </c>
      <c r="FD12" s="9">
        <v>5.782</v>
      </c>
      <c r="FE12" s="9">
        <v>1.5880000000000001</v>
      </c>
      <c r="FF12" s="9">
        <v>4.194</v>
      </c>
      <c r="FG12" s="9">
        <v>2.0569999999999999</v>
      </c>
      <c r="FH12" s="9">
        <v>0.70199999999999996</v>
      </c>
      <c r="FI12" s="9">
        <v>1.355</v>
      </c>
      <c r="FJ12" s="9">
        <v>3.7250000000000001</v>
      </c>
      <c r="FK12" s="9">
        <v>0.88600000000000001</v>
      </c>
      <c r="FL12" s="9">
        <v>2.839</v>
      </c>
      <c r="FM12" s="9">
        <v>3.4830000000000001</v>
      </c>
      <c r="FN12" s="9">
        <v>2.738</v>
      </c>
      <c r="FO12" s="9">
        <v>0.746</v>
      </c>
      <c r="FP12" s="9">
        <v>110.631</v>
      </c>
      <c r="FQ12" s="9">
        <v>61.893999999999998</v>
      </c>
      <c r="FR12" s="9">
        <v>48.737000000000002</v>
      </c>
      <c r="FS12" s="9">
        <v>5.8570000000000002</v>
      </c>
      <c r="FT12" s="9">
        <v>3.4649999999999999</v>
      </c>
      <c r="FU12" s="9">
        <v>2.3919999999999999</v>
      </c>
      <c r="FV12" s="9">
        <v>5.5880000000000001</v>
      </c>
      <c r="FW12" s="9">
        <v>3.1949999999999998</v>
      </c>
      <c r="FX12" s="9">
        <v>2.3919999999999999</v>
      </c>
      <c r="FY12" s="9">
        <v>0.26900000000000002</v>
      </c>
      <c r="FZ12" s="9">
        <v>0.26900000000000002</v>
      </c>
      <c r="GA12" s="9">
        <v>0</v>
      </c>
      <c r="GB12" s="9">
        <v>0</v>
      </c>
      <c r="GC12" s="9">
        <v>0</v>
      </c>
      <c r="GD12" s="9">
        <v>0</v>
      </c>
      <c r="GE12" s="9">
        <v>88.641999999999996</v>
      </c>
      <c r="GF12" s="9">
        <v>52.146999999999998</v>
      </c>
      <c r="GG12" s="9">
        <v>36.494999999999997</v>
      </c>
      <c r="GH12" s="9">
        <v>30.324999999999999</v>
      </c>
      <c r="GI12" s="9">
        <v>15.994999999999999</v>
      </c>
      <c r="GJ12" s="9">
        <v>14.33</v>
      </c>
      <c r="GK12" s="9">
        <v>58.316000000000003</v>
      </c>
      <c r="GL12" s="9">
        <v>36.152000000000001</v>
      </c>
      <c r="GM12" s="9">
        <v>22.164999999999999</v>
      </c>
      <c r="GN12" s="9">
        <v>16.132000000000001</v>
      </c>
      <c r="GO12" s="9">
        <v>6.2830000000000004</v>
      </c>
      <c r="GP12" s="9">
        <v>9.8490000000000002</v>
      </c>
      <c r="GQ12" s="9">
        <v>2843.3530000000001</v>
      </c>
      <c r="GR12" s="9">
        <v>1289.115</v>
      </c>
      <c r="GS12" s="9">
        <v>1554.2380000000001</v>
      </c>
      <c r="GT12" s="9">
        <v>2697.866</v>
      </c>
      <c r="GU12" s="9">
        <v>1211.183</v>
      </c>
      <c r="GV12" s="9">
        <v>1486.683</v>
      </c>
      <c r="GW12" s="9">
        <v>145.48699999999999</v>
      </c>
      <c r="GX12" s="9">
        <v>77.930999999999997</v>
      </c>
      <c r="GY12" s="9">
        <v>67.555000000000007</v>
      </c>
      <c r="GZ12" s="9">
        <v>7.6440000000000001</v>
      </c>
      <c r="HA12" s="9">
        <v>3.8969999999999998</v>
      </c>
      <c r="HB12" s="9">
        <v>3.7469999999999999</v>
      </c>
      <c r="HC12" s="9">
        <v>2955.605</v>
      </c>
      <c r="HD12" s="9">
        <v>1351.4369999999999</v>
      </c>
      <c r="HE12" s="9">
        <v>1604.1679999999999</v>
      </c>
      <c r="HF12" s="9">
        <v>455.05599999999998</v>
      </c>
      <c r="HG12" s="9">
        <v>278.637</v>
      </c>
      <c r="HH12" s="9">
        <v>176.41900000000001</v>
      </c>
      <c r="HI12" s="9">
        <v>2953.9839999999999</v>
      </c>
      <c r="HJ12" s="9">
        <v>1351.009</v>
      </c>
      <c r="HK12" s="9">
        <v>1602.9749999999999</v>
      </c>
      <c r="HL12" s="9">
        <v>6140.1130000000003</v>
      </c>
      <c r="HM12" s="9">
        <v>3026.0720000000001</v>
      </c>
      <c r="HN12" s="9">
        <v>3114.04</v>
      </c>
      <c r="HO12" s="9">
        <v>3798.3679999999999</v>
      </c>
      <c r="HP12" s="9">
        <v>2022.385</v>
      </c>
      <c r="HQ12" s="9">
        <v>1775.9829999999999</v>
      </c>
      <c r="HR12" s="9">
        <v>504.83300000000003</v>
      </c>
      <c r="HS12" s="9">
        <v>262.20400000000001</v>
      </c>
      <c r="HT12" s="9">
        <v>242.62899999999999</v>
      </c>
      <c r="HU12" s="9">
        <v>311.85000000000002</v>
      </c>
      <c r="HV12" s="9">
        <v>128.261</v>
      </c>
      <c r="HW12" s="9">
        <v>183.59</v>
      </c>
      <c r="HX12" s="9">
        <v>642.20399999999995</v>
      </c>
      <c r="HY12" s="9">
        <v>273.61500000000001</v>
      </c>
      <c r="HZ12" s="9">
        <v>368.589</v>
      </c>
      <c r="IA12" s="9">
        <v>80.798000000000002</v>
      </c>
      <c r="IB12" s="9">
        <v>33.171999999999997</v>
      </c>
      <c r="IC12" s="9">
        <v>47.625999999999998</v>
      </c>
      <c r="ID12" s="9">
        <v>64.132000000000005</v>
      </c>
      <c r="IE12" s="9">
        <v>28.896999999999998</v>
      </c>
      <c r="IF12" s="9">
        <v>35.234999999999999</v>
      </c>
      <c r="IG12" s="9">
        <v>31.338000000000001</v>
      </c>
      <c r="IH12" s="9">
        <v>12.115</v>
      </c>
      <c r="II12" s="9">
        <v>19.222999999999999</v>
      </c>
      <c r="IJ12" s="9">
        <v>32.793999999999997</v>
      </c>
      <c r="IK12" s="9">
        <v>16.782</v>
      </c>
      <c r="IL12" s="9">
        <v>16.012</v>
      </c>
      <c r="IM12" s="9">
        <v>16.667000000000002</v>
      </c>
      <c r="IN12" s="9">
        <v>4.2759999999999998</v>
      </c>
      <c r="IO12" s="9">
        <v>12.391</v>
      </c>
      <c r="IP12" s="9">
        <v>561.40499999999997</v>
      </c>
      <c r="IQ12" s="9">
        <v>240.44200000000001</v>
      </c>
    </row>
    <row r="13" spans="1:251">
      <c r="A13" s="10">
        <v>42767</v>
      </c>
      <c r="B13" s="9">
        <v>38.344000000000001</v>
      </c>
      <c r="C13" s="9">
        <v>105.248</v>
      </c>
      <c r="D13" s="9">
        <v>91.480999999999995</v>
      </c>
      <c r="E13" s="9">
        <v>34.220999999999997</v>
      </c>
      <c r="F13" s="9">
        <v>57.26</v>
      </c>
      <c r="G13" s="9">
        <v>41.514000000000003</v>
      </c>
      <c r="H13" s="9">
        <v>17.202000000000002</v>
      </c>
      <c r="I13" s="9">
        <v>24.312999999999999</v>
      </c>
      <c r="J13" s="9">
        <v>49.966999999999999</v>
      </c>
      <c r="K13" s="9">
        <v>17.02</v>
      </c>
      <c r="L13" s="9">
        <v>32.947000000000003</v>
      </c>
      <c r="M13" s="9">
        <v>52.11</v>
      </c>
      <c r="N13" s="9">
        <v>4.1219999999999999</v>
      </c>
      <c r="O13" s="9">
        <v>47.988</v>
      </c>
      <c r="P13" s="9">
        <v>647.88400000000001</v>
      </c>
      <c r="Q13" s="9">
        <v>194.608</v>
      </c>
      <c r="R13" s="9">
        <v>453.27600000000001</v>
      </c>
      <c r="S13" s="9">
        <v>247.16</v>
      </c>
      <c r="T13" s="9">
        <v>115.426</v>
      </c>
      <c r="U13" s="9">
        <v>131.73400000000001</v>
      </c>
      <c r="V13" s="9">
        <v>227.524</v>
      </c>
      <c r="W13" s="9">
        <v>110.30200000000001</v>
      </c>
      <c r="X13" s="9">
        <v>117.22199999999999</v>
      </c>
      <c r="Y13" s="9">
        <v>19.635999999999999</v>
      </c>
      <c r="Z13" s="9">
        <v>5.1239999999999997</v>
      </c>
      <c r="AA13" s="9">
        <v>14.512</v>
      </c>
      <c r="AB13" s="9">
        <v>5.1660000000000004</v>
      </c>
      <c r="AC13" s="9">
        <v>0.81399999999999995</v>
      </c>
      <c r="AD13" s="9">
        <v>4.3520000000000003</v>
      </c>
      <c r="AE13" s="9">
        <v>298.47399999999999</v>
      </c>
      <c r="AF13" s="9">
        <v>55.972999999999999</v>
      </c>
      <c r="AG13" s="9">
        <v>242.501</v>
      </c>
      <c r="AH13" s="9">
        <v>19.568999999999999</v>
      </c>
      <c r="AI13" s="9">
        <v>5.3819999999999997</v>
      </c>
      <c r="AJ13" s="9">
        <v>14.186999999999999</v>
      </c>
      <c r="AK13" s="9">
        <v>278.90499999999997</v>
      </c>
      <c r="AL13" s="9">
        <v>50.59</v>
      </c>
      <c r="AM13" s="9">
        <v>228.31399999999999</v>
      </c>
      <c r="AN13" s="9">
        <v>97.084000000000003</v>
      </c>
      <c r="AO13" s="9">
        <v>22.395</v>
      </c>
      <c r="AP13" s="9">
        <v>74.688999999999993</v>
      </c>
      <c r="AQ13" s="9">
        <v>534.28</v>
      </c>
      <c r="AR13" s="9">
        <v>148.762</v>
      </c>
      <c r="AS13" s="9">
        <v>385.517</v>
      </c>
      <c r="AT13" s="9">
        <v>440.05399999999997</v>
      </c>
      <c r="AU13" s="9">
        <v>100.893</v>
      </c>
      <c r="AV13" s="9">
        <v>339.16199999999998</v>
      </c>
      <c r="AW13" s="9">
        <v>94.224999999999994</v>
      </c>
      <c r="AX13" s="9">
        <v>47.869</v>
      </c>
      <c r="AY13" s="9">
        <v>46.356000000000002</v>
      </c>
      <c r="AZ13" s="9">
        <v>269.03899999999999</v>
      </c>
      <c r="BA13" s="9">
        <v>127.504</v>
      </c>
      <c r="BB13" s="9">
        <v>141.535</v>
      </c>
      <c r="BC13" s="9">
        <v>1056.7159999999999</v>
      </c>
      <c r="BD13" s="9">
        <v>254.209</v>
      </c>
      <c r="BE13" s="9">
        <v>802.50699999999995</v>
      </c>
      <c r="BF13" s="9">
        <v>5504.5</v>
      </c>
      <c r="BG13" s="9">
        <v>2940.8359999999998</v>
      </c>
      <c r="BH13" s="9">
        <v>2563.6640000000002</v>
      </c>
      <c r="BI13" s="9">
        <v>1182.163</v>
      </c>
      <c r="BJ13" s="9">
        <v>343.37</v>
      </c>
      <c r="BK13" s="9">
        <v>838.79399999999998</v>
      </c>
      <c r="BL13" s="9">
        <v>5848.384</v>
      </c>
      <c r="BM13" s="9">
        <v>2842.0479999999998</v>
      </c>
      <c r="BN13" s="9">
        <v>3006.335</v>
      </c>
      <c r="BO13" s="9">
        <v>4223.1210000000001</v>
      </c>
      <c r="BP13" s="9">
        <v>2209.3040000000001</v>
      </c>
      <c r="BQ13" s="9">
        <v>2013.817</v>
      </c>
      <c r="BR13" s="9">
        <v>501.113</v>
      </c>
      <c r="BS13" s="9">
        <v>255.53399999999999</v>
      </c>
      <c r="BT13" s="9">
        <v>245.57900000000001</v>
      </c>
      <c r="BU13" s="9">
        <v>302.73</v>
      </c>
      <c r="BV13" s="9">
        <v>116.735</v>
      </c>
      <c r="BW13" s="9">
        <v>185.994</v>
      </c>
      <c r="BX13" s="9">
        <v>487.69099999999997</v>
      </c>
      <c r="BY13" s="9">
        <v>196.428</v>
      </c>
      <c r="BZ13" s="9">
        <v>291.26299999999998</v>
      </c>
      <c r="CA13" s="9">
        <v>64.11</v>
      </c>
      <c r="CB13" s="9">
        <v>24.488</v>
      </c>
      <c r="CC13" s="9">
        <v>39.622</v>
      </c>
      <c r="CD13" s="9">
        <v>49.558999999999997</v>
      </c>
      <c r="CE13" s="9">
        <v>17.085000000000001</v>
      </c>
      <c r="CF13" s="9">
        <v>32.473999999999997</v>
      </c>
      <c r="CG13" s="9">
        <v>24.327999999999999</v>
      </c>
      <c r="CH13" s="9">
        <v>10.292999999999999</v>
      </c>
      <c r="CI13" s="9">
        <v>14.035</v>
      </c>
      <c r="CJ13" s="9">
        <v>25.231000000000002</v>
      </c>
      <c r="CK13" s="9">
        <v>6.7919999999999998</v>
      </c>
      <c r="CL13" s="9">
        <v>18.439</v>
      </c>
      <c r="CM13" s="9">
        <v>14.551</v>
      </c>
      <c r="CN13" s="9">
        <v>7.4029999999999996</v>
      </c>
      <c r="CO13" s="9">
        <v>7.1479999999999997</v>
      </c>
      <c r="CP13" s="9">
        <v>423.58100000000002</v>
      </c>
      <c r="CQ13" s="9">
        <v>171.94</v>
      </c>
      <c r="CR13" s="9">
        <v>251.64099999999999</v>
      </c>
      <c r="CS13" s="9">
        <v>167.08</v>
      </c>
      <c r="CT13" s="9">
        <v>83.802999999999997</v>
      </c>
      <c r="CU13" s="9">
        <v>83.278000000000006</v>
      </c>
      <c r="CV13" s="9">
        <v>153.017</v>
      </c>
      <c r="CW13" s="9">
        <v>79.195999999999998</v>
      </c>
      <c r="CX13" s="9">
        <v>73.822000000000003</v>
      </c>
      <c r="CY13" s="9">
        <v>14.063000000000001</v>
      </c>
      <c r="CZ13" s="9">
        <v>4.6070000000000002</v>
      </c>
      <c r="DA13" s="9">
        <v>9.4559999999999995</v>
      </c>
      <c r="DB13" s="9">
        <v>3.0169999999999999</v>
      </c>
      <c r="DC13" s="9">
        <v>0.73399999999999999</v>
      </c>
      <c r="DD13" s="9">
        <v>2.282</v>
      </c>
      <c r="DE13" s="9">
        <v>200.11600000000001</v>
      </c>
      <c r="DF13" s="9">
        <v>70.382000000000005</v>
      </c>
      <c r="DG13" s="9">
        <v>129.73400000000001</v>
      </c>
      <c r="DH13" s="9">
        <v>24.704000000000001</v>
      </c>
      <c r="DI13" s="9">
        <v>7.0229999999999997</v>
      </c>
      <c r="DJ13" s="9">
        <v>17.681000000000001</v>
      </c>
      <c r="DK13" s="9">
        <v>175.41200000000001</v>
      </c>
      <c r="DL13" s="9">
        <v>63.359000000000002</v>
      </c>
      <c r="DM13" s="9">
        <v>112.05200000000001</v>
      </c>
      <c r="DN13" s="9">
        <v>53.368000000000002</v>
      </c>
      <c r="DO13" s="9">
        <v>17.02</v>
      </c>
      <c r="DP13" s="9">
        <v>36.347999999999999</v>
      </c>
      <c r="DQ13" s="9">
        <v>1137.5719999999999</v>
      </c>
      <c r="DR13" s="9">
        <v>436.31700000000001</v>
      </c>
      <c r="DS13" s="9">
        <v>701.25599999999997</v>
      </c>
      <c r="DT13" s="9">
        <v>813.91600000000005</v>
      </c>
      <c r="DU13" s="9">
        <v>270.50200000000001</v>
      </c>
      <c r="DV13" s="9">
        <v>543.41399999999999</v>
      </c>
      <c r="DW13" s="9">
        <v>323.65600000000001</v>
      </c>
      <c r="DX13" s="9">
        <v>165.815</v>
      </c>
      <c r="DY13" s="9">
        <v>157.84200000000001</v>
      </c>
      <c r="DZ13" s="9">
        <v>177.346</v>
      </c>
      <c r="EA13" s="9">
        <v>89.489000000000004</v>
      </c>
      <c r="EB13" s="9">
        <v>87.856999999999999</v>
      </c>
      <c r="EC13" s="9">
        <v>1447.9179999999999</v>
      </c>
      <c r="ED13" s="9">
        <v>543.255</v>
      </c>
      <c r="EE13" s="9">
        <v>904.66200000000003</v>
      </c>
      <c r="EF13" s="9">
        <v>4287.2309999999998</v>
      </c>
      <c r="EG13" s="9">
        <v>2233.7919999999999</v>
      </c>
      <c r="EH13" s="9">
        <v>2053.4380000000001</v>
      </c>
      <c r="EI13" s="9">
        <v>1561.153</v>
      </c>
      <c r="EJ13" s="9">
        <v>608.25599999999997</v>
      </c>
      <c r="EK13" s="9">
        <v>952.89700000000005</v>
      </c>
      <c r="EL13" s="9">
        <v>3563.0309999999999</v>
      </c>
      <c r="EM13" s="9">
        <v>1695.7670000000001</v>
      </c>
      <c r="EN13" s="9">
        <v>1867.2639999999999</v>
      </c>
      <c r="EO13" s="9">
        <v>458.589</v>
      </c>
      <c r="EP13" s="9">
        <v>275.50299999999999</v>
      </c>
      <c r="EQ13" s="9">
        <v>183.08600000000001</v>
      </c>
      <c r="ER13" s="9">
        <v>36.539000000000001</v>
      </c>
      <c r="ES13" s="9">
        <v>24.504999999999999</v>
      </c>
      <c r="ET13" s="9">
        <v>12.034000000000001</v>
      </c>
      <c r="EU13" s="9">
        <v>20.021999999999998</v>
      </c>
      <c r="EV13" s="9">
        <v>12.651999999999999</v>
      </c>
      <c r="EW13" s="9">
        <v>7.37</v>
      </c>
      <c r="EX13" s="9">
        <v>103.16200000000001</v>
      </c>
      <c r="EY13" s="9">
        <v>55.55</v>
      </c>
      <c r="EZ13" s="9">
        <v>47.612000000000002</v>
      </c>
      <c r="FA13" s="9">
        <v>12.221</v>
      </c>
      <c r="FB13" s="9">
        <v>6.726</v>
      </c>
      <c r="FC13" s="9">
        <v>5.4950000000000001</v>
      </c>
      <c r="FD13" s="9">
        <v>10.426</v>
      </c>
      <c r="FE13" s="9">
        <v>6.2779999999999996</v>
      </c>
      <c r="FF13" s="9">
        <v>4.1479999999999997</v>
      </c>
      <c r="FG13" s="9">
        <v>3.2610000000000001</v>
      </c>
      <c r="FH13" s="9">
        <v>1.883</v>
      </c>
      <c r="FI13" s="9">
        <v>1.377</v>
      </c>
      <c r="FJ13" s="9">
        <v>7.165</v>
      </c>
      <c r="FK13" s="9">
        <v>4.3940000000000001</v>
      </c>
      <c r="FL13" s="9">
        <v>2.7709999999999999</v>
      </c>
      <c r="FM13" s="9">
        <v>1.796</v>
      </c>
      <c r="FN13" s="9">
        <v>0.44800000000000001</v>
      </c>
      <c r="FO13" s="9">
        <v>1.347</v>
      </c>
      <c r="FP13" s="9">
        <v>90.941000000000003</v>
      </c>
      <c r="FQ13" s="9">
        <v>48.823999999999998</v>
      </c>
      <c r="FR13" s="9">
        <v>42.116999999999997</v>
      </c>
      <c r="FS13" s="9">
        <v>5.069</v>
      </c>
      <c r="FT13" s="9">
        <v>3.5310000000000001</v>
      </c>
      <c r="FU13" s="9">
        <v>1.5389999999999999</v>
      </c>
      <c r="FV13" s="9">
        <v>4.8040000000000003</v>
      </c>
      <c r="FW13" s="9">
        <v>3.2650000000000001</v>
      </c>
      <c r="FX13" s="9">
        <v>1.5389999999999999</v>
      </c>
      <c r="FY13" s="9">
        <v>0.26500000000000001</v>
      </c>
      <c r="FZ13" s="9">
        <v>0.26500000000000001</v>
      </c>
      <c r="GA13" s="9">
        <v>0</v>
      </c>
      <c r="GB13" s="9">
        <v>0</v>
      </c>
      <c r="GC13" s="9">
        <v>0</v>
      </c>
      <c r="GD13" s="9">
        <v>0</v>
      </c>
      <c r="GE13" s="9">
        <v>77.146000000000001</v>
      </c>
      <c r="GF13" s="9">
        <v>41.13</v>
      </c>
      <c r="GG13" s="9">
        <v>36.015000000000001</v>
      </c>
      <c r="GH13" s="9">
        <v>29.478000000000002</v>
      </c>
      <c r="GI13" s="9">
        <v>16.73</v>
      </c>
      <c r="GJ13" s="9">
        <v>12.747</v>
      </c>
      <c r="GK13" s="9">
        <v>47.667999999999999</v>
      </c>
      <c r="GL13" s="9">
        <v>24.4</v>
      </c>
      <c r="GM13" s="9">
        <v>23.268000000000001</v>
      </c>
      <c r="GN13" s="9">
        <v>8.7260000000000009</v>
      </c>
      <c r="GO13" s="9">
        <v>4.1630000000000003</v>
      </c>
      <c r="GP13" s="9">
        <v>4.5629999999999997</v>
      </c>
      <c r="GQ13" s="9">
        <v>3001.28</v>
      </c>
      <c r="GR13" s="9">
        <v>1364.7139999999999</v>
      </c>
      <c r="GS13" s="9">
        <v>1636.567</v>
      </c>
      <c r="GT13" s="9">
        <v>2821.4079999999999</v>
      </c>
      <c r="GU13" s="9">
        <v>1281.952</v>
      </c>
      <c r="GV13" s="9">
        <v>1539.4559999999999</v>
      </c>
      <c r="GW13" s="9">
        <v>179.87200000000001</v>
      </c>
      <c r="GX13" s="9">
        <v>82.762</v>
      </c>
      <c r="GY13" s="9">
        <v>97.111000000000004</v>
      </c>
      <c r="GZ13" s="9">
        <v>8.0640000000000001</v>
      </c>
      <c r="HA13" s="9">
        <v>5.149</v>
      </c>
      <c r="HB13" s="9">
        <v>2.9159999999999999</v>
      </c>
      <c r="HC13" s="9">
        <v>3096.3780000000002</v>
      </c>
      <c r="HD13" s="9">
        <v>1415.115</v>
      </c>
      <c r="HE13" s="9">
        <v>1681.2629999999999</v>
      </c>
      <c r="HF13" s="9">
        <v>470.81</v>
      </c>
      <c r="HG13" s="9">
        <v>282.22899999999998</v>
      </c>
      <c r="HH13" s="9">
        <v>188.58099999999999</v>
      </c>
      <c r="HI13" s="9">
        <v>3092.221</v>
      </c>
      <c r="HJ13" s="9">
        <v>1413.538</v>
      </c>
      <c r="HK13" s="9">
        <v>1678.683</v>
      </c>
      <c r="HL13" s="9">
        <v>6174.7250000000004</v>
      </c>
      <c r="HM13" s="9">
        <v>3025.7950000000001</v>
      </c>
      <c r="HN13" s="9">
        <v>3148.93</v>
      </c>
      <c r="HO13" s="9">
        <v>3758.3890000000001</v>
      </c>
      <c r="HP13" s="9">
        <v>2008.6310000000001</v>
      </c>
      <c r="HQ13" s="9">
        <v>1749.7570000000001</v>
      </c>
      <c r="HR13" s="9">
        <v>527.99699999999996</v>
      </c>
      <c r="HS13" s="9">
        <v>277.29500000000002</v>
      </c>
      <c r="HT13" s="9">
        <v>250.702</v>
      </c>
      <c r="HU13" s="9">
        <v>321.57499999999999</v>
      </c>
      <c r="HV13" s="9">
        <v>135.05000000000001</v>
      </c>
      <c r="HW13" s="9">
        <v>186.52500000000001</v>
      </c>
      <c r="HX13" s="9">
        <v>641.63199999999995</v>
      </c>
      <c r="HY13" s="9">
        <v>254.09899999999999</v>
      </c>
      <c r="HZ13" s="9">
        <v>387.53300000000002</v>
      </c>
      <c r="IA13" s="9">
        <v>92.376999999999995</v>
      </c>
      <c r="IB13" s="9">
        <v>31.375</v>
      </c>
      <c r="IC13" s="9">
        <v>61.002000000000002</v>
      </c>
      <c r="ID13" s="9">
        <v>61.46</v>
      </c>
      <c r="IE13" s="9">
        <v>25.341000000000001</v>
      </c>
      <c r="IF13" s="9">
        <v>36.119</v>
      </c>
      <c r="IG13" s="9">
        <v>26.599</v>
      </c>
      <c r="IH13" s="9">
        <v>10.569000000000001</v>
      </c>
      <c r="II13" s="9">
        <v>16.03</v>
      </c>
      <c r="IJ13" s="9">
        <v>34.860999999999997</v>
      </c>
      <c r="IK13" s="9">
        <v>14.772</v>
      </c>
      <c r="IL13" s="9">
        <v>20.088999999999999</v>
      </c>
      <c r="IM13" s="9">
        <v>30.917000000000002</v>
      </c>
      <c r="IN13" s="9">
        <v>6.0339999999999998</v>
      </c>
      <c r="IO13" s="9">
        <v>24.882999999999999</v>
      </c>
      <c r="IP13" s="9">
        <v>549.25599999999997</v>
      </c>
      <c r="IQ13" s="9">
        <v>222.72499999999999</v>
      </c>
    </row>
    <row r="14" spans="1:251">
      <c r="A14" s="10">
        <v>43132</v>
      </c>
      <c r="B14" s="9">
        <v>31.01</v>
      </c>
      <c r="C14" s="9">
        <v>89.953000000000003</v>
      </c>
      <c r="D14" s="9">
        <v>73.89</v>
      </c>
      <c r="E14" s="9">
        <v>27.783999999999999</v>
      </c>
      <c r="F14" s="9">
        <v>46.104999999999997</v>
      </c>
      <c r="G14" s="9">
        <v>32.146000000000001</v>
      </c>
      <c r="H14" s="9">
        <v>12.997999999999999</v>
      </c>
      <c r="I14" s="9">
        <v>19.148</v>
      </c>
      <c r="J14" s="9">
        <v>41.743000000000002</v>
      </c>
      <c r="K14" s="9">
        <v>14.786</v>
      </c>
      <c r="L14" s="9">
        <v>26.957999999999998</v>
      </c>
      <c r="M14" s="9">
        <v>47.073</v>
      </c>
      <c r="N14" s="9">
        <v>3.226</v>
      </c>
      <c r="O14" s="9">
        <v>43.847000000000001</v>
      </c>
      <c r="P14" s="9">
        <v>631.79899999999998</v>
      </c>
      <c r="Q14" s="9">
        <v>202.792</v>
      </c>
      <c r="R14" s="9">
        <v>429.00700000000001</v>
      </c>
      <c r="S14" s="9">
        <v>239.654</v>
      </c>
      <c r="T14" s="9">
        <v>112.47199999999999</v>
      </c>
      <c r="U14" s="9">
        <v>127.18300000000001</v>
      </c>
      <c r="V14" s="9">
        <v>217.76400000000001</v>
      </c>
      <c r="W14" s="9">
        <v>108.151</v>
      </c>
      <c r="X14" s="9">
        <v>109.613</v>
      </c>
      <c r="Y14" s="9">
        <v>21.890999999999998</v>
      </c>
      <c r="Z14" s="9">
        <v>4.3209999999999997</v>
      </c>
      <c r="AA14" s="9">
        <v>17.57</v>
      </c>
      <c r="AB14" s="9">
        <v>5.069</v>
      </c>
      <c r="AC14" s="9">
        <v>1.651</v>
      </c>
      <c r="AD14" s="9">
        <v>3.4180000000000001</v>
      </c>
      <c r="AE14" s="9">
        <v>297.66199999999998</v>
      </c>
      <c r="AF14" s="9">
        <v>63.42</v>
      </c>
      <c r="AG14" s="9">
        <v>234.24199999999999</v>
      </c>
      <c r="AH14" s="9">
        <v>21.018000000000001</v>
      </c>
      <c r="AI14" s="9">
        <v>4.8490000000000002</v>
      </c>
      <c r="AJ14" s="9">
        <v>16.170000000000002</v>
      </c>
      <c r="AK14" s="9">
        <v>276.64400000000001</v>
      </c>
      <c r="AL14" s="9">
        <v>58.570999999999998</v>
      </c>
      <c r="AM14" s="9">
        <v>218.07300000000001</v>
      </c>
      <c r="AN14" s="9">
        <v>89.414000000000001</v>
      </c>
      <c r="AO14" s="9">
        <v>25.25</v>
      </c>
      <c r="AP14" s="9">
        <v>64.162999999999997</v>
      </c>
      <c r="AQ14" s="9">
        <v>499.33199999999999</v>
      </c>
      <c r="AR14" s="9">
        <v>147.173</v>
      </c>
      <c r="AS14" s="9">
        <v>352.15899999999999</v>
      </c>
      <c r="AT14" s="9">
        <v>418.75099999999998</v>
      </c>
      <c r="AU14" s="9">
        <v>98.426000000000002</v>
      </c>
      <c r="AV14" s="9">
        <v>320.32499999999999</v>
      </c>
      <c r="AW14" s="9">
        <v>80.581000000000003</v>
      </c>
      <c r="AX14" s="9">
        <v>48.746000000000002</v>
      </c>
      <c r="AY14" s="9">
        <v>31.835000000000001</v>
      </c>
      <c r="AZ14" s="9">
        <v>249.91</v>
      </c>
      <c r="BA14" s="9">
        <v>121.149</v>
      </c>
      <c r="BB14" s="9">
        <v>128.761</v>
      </c>
      <c r="BC14" s="9">
        <v>1002.183</v>
      </c>
      <c r="BD14" s="9">
        <v>259.82600000000002</v>
      </c>
      <c r="BE14" s="9">
        <v>742.35799999999995</v>
      </c>
      <c r="BF14" s="9">
        <v>5628.5619999999999</v>
      </c>
      <c r="BG14" s="9">
        <v>2965.9119999999998</v>
      </c>
      <c r="BH14" s="9">
        <v>2662.65</v>
      </c>
      <c r="BI14" s="9">
        <v>1131.1310000000001</v>
      </c>
      <c r="BJ14" s="9">
        <v>349.96499999999997</v>
      </c>
      <c r="BK14" s="9">
        <v>781.16600000000005</v>
      </c>
      <c r="BL14" s="9">
        <v>5906.4979999999996</v>
      </c>
      <c r="BM14" s="9">
        <v>2869.9749999999999</v>
      </c>
      <c r="BN14" s="9">
        <v>3036.5230000000001</v>
      </c>
      <c r="BO14" s="9">
        <v>4309.8209999999999</v>
      </c>
      <c r="BP14" s="9">
        <v>2249.1039999999998</v>
      </c>
      <c r="BQ14" s="9">
        <v>2060.7170000000001</v>
      </c>
      <c r="BR14" s="9">
        <v>527.27599999999995</v>
      </c>
      <c r="BS14" s="9">
        <v>250.62</v>
      </c>
      <c r="BT14" s="9">
        <v>276.65600000000001</v>
      </c>
      <c r="BU14" s="9">
        <v>316.53399999999999</v>
      </c>
      <c r="BV14" s="9">
        <v>115.67700000000001</v>
      </c>
      <c r="BW14" s="9">
        <v>200.85599999999999</v>
      </c>
      <c r="BX14" s="9">
        <v>495.62700000000001</v>
      </c>
      <c r="BY14" s="9">
        <v>221.529</v>
      </c>
      <c r="BZ14" s="9">
        <v>274.09800000000001</v>
      </c>
      <c r="CA14" s="9">
        <v>72.498999999999995</v>
      </c>
      <c r="CB14" s="9">
        <v>29.294</v>
      </c>
      <c r="CC14" s="9">
        <v>43.204999999999998</v>
      </c>
      <c r="CD14" s="9">
        <v>52.469000000000001</v>
      </c>
      <c r="CE14" s="9">
        <v>22.515999999999998</v>
      </c>
      <c r="CF14" s="9">
        <v>29.952000000000002</v>
      </c>
      <c r="CG14" s="9">
        <v>26.683</v>
      </c>
      <c r="CH14" s="9">
        <v>13.271000000000001</v>
      </c>
      <c r="CI14" s="9">
        <v>13.413</v>
      </c>
      <c r="CJ14" s="9">
        <v>25.785</v>
      </c>
      <c r="CK14" s="9">
        <v>9.2460000000000004</v>
      </c>
      <c r="CL14" s="9">
        <v>16.539000000000001</v>
      </c>
      <c r="CM14" s="9">
        <v>20.03</v>
      </c>
      <c r="CN14" s="9">
        <v>6.7770000000000001</v>
      </c>
      <c r="CO14" s="9">
        <v>13.253</v>
      </c>
      <c r="CP14" s="9">
        <v>423.12799999999999</v>
      </c>
      <c r="CQ14" s="9">
        <v>192.23500000000001</v>
      </c>
      <c r="CR14" s="9">
        <v>230.893</v>
      </c>
      <c r="CS14" s="9">
        <v>157.49</v>
      </c>
      <c r="CT14" s="9">
        <v>85.662999999999997</v>
      </c>
      <c r="CU14" s="9">
        <v>71.828000000000003</v>
      </c>
      <c r="CV14" s="9">
        <v>147.607</v>
      </c>
      <c r="CW14" s="9">
        <v>81.405000000000001</v>
      </c>
      <c r="CX14" s="9">
        <v>66.200999999999993</v>
      </c>
      <c r="CY14" s="9">
        <v>9.8840000000000003</v>
      </c>
      <c r="CZ14" s="9">
        <v>4.2569999999999997</v>
      </c>
      <c r="DA14" s="9">
        <v>5.6269999999999998</v>
      </c>
      <c r="DB14" s="9">
        <v>5.0990000000000002</v>
      </c>
      <c r="DC14" s="9">
        <v>4.1559999999999997</v>
      </c>
      <c r="DD14" s="9">
        <v>0.94299999999999995</v>
      </c>
      <c r="DE14" s="9">
        <v>197.91</v>
      </c>
      <c r="DF14" s="9">
        <v>74.673000000000002</v>
      </c>
      <c r="DG14" s="9">
        <v>123.23699999999999</v>
      </c>
      <c r="DH14" s="9">
        <v>37.020000000000003</v>
      </c>
      <c r="DI14" s="9">
        <v>17.471</v>
      </c>
      <c r="DJ14" s="9">
        <v>19.548999999999999</v>
      </c>
      <c r="DK14" s="9">
        <v>160.88900000000001</v>
      </c>
      <c r="DL14" s="9">
        <v>57.201999999999998</v>
      </c>
      <c r="DM14" s="9">
        <v>103.687</v>
      </c>
      <c r="DN14" s="9">
        <v>62.628999999999998</v>
      </c>
      <c r="DO14" s="9">
        <v>27.742999999999999</v>
      </c>
      <c r="DP14" s="9">
        <v>34.886000000000003</v>
      </c>
      <c r="DQ14" s="9">
        <v>1101.05</v>
      </c>
      <c r="DR14" s="9">
        <v>399.34199999999998</v>
      </c>
      <c r="DS14" s="9">
        <v>701.70799999999997</v>
      </c>
      <c r="DT14" s="9">
        <v>852.97400000000005</v>
      </c>
      <c r="DU14" s="9">
        <v>275.226</v>
      </c>
      <c r="DV14" s="9">
        <v>577.74800000000005</v>
      </c>
      <c r="DW14" s="9">
        <v>248.07599999999999</v>
      </c>
      <c r="DX14" s="9">
        <v>124.116</v>
      </c>
      <c r="DY14" s="9">
        <v>123.96</v>
      </c>
      <c r="DZ14" s="9">
        <v>174.29</v>
      </c>
      <c r="EA14" s="9">
        <v>94.676000000000002</v>
      </c>
      <c r="EB14" s="9">
        <v>79.614000000000004</v>
      </c>
      <c r="EC14" s="9">
        <v>1422.3869999999999</v>
      </c>
      <c r="ED14" s="9">
        <v>526.19500000000005</v>
      </c>
      <c r="EE14" s="9">
        <v>896.19299999999998</v>
      </c>
      <c r="EF14" s="9">
        <v>4382.32</v>
      </c>
      <c r="EG14" s="9">
        <v>2278.3980000000001</v>
      </c>
      <c r="EH14" s="9">
        <v>2103.922</v>
      </c>
      <c r="EI14" s="9">
        <v>1524.1780000000001</v>
      </c>
      <c r="EJ14" s="9">
        <v>591.577</v>
      </c>
      <c r="EK14" s="9">
        <v>932.601</v>
      </c>
      <c r="EL14" s="9">
        <v>3708.4209999999998</v>
      </c>
      <c r="EM14" s="9">
        <v>1759.2829999999999</v>
      </c>
      <c r="EN14" s="9">
        <v>1949.1389999999999</v>
      </c>
      <c r="EO14" s="9">
        <v>520.43899999999996</v>
      </c>
      <c r="EP14" s="9">
        <v>313.86</v>
      </c>
      <c r="EQ14" s="9">
        <v>206.57900000000001</v>
      </c>
      <c r="ER14" s="9">
        <v>53.945</v>
      </c>
      <c r="ES14" s="9">
        <v>37.189</v>
      </c>
      <c r="ET14" s="9">
        <v>16.756</v>
      </c>
      <c r="EU14" s="9">
        <v>28.501000000000001</v>
      </c>
      <c r="EV14" s="9">
        <v>19.164000000000001</v>
      </c>
      <c r="EW14" s="9">
        <v>9.3369999999999997</v>
      </c>
      <c r="EX14" s="9">
        <v>134.97</v>
      </c>
      <c r="EY14" s="9">
        <v>72.841999999999999</v>
      </c>
      <c r="EZ14" s="9">
        <v>62.128</v>
      </c>
      <c r="FA14" s="9">
        <v>12.002000000000001</v>
      </c>
      <c r="FB14" s="9">
        <v>7.1310000000000002</v>
      </c>
      <c r="FC14" s="9">
        <v>4.8719999999999999</v>
      </c>
      <c r="FD14" s="9">
        <v>8.4710000000000001</v>
      </c>
      <c r="FE14" s="9">
        <v>5.7309999999999999</v>
      </c>
      <c r="FF14" s="9">
        <v>2.74</v>
      </c>
      <c r="FG14" s="9">
        <v>1.708</v>
      </c>
      <c r="FH14" s="9">
        <v>0.82399999999999995</v>
      </c>
      <c r="FI14" s="9">
        <v>0.88400000000000001</v>
      </c>
      <c r="FJ14" s="9">
        <v>6.7629999999999999</v>
      </c>
      <c r="FK14" s="9">
        <v>4.907</v>
      </c>
      <c r="FL14" s="9">
        <v>1.8560000000000001</v>
      </c>
      <c r="FM14" s="9">
        <v>3.532</v>
      </c>
      <c r="FN14" s="9">
        <v>1.4</v>
      </c>
      <c r="FO14" s="9">
        <v>2.1320000000000001</v>
      </c>
      <c r="FP14" s="9">
        <v>122.967</v>
      </c>
      <c r="FQ14" s="9">
        <v>65.710999999999999</v>
      </c>
      <c r="FR14" s="9">
        <v>57.256</v>
      </c>
      <c r="FS14" s="9">
        <v>7.944</v>
      </c>
      <c r="FT14" s="9">
        <v>5.9210000000000003</v>
      </c>
      <c r="FU14" s="9">
        <v>2.0230000000000001</v>
      </c>
      <c r="FV14" s="9">
        <v>6.6589999999999998</v>
      </c>
      <c r="FW14" s="9">
        <v>5.5039999999999996</v>
      </c>
      <c r="FX14" s="9">
        <v>1.155</v>
      </c>
      <c r="FY14" s="9">
        <v>1.2849999999999999</v>
      </c>
      <c r="FZ14" s="9">
        <v>0.41699999999999998</v>
      </c>
      <c r="GA14" s="9">
        <v>0.86799999999999999</v>
      </c>
      <c r="GB14" s="9">
        <v>0</v>
      </c>
      <c r="GC14" s="9">
        <v>0</v>
      </c>
      <c r="GD14" s="9">
        <v>0</v>
      </c>
      <c r="GE14" s="9">
        <v>98.15</v>
      </c>
      <c r="GF14" s="9">
        <v>52.329000000000001</v>
      </c>
      <c r="GG14" s="9">
        <v>45.820999999999998</v>
      </c>
      <c r="GH14" s="9">
        <v>27.911999999999999</v>
      </c>
      <c r="GI14" s="9">
        <v>12.324</v>
      </c>
      <c r="GJ14" s="9">
        <v>15.587999999999999</v>
      </c>
      <c r="GK14" s="9">
        <v>70.239000000000004</v>
      </c>
      <c r="GL14" s="9">
        <v>40.005000000000003</v>
      </c>
      <c r="GM14" s="9">
        <v>30.234000000000002</v>
      </c>
      <c r="GN14" s="9">
        <v>16.873000000000001</v>
      </c>
      <c r="GO14" s="9">
        <v>7.4610000000000003</v>
      </c>
      <c r="GP14" s="9">
        <v>9.4120000000000008</v>
      </c>
      <c r="GQ14" s="9">
        <v>3053.0129999999999</v>
      </c>
      <c r="GR14" s="9">
        <v>1372.5809999999999</v>
      </c>
      <c r="GS14" s="9">
        <v>1680.432</v>
      </c>
      <c r="GT14" s="9">
        <v>2899.9009999999998</v>
      </c>
      <c r="GU14" s="9">
        <v>1294.6210000000001</v>
      </c>
      <c r="GV14" s="9">
        <v>1605.28</v>
      </c>
      <c r="GW14" s="9">
        <v>153.11199999999999</v>
      </c>
      <c r="GX14" s="9">
        <v>77.960999999999999</v>
      </c>
      <c r="GY14" s="9">
        <v>75.152000000000001</v>
      </c>
      <c r="GZ14" s="9">
        <v>8.3670000000000009</v>
      </c>
      <c r="HA14" s="9">
        <v>6.3280000000000003</v>
      </c>
      <c r="HB14" s="9">
        <v>2.0390000000000001</v>
      </c>
      <c r="HC14" s="9">
        <v>3179.616</v>
      </c>
      <c r="HD14" s="9">
        <v>1439.095</v>
      </c>
      <c r="HE14" s="9">
        <v>1740.52</v>
      </c>
      <c r="HF14" s="9">
        <v>532.44100000000003</v>
      </c>
      <c r="HG14" s="9">
        <v>320.99</v>
      </c>
      <c r="HH14" s="9">
        <v>211.45099999999999</v>
      </c>
      <c r="HI14" s="9">
        <v>3175.98</v>
      </c>
      <c r="HJ14" s="9">
        <v>1438.2929999999999</v>
      </c>
      <c r="HK14" s="9">
        <v>1737.6880000000001</v>
      </c>
      <c r="HL14" s="9">
        <v>6266.9440000000004</v>
      </c>
      <c r="HM14" s="9">
        <v>3072.0569999999998</v>
      </c>
      <c r="HN14" s="9">
        <v>3194.8870000000002</v>
      </c>
      <c r="HO14" s="9">
        <v>3893.239</v>
      </c>
      <c r="HP14" s="9">
        <v>2062.1089999999999</v>
      </c>
      <c r="HQ14" s="9">
        <v>1831.13</v>
      </c>
      <c r="HR14" s="9">
        <v>552.18899999999996</v>
      </c>
      <c r="HS14" s="9">
        <v>278.03800000000001</v>
      </c>
      <c r="HT14" s="9">
        <v>274.15100000000001</v>
      </c>
      <c r="HU14" s="9">
        <v>339.52</v>
      </c>
      <c r="HV14" s="9">
        <v>136.184</v>
      </c>
      <c r="HW14" s="9">
        <v>203.33500000000001</v>
      </c>
      <c r="HX14" s="9">
        <v>626.16800000000001</v>
      </c>
      <c r="HY14" s="9">
        <v>275.22800000000001</v>
      </c>
      <c r="HZ14" s="9">
        <v>350.94</v>
      </c>
      <c r="IA14" s="9">
        <v>83.831999999999994</v>
      </c>
      <c r="IB14" s="9">
        <v>33.646000000000001</v>
      </c>
      <c r="IC14" s="9">
        <v>50.186</v>
      </c>
      <c r="ID14" s="9">
        <v>65.513000000000005</v>
      </c>
      <c r="IE14" s="9">
        <v>30.829000000000001</v>
      </c>
      <c r="IF14" s="9">
        <v>34.683999999999997</v>
      </c>
      <c r="IG14" s="9">
        <v>32.404000000000003</v>
      </c>
      <c r="IH14" s="9">
        <v>15.432</v>
      </c>
      <c r="II14" s="9">
        <v>16.972000000000001</v>
      </c>
      <c r="IJ14" s="9">
        <v>33.11</v>
      </c>
      <c r="IK14" s="9">
        <v>15.397</v>
      </c>
      <c r="IL14" s="9">
        <v>17.712</v>
      </c>
      <c r="IM14" s="9">
        <v>18.318999999999999</v>
      </c>
      <c r="IN14" s="9">
        <v>2.8170000000000002</v>
      </c>
      <c r="IO14" s="9">
        <v>15.502000000000001</v>
      </c>
      <c r="IP14" s="9">
        <v>542.33600000000001</v>
      </c>
      <c r="IQ14" s="9">
        <v>241.58199999999999</v>
      </c>
    </row>
    <row r="15" spans="1:251">
      <c r="A15" s="10">
        <v>43497</v>
      </c>
      <c r="B15" s="9">
        <v>40.837000000000003</v>
      </c>
      <c r="C15" s="9">
        <v>97.355999999999995</v>
      </c>
      <c r="D15" s="9">
        <v>85.878</v>
      </c>
      <c r="E15" s="9">
        <v>33.674999999999997</v>
      </c>
      <c r="F15" s="9">
        <v>52.204000000000001</v>
      </c>
      <c r="G15" s="9">
        <v>42.511000000000003</v>
      </c>
      <c r="H15" s="9">
        <v>19.34</v>
      </c>
      <c r="I15" s="9">
        <v>23.172000000000001</v>
      </c>
      <c r="J15" s="9">
        <v>43.366999999999997</v>
      </c>
      <c r="K15" s="9">
        <v>14.335000000000001</v>
      </c>
      <c r="L15" s="9">
        <v>29.032</v>
      </c>
      <c r="M15" s="9">
        <v>52.314999999999998</v>
      </c>
      <c r="N15" s="9">
        <v>7.1630000000000003</v>
      </c>
      <c r="O15" s="9">
        <v>45.152000000000001</v>
      </c>
      <c r="P15" s="9">
        <v>593.49900000000002</v>
      </c>
      <c r="Q15" s="9">
        <v>189.95500000000001</v>
      </c>
      <c r="R15" s="9">
        <v>403.54399999999998</v>
      </c>
      <c r="S15" s="9">
        <v>219.73699999999999</v>
      </c>
      <c r="T15" s="9">
        <v>110.364</v>
      </c>
      <c r="U15" s="9">
        <v>109.373</v>
      </c>
      <c r="V15" s="9">
        <v>199.01400000000001</v>
      </c>
      <c r="W15" s="9">
        <v>101.611</v>
      </c>
      <c r="X15" s="9">
        <v>97.403000000000006</v>
      </c>
      <c r="Y15" s="9">
        <v>20.722999999999999</v>
      </c>
      <c r="Z15" s="9">
        <v>8.7530000000000001</v>
      </c>
      <c r="AA15" s="9">
        <v>11.968999999999999</v>
      </c>
      <c r="AB15" s="9">
        <v>5.3559999999999999</v>
      </c>
      <c r="AC15" s="9">
        <v>2.089</v>
      </c>
      <c r="AD15" s="9">
        <v>3.2669999999999999</v>
      </c>
      <c r="AE15" s="9">
        <v>283.10000000000002</v>
      </c>
      <c r="AF15" s="9">
        <v>58.76</v>
      </c>
      <c r="AG15" s="9">
        <v>224.34</v>
      </c>
      <c r="AH15" s="9">
        <v>20.733000000000001</v>
      </c>
      <c r="AI15" s="9">
        <v>6.3140000000000001</v>
      </c>
      <c r="AJ15" s="9">
        <v>14.419</v>
      </c>
      <c r="AK15" s="9">
        <v>262.36700000000002</v>
      </c>
      <c r="AL15" s="9">
        <v>52.445999999999998</v>
      </c>
      <c r="AM15" s="9">
        <v>209.92099999999999</v>
      </c>
      <c r="AN15" s="9">
        <v>85.307000000000002</v>
      </c>
      <c r="AO15" s="9">
        <v>18.742000000000001</v>
      </c>
      <c r="AP15" s="9">
        <v>66.564999999999998</v>
      </c>
      <c r="AQ15" s="9">
        <v>518.85500000000002</v>
      </c>
      <c r="AR15" s="9">
        <v>150.13200000000001</v>
      </c>
      <c r="AS15" s="9">
        <v>368.72199999999998</v>
      </c>
      <c r="AT15" s="9">
        <v>435.65600000000001</v>
      </c>
      <c r="AU15" s="9">
        <v>104.68</v>
      </c>
      <c r="AV15" s="9">
        <v>330.976</v>
      </c>
      <c r="AW15" s="9">
        <v>83.197999999999993</v>
      </c>
      <c r="AX15" s="9">
        <v>45.453000000000003</v>
      </c>
      <c r="AY15" s="9">
        <v>37.746000000000002</v>
      </c>
      <c r="AZ15" s="9">
        <v>241.52500000000001</v>
      </c>
      <c r="BA15" s="9">
        <v>120.95</v>
      </c>
      <c r="BB15" s="9">
        <v>120.575</v>
      </c>
      <c r="BC15" s="9">
        <v>1009.022</v>
      </c>
      <c r="BD15" s="9">
        <v>259.97500000000002</v>
      </c>
      <c r="BE15" s="9">
        <v>749.048</v>
      </c>
      <c r="BF15" s="9">
        <v>5760.6719999999996</v>
      </c>
      <c r="BG15" s="9">
        <v>3033.9960000000001</v>
      </c>
      <c r="BH15" s="9">
        <v>2726.6770000000001</v>
      </c>
      <c r="BI15" s="9">
        <v>1112.354</v>
      </c>
      <c r="BJ15" s="9">
        <v>340.08800000000002</v>
      </c>
      <c r="BK15" s="9">
        <v>772.26599999999996</v>
      </c>
      <c r="BL15" s="9">
        <v>5975.6059999999998</v>
      </c>
      <c r="BM15" s="9">
        <v>2906.3029999999999</v>
      </c>
      <c r="BN15" s="9">
        <v>3069.3020000000001</v>
      </c>
      <c r="BO15" s="9">
        <v>4384.9480000000003</v>
      </c>
      <c r="BP15" s="9">
        <v>2281.0729999999999</v>
      </c>
      <c r="BQ15" s="9">
        <v>2103.875</v>
      </c>
      <c r="BR15" s="9">
        <v>499.98700000000002</v>
      </c>
      <c r="BS15" s="9">
        <v>245.79599999999999</v>
      </c>
      <c r="BT15" s="9">
        <v>254.191</v>
      </c>
      <c r="BU15" s="9">
        <v>289.77800000000002</v>
      </c>
      <c r="BV15" s="9">
        <v>112.301</v>
      </c>
      <c r="BW15" s="9">
        <v>177.476</v>
      </c>
      <c r="BX15" s="9">
        <v>444.47500000000002</v>
      </c>
      <c r="BY15" s="9">
        <v>194.33500000000001</v>
      </c>
      <c r="BZ15" s="9">
        <v>250.13900000000001</v>
      </c>
      <c r="CA15" s="9">
        <v>64.328999999999994</v>
      </c>
      <c r="CB15" s="9">
        <v>34.816000000000003</v>
      </c>
      <c r="CC15" s="9">
        <v>29.513000000000002</v>
      </c>
      <c r="CD15" s="9">
        <v>47.731999999999999</v>
      </c>
      <c r="CE15" s="9">
        <v>25.204000000000001</v>
      </c>
      <c r="CF15" s="9">
        <v>22.527999999999999</v>
      </c>
      <c r="CG15" s="9">
        <v>19.050999999999998</v>
      </c>
      <c r="CH15" s="9">
        <v>11.092000000000001</v>
      </c>
      <c r="CI15" s="9">
        <v>7.96</v>
      </c>
      <c r="CJ15" s="9">
        <v>28.681000000000001</v>
      </c>
      <c r="CK15" s="9">
        <v>14.112</v>
      </c>
      <c r="CL15" s="9">
        <v>14.569000000000001</v>
      </c>
      <c r="CM15" s="9">
        <v>16.597000000000001</v>
      </c>
      <c r="CN15" s="9">
        <v>9.6120000000000001</v>
      </c>
      <c r="CO15" s="9">
        <v>6.9850000000000003</v>
      </c>
      <c r="CP15" s="9">
        <v>380.14600000000002</v>
      </c>
      <c r="CQ15" s="9">
        <v>159.52000000000001</v>
      </c>
      <c r="CR15" s="9">
        <v>220.626</v>
      </c>
      <c r="CS15" s="9">
        <v>153.749</v>
      </c>
      <c r="CT15" s="9">
        <v>77.863</v>
      </c>
      <c r="CU15" s="9">
        <v>75.885999999999996</v>
      </c>
      <c r="CV15" s="9">
        <v>141.679</v>
      </c>
      <c r="CW15" s="9">
        <v>73.278999999999996</v>
      </c>
      <c r="CX15" s="9">
        <v>68.400000000000006</v>
      </c>
      <c r="CY15" s="9">
        <v>12.071</v>
      </c>
      <c r="CZ15" s="9">
        <v>4.5839999999999996</v>
      </c>
      <c r="DA15" s="9">
        <v>7.4859999999999998</v>
      </c>
      <c r="DB15" s="9">
        <v>4.2210000000000001</v>
      </c>
      <c r="DC15" s="9">
        <v>2.9510000000000001</v>
      </c>
      <c r="DD15" s="9">
        <v>1.27</v>
      </c>
      <c r="DE15" s="9">
        <v>177.523</v>
      </c>
      <c r="DF15" s="9">
        <v>62.247</v>
      </c>
      <c r="DG15" s="9">
        <v>115.276</v>
      </c>
      <c r="DH15" s="9">
        <v>26.152999999999999</v>
      </c>
      <c r="DI15" s="9">
        <v>7.8239999999999998</v>
      </c>
      <c r="DJ15" s="9">
        <v>18.329000000000001</v>
      </c>
      <c r="DK15" s="9">
        <v>151.37100000000001</v>
      </c>
      <c r="DL15" s="9">
        <v>54.423999999999999</v>
      </c>
      <c r="DM15" s="9">
        <v>96.947000000000003</v>
      </c>
      <c r="DN15" s="9">
        <v>44.652999999999999</v>
      </c>
      <c r="DO15" s="9">
        <v>16.459</v>
      </c>
      <c r="DP15" s="9">
        <v>28.193999999999999</v>
      </c>
      <c r="DQ15" s="9">
        <v>1146.183</v>
      </c>
      <c r="DR15" s="9">
        <v>430.89499999999998</v>
      </c>
      <c r="DS15" s="9">
        <v>715.28700000000003</v>
      </c>
      <c r="DT15" s="9">
        <v>867.17200000000003</v>
      </c>
      <c r="DU15" s="9">
        <v>296.37</v>
      </c>
      <c r="DV15" s="9">
        <v>570.80200000000002</v>
      </c>
      <c r="DW15" s="9">
        <v>279.01100000000002</v>
      </c>
      <c r="DX15" s="9">
        <v>134.52500000000001</v>
      </c>
      <c r="DY15" s="9">
        <v>144.48500000000001</v>
      </c>
      <c r="DZ15" s="9">
        <v>160.72999999999999</v>
      </c>
      <c r="EA15" s="9">
        <v>84.370999999999995</v>
      </c>
      <c r="EB15" s="9">
        <v>76.358999999999995</v>
      </c>
      <c r="EC15" s="9">
        <v>1429.9269999999999</v>
      </c>
      <c r="ED15" s="9">
        <v>540.86</v>
      </c>
      <c r="EE15" s="9">
        <v>889.06700000000001</v>
      </c>
      <c r="EF15" s="9">
        <v>4449.277</v>
      </c>
      <c r="EG15" s="9">
        <v>2315.8890000000001</v>
      </c>
      <c r="EH15" s="9">
        <v>2133.3890000000001</v>
      </c>
      <c r="EI15" s="9">
        <v>1526.328</v>
      </c>
      <c r="EJ15" s="9">
        <v>590.41499999999996</v>
      </c>
      <c r="EK15" s="9">
        <v>935.91399999999999</v>
      </c>
      <c r="EL15" s="9">
        <v>3786.1880000000001</v>
      </c>
      <c r="EM15" s="9">
        <v>1794.4690000000001</v>
      </c>
      <c r="EN15" s="9">
        <v>1991.7190000000001</v>
      </c>
      <c r="EO15" s="9">
        <v>559.14300000000003</v>
      </c>
      <c r="EP15" s="9">
        <v>344.43700000000001</v>
      </c>
      <c r="EQ15" s="9">
        <v>214.70599999999999</v>
      </c>
      <c r="ER15" s="9">
        <v>50.472000000000001</v>
      </c>
      <c r="ES15" s="9">
        <v>35.771000000000001</v>
      </c>
      <c r="ET15" s="9">
        <v>14.701000000000001</v>
      </c>
      <c r="EU15" s="9">
        <v>26.805</v>
      </c>
      <c r="EV15" s="9">
        <v>17.997</v>
      </c>
      <c r="EW15" s="9">
        <v>8.8089999999999993</v>
      </c>
      <c r="EX15" s="9">
        <v>142.601</v>
      </c>
      <c r="EY15" s="9">
        <v>80.537000000000006</v>
      </c>
      <c r="EZ15" s="9">
        <v>62.064</v>
      </c>
      <c r="FA15" s="9">
        <v>13.093</v>
      </c>
      <c r="FB15" s="9">
        <v>6.383</v>
      </c>
      <c r="FC15" s="9">
        <v>6.71</v>
      </c>
      <c r="FD15" s="9">
        <v>8.6310000000000002</v>
      </c>
      <c r="FE15" s="9">
        <v>3.8679999999999999</v>
      </c>
      <c r="FF15" s="9">
        <v>4.7619999999999996</v>
      </c>
      <c r="FG15" s="9">
        <v>3.855</v>
      </c>
      <c r="FH15" s="9">
        <v>1.5349999999999999</v>
      </c>
      <c r="FI15" s="9">
        <v>2.3199999999999998</v>
      </c>
      <c r="FJ15" s="9">
        <v>4.7759999999999998</v>
      </c>
      <c r="FK15" s="9">
        <v>2.3330000000000002</v>
      </c>
      <c r="FL15" s="9">
        <v>2.4430000000000001</v>
      </c>
      <c r="FM15" s="9">
        <v>4.4619999999999997</v>
      </c>
      <c r="FN15" s="9">
        <v>2.5150000000000001</v>
      </c>
      <c r="FO15" s="9">
        <v>1.9470000000000001</v>
      </c>
      <c r="FP15" s="9">
        <v>129.50800000000001</v>
      </c>
      <c r="FQ15" s="9">
        <v>74.153999999999996</v>
      </c>
      <c r="FR15" s="9">
        <v>55.353999999999999</v>
      </c>
      <c r="FS15" s="9">
        <v>10.093999999999999</v>
      </c>
      <c r="FT15" s="9">
        <v>7.681</v>
      </c>
      <c r="FU15" s="9">
        <v>2.4129999999999998</v>
      </c>
      <c r="FV15" s="9">
        <v>8.7460000000000004</v>
      </c>
      <c r="FW15" s="9">
        <v>7.1440000000000001</v>
      </c>
      <c r="FX15" s="9">
        <v>1.601</v>
      </c>
      <c r="FY15" s="9">
        <v>1.3480000000000001</v>
      </c>
      <c r="FZ15" s="9">
        <v>0.53700000000000003</v>
      </c>
      <c r="GA15" s="9">
        <v>0.81100000000000005</v>
      </c>
      <c r="GB15" s="9">
        <v>0.51300000000000001</v>
      </c>
      <c r="GC15" s="9">
        <v>0</v>
      </c>
      <c r="GD15" s="9">
        <v>0.51300000000000001</v>
      </c>
      <c r="GE15" s="9">
        <v>101.883</v>
      </c>
      <c r="GF15" s="9">
        <v>59.875999999999998</v>
      </c>
      <c r="GG15" s="9">
        <v>42.006999999999998</v>
      </c>
      <c r="GH15" s="9">
        <v>29.344000000000001</v>
      </c>
      <c r="GI15" s="9">
        <v>16.821999999999999</v>
      </c>
      <c r="GJ15" s="9">
        <v>12.522</v>
      </c>
      <c r="GK15" s="9">
        <v>72.539000000000001</v>
      </c>
      <c r="GL15" s="9">
        <v>43.054000000000002</v>
      </c>
      <c r="GM15" s="9">
        <v>29.484999999999999</v>
      </c>
      <c r="GN15" s="9">
        <v>17.018000000000001</v>
      </c>
      <c r="GO15" s="9">
        <v>6.5960000000000001</v>
      </c>
      <c r="GP15" s="9">
        <v>10.422000000000001</v>
      </c>
      <c r="GQ15" s="9">
        <v>3084.444</v>
      </c>
      <c r="GR15" s="9">
        <v>1369.4939999999999</v>
      </c>
      <c r="GS15" s="9">
        <v>1714.9490000000001</v>
      </c>
      <c r="GT15" s="9">
        <v>2926.4290000000001</v>
      </c>
      <c r="GU15" s="9">
        <v>1287.047</v>
      </c>
      <c r="GV15" s="9">
        <v>1639.3820000000001</v>
      </c>
      <c r="GW15" s="9">
        <v>158.01400000000001</v>
      </c>
      <c r="GX15" s="9">
        <v>82.447000000000003</v>
      </c>
      <c r="GY15" s="9">
        <v>75.566999999999993</v>
      </c>
      <c r="GZ15" s="9">
        <v>12.6</v>
      </c>
      <c r="HA15" s="9">
        <v>8.6790000000000003</v>
      </c>
      <c r="HB15" s="9">
        <v>3.9209999999999998</v>
      </c>
      <c r="HC15" s="9">
        <v>3214.444</v>
      </c>
      <c r="HD15" s="9">
        <v>1441.3520000000001</v>
      </c>
      <c r="HE15" s="9">
        <v>1773.0920000000001</v>
      </c>
      <c r="HF15" s="9">
        <v>572.23599999999999</v>
      </c>
      <c r="HG15" s="9">
        <v>350.82</v>
      </c>
      <c r="HH15" s="9">
        <v>221.416</v>
      </c>
      <c r="HI15" s="9">
        <v>3213.9520000000002</v>
      </c>
      <c r="HJ15" s="9">
        <v>1443.6479999999999</v>
      </c>
      <c r="HK15" s="9">
        <v>1770.3030000000001</v>
      </c>
      <c r="HL15" s="9">
        <v>6346.3639999999996</v>
      </c>
      <c r="HM15" s="9">
        <v>3115.866</v>
      </c>
      <c r="HN15" s="9">
        <v>3230.4989999999998</v>
      </c>
      <c r="HO15" s="9">
        <v>4006.5940000000001</v>
      </c>
      <c r="HP15" s="9">
        <v>2122.6999999999998</v>
      </c>
      <c r="HQ15" s="9">
        <v>1883.894</v>
      </c>
      <c r="HR15" s="9">
        <v>522.62099999999998</v>
      </c>
      <c r="HS15" s="9">
        <v>280.18099999999998</v>
      </c>
      <c r="HT15" s="9">
        <v>242.44</v>
      </c>
      <c r="HU15" s="9">
        <v>320.46699999999998</v>
      </c>
      <c r="HV15" s="9">
        <v>137.62700000000001</v>
      </c>
      <c r="HW15" s="9">
        <v>182.84</v>
      </c>
      <c r="HX15" s="9">
        <v>595.36</v>
      </c>
      <c r="HY15" s="9">
        <v>259.98099999999999</v>
      </c>
      <c r="HZ15" s="9">
        <v>335.37799999999999</v>
      </c>
      <c r="IA15" s="9">
        <v>90.417000000000002</v>
      </c>
      <c r="IB15" s="9">
        <v>39.970999999999997</v>
      </c>
      <c r="IC15" s="9">
        <v>50.447000000000003</v>
      </c>
      <c r="ID15" s="9">
        <v>60.548000000000002</v>
      </c>
      <c r="IE15" s="9">
        <v>31.785</v>
      </c>
      <c r="IF15" s="9">
        <v>28.763000000000002</v>
      </c>
      <c r="IG15" s="9">
        <v>26.445</v>
      </c>
      <c r="IH15" s="9">
        <v>14.593999999999999</v>
      </c>
      <c r="II15" s="9">
        <v>11.85</v>
      </c>
      <c r="IJ15" s="9">
        <v>34.103000000000002</v>
      </c>
      <c r="IK15" s="9">
        <v>17.190000000000001</v>
      </c>
      <c r="IL15" s="9">
        <v>16.913</v>
      </c>
      <c r="IM15" s="9">
        <v>29.869</v>
      </c>
      <c r="IN15" s="9">
        <v>8.1859999999999999</v>
      </c>
      <c r="IO15" s="9">
        <v>21.684000000000001</v>
      </c>
      <c r="IP15" s="9">
        <v>504.94200000000001</v>
      </c>
      <c r="IQ15" s="9">
        <v>220.011</v>
      </c>
    </row>
    <row r="16" spans="1:251">
      <c r="A16" s="10">
        <v>43862</v>
      </c>
      <c r="B16" s="9">
        <v>46.768999999999998</v>
      </c>
      <c r="C16" s="9">
        <v>99.277000000000001</v>
      </c>
      <c r="D16" s="9">
        <v>97.655000000000001</v>
      </c>
      <c r="E16" s="9">
        <v>41.938000000000002</v>
      </c>
      <c r="F16" s="9">
        <v>55.716000000000001</v>
      </c>
      <c r="G16" s="9">
        <v>39.886000000000003</v>
      </c>
      <c r="H16" s="9">
        <v>19.887</v>
      </c>
      <c r="I16" s="9">
        <v>19.998999999999999</v>
      </c>
      <c r="J16" s="9">
        <v>57.768000000000001</v>
      </c>
      <c r="K16" s="9">
        <v>22.052</v>
      </c>
      <c r="L16" s="9">
        <v>35.716999999999999</v>
      </c>
      <c r="M16" s="9">
        <v>48.392000000000003</v>
      </c>
      <c r="N16" s="9">
        <v>4.8310000000000004</v>
      </c>
      <c r="O16" s="9">
        <v>43.561</v>
      </c>
      <c r="P16" s="9">
        <v>615.55600000000004</v>
      </c>
      <c r="Q16" s="9">
        <v>196.62799999999999</v>
      </c>
      <c r="R16" s="9">
        <v>418.928</v>
      </c>
      <c r="S16" s="9">
        <v>215.04900000000001</v>
      </c>
      <c r="T16" s="9">
        <v>110.258</v>
      </c>
      <c r="U16" s="9">
        <v>104.791</v>
      </c>
      <c r="V16" s="9">
        <v>194.357</v>
      </c>
      <c r="W16" s="9">
        <v>101.023</v>
      </c>
      <c r="X16" s="9">
        <v>93.334000000000003</v>
      </c>
      <c r="Y16" s="9">
        <v>20.692</v>
      </c>
      <c r="Z16" s="9">
        <v>9.2349999999999994</v>
      </c>
      <c r="AA16" s="9">
        <v>11.457000000000001</v>
      </c>
      <c r="AB16" s="9">
        <v>6.9960000000000004</v>
      </c>
      <c r="AC16" s="9">
        <v>2.056</v>
      </c>
      <c r="AD16" s="9">
        <v>4.9409999999999998</v>
      </c>
      <c r="AE16" s="9">
        <v>309.07600000000002</v>
      </c>
      <c r="AF16" s="9">
        <v>64.637</v>
      </c>
      <c r="AG16" s="9">
        <v>244.43799999999999</v>
      </c>
      <c r="AH16" s="9">
        <v>21.087</v>
      </c>
      <c r="AI16" s="9">
        <v>5.3529999999999998</v>
      </c>
      <c r="AJ16" s="9">
        <v>15.734</v>
      </c>
      <c r="AK16" s="9">
        <v>287.988</v>
      </c>
      <c r="AL16" s="9">
        <v>59.283999999999999</v>
      </c>
      <c r="AM16" s="9">
        <v>228.70400000000001</v>
      </c>
      <c r="AN16" s="9">
        <v>84.436000000000007</v>
      </c>
      <c r="AO16" s="9">
        <v>19.677</v>
      </c>
      <c r="AP16" s="9">
        <v>64.759</v>
      </c>
      <c r="AQ16" s="9">
        <v>480.35700000000003</v>
      </c>
      <c r="AR16" s="9">
        <v>154.708</v>
      </c>
      <c r="AS16" s="9">
        <v>325.649</v>
      </c>
      <c r="AT16" s="9">
        <v>383.41199999999998</v>
      </c>
      <c r="AU16" s="9">
        <v>101.965</v>
      </c>
      <c r="AV16" s="9">
        <v>281.447</v>
      </c>
      <c r="AW16" s="9">
        <v>96.944999999999993</v>
      </c>
      <c r="AX16" s="9">
        <v>52.743000000000002</v>
      </c>
      <c r="AY16" s="9">
        <v>44.201999999999998</v>
      </c>
      <c r="AZ16" s="9">
        <v>234.24299999999999</v>
      </c>
      <c r="BA16" s="9">
        <v>120.91</v>
      </c>
      <c r="BB16" s="9">
        <v>113.333</v>
      </c>
      <c r="BC16" s="9">
        <v>1007.717</v>
      </c>
      <c r="BD16" s="9">
        <v>277.19600000000003</v>
      </c>
      <c r="BE16" s="9">
        <v>730.52099999999996</v>
      </c>
      <c r="BF16" s="9">
        <v>5890.1170000000002</v>
      </c>
      <c r="BG16" s="9">
        <v>3075.6280000000002</v>
      </c>
      <c r="BH16" s="9">
        <v>2814.489</v>
      </c>
      <c r="BI16" s="9">
        <v>1095.913</v>
      </c>
      <c r="BJ16" s="9">
        <v>351.33600000000001</v>
      </c>
      <c r="BK16" s="9">
        <v>744.577</v>
      </c>
      <c r="BL16" s="9">
        <v>6065.5129999999999</v>
      </c>
      <c r="BM16" s="9">
        <v>2947.8330000000001</v>
      </c>
      <c r="BN16" s="9">
        <v>3117.68</v>
      </c>
      <c r="BO16" s="9">
        <v>4476.3879999999999</v>
      </c>
      <c r="BP16" s="9">
        <v>2337.5360000000001</v>
      </c>
      <c r="BQ16" s="9">
        <v>2138.8530000000001</v>
      </c>
      <c r="BR16" s="9">
        <v>561.18399999999997</v>
      </c>
      <c r="BS16" s="9">
        <v>281.02100000000002</v>
      </c>
      <c r="BT16" s="9">
        <v>280.16300000000001</v>
      </c>
      <c r="BU16" s="9">
        <v>338.858</v>
      </c>
      <c r="BV16" s="9">
        <v>128.07900000000001</v>
      </c>
      <c r="BW16" s="9">
        <v>210.779</v>
      </c>
      <c r="BX16" s="9">
        <v>470.161</v>
      </c>
      <c r="BY16" s="9">
        <v>195.23699999999999</v>
      </c>
      <c r="BZ16" s="9">
        <v>274.92399999999998</v>
      </c>
      <c r="CA16" s="9">
        <v>73.260000000000005</v>
      </c>
      <c r="CB16" s="9">
        <v>33.662999999999997</v>
      </c>
      <c r="CC16" s="9">
        <v>39.597000000000001</v>
      </c>
      <c r="CD16" s="9">
        <v>50.981000000000002</v>
      </c>
      <c r="CE16" s="9">
        <v>25.457000000000001</v>
      </c>
      <c r="CF16" s="9">
        <v>25.523</v>
      </c>
      <c r="CG16" s="9">
        <v>23.963999999999999</v>
      </c>
      <c r="CH16" s="9">
        <v>10.143000000000001</v>
      </c>
      <c r="CI16" s="9">
        <v>13.821</v>
      </c>
      <c r="CJ16" s="9">
        <v>27.015999999999998</v>
      </c>
      <c r="CK16" s="9">
        <v>15.314</v>
      </c>
      <c r="CL16" s="9">
        <v>11.702999999999999</v>
      </c>
      <c r="CM16" s="9">
        <v>22.279</v>
      </c>
      <c r="CN16" s="9">
        <v>8.2059999999999995</v>
      </c>
      <c r="CO16" s="9">
        <v>14.074</v>
      </c>
      <c r="CP16" s="9">
        <v>396.90100000000001</v>
      </c>
      <c r="CQ16" s="9">
        <v>161.57400000000001</v>
      </c>
      <c r="CR16" s="9">
        <v>235.327</v>
      </c>
      <c r="CS16" s="9">
        <v>152.98500000000001</v>
      </c>
      <c r="CT16" s="9">
        <v>76.709999999999994</v>
      </c>
      <c r="CU16" s="9">
        <v>76.275000000000006</v>
      </c>
      <c r="CV16" s="9">
        <v>140.899</v>
      </c>
      <c r="CW16" s="9">
        <v>72.009</v>
      </c>
      <c r="CX16" s="9">
        <v>68.89</v>
      </c>
      <c r="CY16" s="9">
        <v>12.087</v>
      </c>
      <c r="CZ16" s="9">
        <v>4.7009999999999996</v>
      </c>
      <c r="DA16" s="9">
        <v>7.3849999999999998</v>
      </c>
      <c r="DB16" s="9">
        <v>4.5519999999999996</v>
      </c>
      <c r="DC16" s="9">
        <v>2.786</v>
      </c>
      <c r="DD16" s="9">
        <v>1.766</v>
      </c>
      <c r="DE16" s="9">
        <v>182.215</v>
      </c>
      <c r="DF16" s="9">
        <v>63.823</v>
      </c>
      <c r="DG16" s="9">
        <v>118.392</v>
      </c>
      <c r="DH16" s="9">
        <v>27.23</v>
      </c>
      <c r="DI16" s="9">
        <v>9.6189999999999998</v>
      </c>
      <c r="DJ16" s="9">
        <v>17.611000000000001</v>
      </c>
      <c r="DK16" s="9">
        <v>154.98500000000001</v>
      </c>
      <c r="DL16" s="9">
        <v>54.204000000000001</v>
      </c>
      <c r="DM16" s="9">
        <v>100.78</v>
      </c>
      <c r="DN16" s="9">
        <v>57.148000000000003</v>
      </c>
      <c r="DO16" s="9">
        <v>18.254000000000001</v>
      </c>
      <c r="DP16" s="9">
        <v>38.893999999999998</v>
      </c>
      <c r="DQ16" s="9">
        <v>1118.9639999999999</v>
      </c>
      <c r="DR16" s="9">
        <v>415.06099999999998</v>
      </c>
      <c r="DS16" s="9">
        <v>703.90300000000002</v>
      </c>
      <c r="DT16" s="9">
        <v>813.53899999999999</v>
      </c>
      <c r="DU16" s="9">
        <v>265.988</v>
      </c>
      <c r="DV16" s="9">
        <v>547.55100000000004</v>
      </c>
      <c r="DW16" s="9">
        <v>305.42500000000001</v>
      </c>
      <c r="DX16" s="9">
        <v>149.07300000000001</v>
      </c>
      <c r="DY16" s="9">
        <v>156.352</v>
      </c>
      <c r="DZ16" s="9">
        <v>164.863</v>
      </c>
      <c r="EA16" s="9">
        <v>82.153000000000006</v>
      </c>
      <c r="EB16" s="9">
        <v>82.710999999999999</v>
      </c>
      <c r="EC16" s="9">
        <v>1424.261</v>
      </c>
      <c r="ED16" s="9">
        <v>528.14499999999998</v>
      </c>
      <c r="EE16" s="9">
        <v>896.11599999999999</v>
      </c>
      <c r="EF16" s="9">
        <v>4549.6480000000001</v>
      </c>
      <c r="EG16" s="9">
        <v>2371.1979999999999</v>
      </c>
      <c r="EH16" s="9">
        <v>2178.4499999999998</v>
      </c>
      <c r="EI16" s="9">
        <v>1515.865</v>
      </c>
      <c r="EJ16" s="9">
        <v>576.63499999999999</v>
      </c>
      <c r="EK16" s="9">
        <v>939.23</v>
      </c>
      <c r="EL16" s="9">
        <v>3952.4670000000001</v>
      </c>
      <c r="EM16" s="9">
        <v>1871.643</v>
      </c>
      <c r="EN16" s="9">
        <v>2080.8240000000001</v>
      </c>
      <c r="EO16" s="9">
        <v>582.52700000000004</v>
      </c>
      <c r="EP16" s="9">
        <v>343.88</v>
      </c>
      <c r="EQ16" s="9">
        <v>238.64699999999999</v>
      </c>
      <c r="ER16" s="9">
        <v>52.390999999999998</v>
      </c>
      <c r="ES16" s="9">
        <v>36.497999999999998</v>
      </c>
      <c r="ET16" s="9">
        <v>15.893000000000001</v>
      </c>
      <c r="EU16" s="9">
        <v>25.32</v>
      </c>
      <c r="EV16" s="9">
        <v>16.544</v>
      </c>
      <c r="EW16" s="9">
        <v>8.7759999999999998</v>
      </c>
      <c r="EX16" s="9">
        <v>154.00299999999999</v>
      </c>
      <c r="EY16" s="9">
        <v>80.462000000000003</v>
      </c>
      <c r="EZ16" s="9">
        <v>73.540999999999997</v>
      </c>
      <c r="FA16" s="9">
        <v>13.204000000000001</v>
      </c>
      <c r="FB16" s="9">
        <v>5.8090000000000002</v>
      </c>
      <c r="FC16" s="9">
        <v>7.3959999999999999</v>
      </c>
      <c r="FD16" s="9">
        <v>10.221</v>
      </c>
      <c r="FE16" s="9">
        <v>4.91</v>
      </c>
      <c r="FF16" s="9">
        <v>5.3109999999999999</v>
      </c>
      <c r="FG16" s="9">
        <v>3.75</v>
      </c>
      <c r="FH16" s="9">
        <v>1.891</v>
      </c>
      <c r="FI16" s="9">
        <v>1.859</v>
      </c>
      <c r="FJ16" s="9">
        <v>6.4710000000000001</v>
      </c>
      <c r="FK16" s="9">
        <v>3.0190000000000001</v>
      </c>
      <c r="FL16" s="9">
        <v>3.452</v>
      </c>
      <c r="FM16" s="9">
        <v>2.984</v>
      </c>
      <c r="FN16" s="9">
        <v>0.89900000000000002</v>
      </c>
      <c r="FO16" s="9">
        <v>2.085</v>
      </c>
      <c r="FP16" s="9">
        <v>140.798</v>
      </c>
      <c r="FQ16" s="9">
        <v>74.653000000000006</v>
      </c>
      <c r="FR16" s="9">
        <v>66.144999999999996</v>
      </c>
      <c r="FS16" s="9">
        <v>8.6259999999999994</v>
      </c>
      <c r="FT16" s="9">
        <v>5.3150000000000004</v>
      </c>
      <c r="FU16" s="9">
        <v>3.3109999999999999</v>
      </c>
      <c r="FV16" s="9">
        <v>8.0340000000000007</v>
      </c>
      <c r="FW16" s="9">
        <v>5.3150000000000004</v>
      </c>
      <c r="FX16" s="9">
        <v>2.7189999999999999</v>
      </c>
      <c r="FY16" s="9">
        <v>0.59199999999999997</v>
      </c>
      <c r="FZ16" s="9">
        <v>0</v>
      </c>
      <c r="GA16" s="9">
        <v>0.59199999999999997</v>
      </c>
      <c r="GB16" s="9">
        <v>0.52300000000000002</v>
      </c>
      <c r="GC16" s="9">
        <v>0</v>
      </c>
      <c r="GD16" s="9">
        <v>0.52300000000000002</v>
      </c>
      <c r="GE16" s="9">
        <v>117.15</v>
      </c>
      <c r="GF16" s="9">
        <v>61.402999999999999</v>
      </c>
      <c r="GG16" s="9">
        <v>55.747</v>
      </c>
      <c r="GH16" s="9">
        <v>34.252000000000002</v>
      </c>
      <c r="GI16" s="9">
        <v>20.193000000000001</v>
      </c>
      <c r="GJ16" s="9">
        <v>14.058</v>
      </c>
      <c r="GK16" s="9">
        <v>82.897999999999996</v>
      </c>
      <c r="GL16" s="9">
        <v>41.209000000000003</v>
      </c>
      <c r="GM16" s="9">
        <v>41.689</v>
      </c>
      <c r="GN16" s="9">
        <v>14.499000000000001</v>
      </c>
      <c r="GO16" s="9">
        <v>7.9349999999999996</v>
      </c>
      <c r="GP16" s="9">
        <v>6.5640000000000001</v>
      </c>
      <c r="GQ16" s="9">
        <v>3215.9369999999999</v>
      </c>
      <c r="GR16" s="9">
        <v>1447.3009999999999</v>
      </c>
      <c r="GS16" s="9">
        <v>1768.636</v>
      </c>
      <c r="GT16" s="9">
        <v>3043.1410000000001</v>
      </c>
      <c r="GU16" s="9">
        <v>1365.8209999999999</v>
      </c>
      <c r="GV16" s="9">
        <v>1677.319</v>
      </c>
      <c r="GW16" s="9">
        <v>172.79599999999999</v>
      </c>
      <c r="GX16" s="9">
        <v>81.48</v>
      </c>
      <c r="GY16" s="9">
        <v>91.316999999999993</v>
      </c>
      <c r="GZ16" s="9">
        <v>11.784000000000001</v>
      </c>
      <c r="HA16" s="9">
        <v>7.2060000000000004</v>
      </c>
      <c r="HB16" s="9">
        <v>4.5780000000000003</v>
      </c>
      <c r="HC16" s="9">
        <v>3358.1559999999999</v>
      </c>
      <c r="HD16" s="9">
        <v>1520.556</v>
      </c>
      <c r="HE16" s="9">
        <v>1837.5989999999999</v>
      </c>
      <c r="HF16" s="9">
        <v>595.73099999999999</v>
      </c>
      <c r="HG16" s="9">
        <v>349.68799999999999</v>
      </c>
      <c r="HH16" s="9">
        <v>246.04300000000001</v>
      </c>
      <c r="HI16" s="9">
        <v>3356.7359999999999</v>
      </c>
      <c r="HJ16" s="9">
        <v>1521.954</v>
      </c>
      <c r="HK16" s="9">
        <v>1834.7809999999999</v>
      </c>
      <c r="HL16" s="9">
        <v>6419.6120000000001</v>
      </c>
      <c r="HM16" s="9">
        <v>3151.0549999999998</v>
      </c>
      <c r="HN16" s="9">
        <v>3268.5569999999998</v>
      </c>
      <c r="HO16" s="9">
        <v>4028.6329999999998</v>
      </c>
      <c r="HP16" s="9">
        <v>2127.31</v>
      </c>
      <c r="HQ16" s="9">
        <v>1901.3219999999999</v>
      </c>
      <c r="HR16" s="9">
        <v>618.11099999999999</v>
      </c>
      <c r="HS16" s="9">
        <v>330.34</v>
      </c>
      <c r="HT16" s="9">
        <v>287.77100000000002</v>
      </c>
      <c r="HU16" s="9">
        <v>364.69200000000001</v>
      </c>
      <c r="HV16" s="9">
        <v>149.72999999999999</v>
      </c>
      <c r="HW16" s="9">
        <v>214.96199999999999</v>
      </c>
      <c r="HX16" s="9">
        <v>614.81700000000001</v>
      </c>
      <c r="HY16" s="9">
        <v>256.63200000000001</v>
      </c>
      <c r="HZ16" s="9">
        <v>358.185</v>
      </c>
      <c r="IA16" s="9">
        <v>95.423000000000002</v>
      </c>
      <c r="IB16" s="9">
        <v>43.225999999999999</v>
      </c>
      <c r="IC16" s="9">
        <v>52.197000000000003</v>
      </c>
      <c r="ID16" s="9">
        <v>68.591999999999999</v>
      </c>
      <c r="IE16" s="9">
        <v>35.308</v>
      </c>
      <c r="IF16" s="9">
        <v>33.283999999999999</v>
      </c>
      <c r="IG16" s="9">
        <v>30.398</v>
      </c>
      <c r="IH16" s="9">
        <v>14.664999999999999</v>
      </c>
      <c r="II16" s="9">
        <v>15.733000000000001</v>
      </c>
      <c r="IJ16" s="9">
        <v>38.194000000000003</v>
      </c>
      <c r="IK16" s="9">
        <v>20.641999999999999</v>
      </c>
      <c r="IL16" s="9">
        <v>17.550999999999998</v>
      </c>
      <c r="IM16" s="9">
        <v>26.831</v>
      </c>
      <c r="IN16" s="9">
        <v>7.9180000000000001</v>
      </c>
      <c r="IO16" s="9">
        <v>18.913</v>
      </c>
      <c r="IP16" s="9">
        <v>519.39400000000001</v>
      </c>
      <c r="IQ16" s="9">
        <v>213.40600000000001</v>
      </c>
    </row>
    <row r="17" spans="1:251">
      <c r="A17" s="10">
        <v>44228</v>
      </c>
      <c r="B17" s="9">
        <v>43.52</v>
      </c>
      <c r="C17" s="9">
        <v>101.896</v>
      </c>
      <c r="D17" s="9">
        <v>96.052999999999997</v>
      </c>
      <c r="E17" s="9">
        <v>36.564999999999998</v>
      </c>
      <c r="F17" s="9">
        <v>59.488</v>
      </c>
      <c r="G17" s="9">
        <v>39.993000000000002</v>
      </c>
      <c r="H17" s="9">
        <v>19.885000000000002</v>
      </c>
      <c r="I17" s="9">
        <v>20.108000000000001</v>
      </c>
      <c r="J17" s="9">
        <v>56.06</v>
      </c>
      <c r="K17" s="9">
        <v>16.681000000000001</v>
      </c>
      <c r="L17" s="9">
        <v>39.380000000000003</v>
      </c>
      <c r="M17" s="9">
        <v>49.363</v>
      </c>
      <c r="N17" s="9">
        <v>6.9550000000000001</v>
      </c>
      <c r="O17" s="9">
        <v>42.408999999999999</v>
      </c>
      <c r="P17" s="9">
        <v>646.57500000000005</v>
      </c>
      <c r="Q17" s="9">
        <v>223.756</v>
      </c>
      <c r="R17" s="9">
        <v>422.81900000000002</v>
      </c>
      <c r="S17" s="9">
        <v>275.08999999999997</v>
      </c>
      <c r="T17" s="9">
        <v>146.84200000000001</v>
      </c>
      <c r="U17" s="9">
        <v>128.24799999999999</v>
      </c>
      <c r="V17" s="9">
        <v>251.631</v>
      </c>
      <c r="W17" s="9">
        <v>138.96</v>
      </c>
      <c r="X17" s="9">
        <v>112.67100000000001</v>
      </c>
      <c r="Y17" s="9">
        <v>23.46</v>
      </c>
      <c r="Z17" s="9">
        <v>7.883</v>
      </c>
      <c r="AA17" s="9">
        <v>15.577</v>
      </c>
      <c r="AB17" s="9">
        <v>9.9930000000000003</v>
      </c>
      <c r="AC17" s="9">
        <v>3.4830000000000001</v>
      </c>
      <c r="AD17" s="9">
        <v>6.5110000000000001</v>
      </c>
      <c r="AE17" s="9">
        <v>273.077</v>
      </c>
      <c r="AF17" s="9">
        <v>56.764000000000003</v>
      </c>
      <c r="AG17" s="9">
        <v>216.31299999999999</v>
      </c>
      <c r="AH17" s="9">
        <v>18.126999999999999</v>
      </c>
      <c r="AI17" s="9">
        <v>3.633</v>
      </c>
      <c r="AJ17" s="9">
        <v>14.494</v>
      </c>
      <c r="AK17" s="9">
        <v>254.95</v>
      </c>
      <c r="AL17" s="9">
        <v>53.131</v>
      </c>
      <c r="AM17" s="9">
        <v>201.81800000000001</v>
      </c>
      <c r="AN17" s="9">
        <v>88.414000000000001</v>
      </c>
      <c r="AO17" s="9">
        <v>16.666</v>
      </c>
      <c r="AP17" s="9">
        <v>71.748000000000005</v>
      </c>
      <c r="AQ17" s="9">
        <v>459.91899999999998</v>
      </c>
      <c r="AR17" s="9">
        <v>146.262</v>
      </c>
      <c r="AS17" s="9">
        <v>313.65699999999998</v>
      </c>
      <c r="AT17" s="9">
        <v>371.53800000000001</v>
      </c>
      <c r="AU17" s="9">
        <v>99.367000000000004</v>
      </c>
      <c r="AV17" s="9">
        <v>272.17099999999999</v>
      </c>
      <c r="AW17" s="9">
        <v>88.381</v>
      </c>
      <c r="AX17" s="9">
        <v>46.895000000000003</v>
      </c>
      <c r="AY17" s="9">
        <v>41.485999999999997</v>
      </c>
      <c r="AZ17" s="9">
        <v>291.62400000000002</v>
      </c>
      <c r="BA17" s="9">
        <v>158.845</v>
      </c>
      <c r="BB17" s="9">
        <v>132.779</v>
      </c>
      <c r="BC17" s="9">
        <v>960.28700000000003</v>
      </c>
      <c r="BD17" s="9">
        <v>254.69300000000001</v>
      </c>
      <c r="BE17" s="9">
        <v>705.59400000000005</v>
      </c>
      <c r="BF17" s="9">
        <v>5886.4880000000003</v>
      </c>
      <c r="BG17" s="9">
        <v>3064.27</v>
      </c>
      <c r="BH17" s="9">
        <v>2822.2179999999998</v>
      </c>
      <c r="BI17" s="9">
        <v>1106.4939999999999</v>
      </c>
      <c r="BJ17" s="9">
        <v>370.01799999999997</v>
      </c>
      <c r="BK17" s="9">
        <v>736.476</v>
      </c>
      <c r="BL17" s="9">
        <v>6096.9359999999997</v>
      </c>
      <c r="BM17" s="9">
        <v>2969.3119999999999</v>
      </c>
      <c r="BN17" s="9">
        <v>3127.6239999999998</v>
      </c>
      <c r="BO17" s="9">
        <v>4478.299</v>
      </c>
      <c r="BP17" s="9">
        <v>2321.529</v>
      </c>
      <c r="BQ17" s="9">
        <v>2156.77</v>
      </c>
      <c r="BR17" s="9">
        <v>538.37699999999995</v>
      </c>
      <c r="BS17" s="9">
        <v>282.96600000000001</v>
      </c>
      <c r="BT17" s="9">
        <v>255.411</v>
      </c>
      <c r="BU17" s="9">
        <v>314.66500000000002</v>
      </c>
      <c r="BV17" s="9">
        <v>137.12</v>
      </c>
      <c r="BW17" s="9">
        <v>177.54499999999999</v>
      </c>
      <c r="BX17" s="9">
        <v>559.54</v>
      </c>
      <c r="BY17" s="9">
        <v>239.01499999999999</v>
      </c>
      <c r="BZ17" s="9">
        <v>320.52600000000001</v>
      </c>
      <c r="CA17" s="9">
        <v>83.292000000000002</v>
      </c>
      <c r="CB17" s="9">
        <v>39.195999999999998</v>
      </c>
      <c r="CC17" s="9">
        <v>44.094999999999999</v>
      </c>
      <c r="CD17" s="9">
        <v>63.843000000000004</v>
      </c>
      <c r="CE17" s="9">
        <v>29.335999999999999</v>
      </c>
      <c r="CF17" s="9">
        <v>34.506999999999998</v>
      </c>
      <c r="CG17" s="9">
        <v>29.2</v>
      </c>
      <c r="CH17" s="9">
        <v>14.204000000000001</v>
      </c>
      <c r="CI17" s="9">
        <v>14.996</v>
      </c>
      <c r="CJ17" s="9">
        <v>34.642000000000003</v>
      </c>
      <c r="CK17" s="9">
        <v>15.132</v>
      </c>
      <c r="CL17" s="9">
        <v>19.510999999999999</v>
      </c>
      <c r="CM17" s="9">
        <v>19.449000000000002</v>
      </c>
      <c r="CN17" s="9">
        <v>9.86</v>
      </c>
      <c r="CO17" s="9">
        <v>9.5879999999999992</v>
      </c>
      <c r="CP17" s="9">
        <v>476.24900000000002</v>
      </c>
      <c r="CQ17" s="9">
        <v>199.81800000000001</v>
      </c>
      <c r="CR17" s="9">
        <v>276.43099999999998</v>
      </c>
      <c r="CS17" s="9">
        <v>197.904</v>
      </c>
      <c r="CT17" s="9">
        <v>102.828</v>
      </c>
      <c r="CU17" s="9">
        <v>95.076999999999998</v>
      </c>
      <c r="CV17" s="9">
        <v>185.27</v>
      </c>
      <c r="CW17" s="9">
        <v>101.813</v>
      </c>
      <c r="CX17" s="9">
        <v>83.456999999999994</v>
      </c>
      <c r="CY17" s="9">
        <v>12.635</v>
      </c>
      <c r="CZ17" s="9">
        <v>1.0149999999999999</v>
      </c>
      <c r="DA17" s="9">
        <v>11.62</v>
      </c>
      <c r="DB17" s="9">
        <v>4.3239999999999998</v>
      </c>
      <c r="DC17" s="9">
        <v>2.1640000000000001</v>
      </c>
      <c r="DD17" s="9">
        <v>2.16</v>
      </c>
      <c r="DE17" s="9">
        <v>214.607</v>
      </c>
      <c r="DF17" s="9">
        <v>75.293999999999997</v>
      </c>
      <c r="DG17" s="9">
        <v>139.31299999999999</v>
      </c>
      <c r="DH17" s="9">
        <v>41.668999999999997</v>
      </c>
      <c r="DI17" s="9">
        <v>16.571999999999999</v>
      </c>
      <c r="DJ17" s="9">
        <v>25.097000000000001</v>
      </c>
      <c r="DK17" s="9">
        <v>172.93799999999999</v>
      </c>
      <c r="DL17" s="9">
        <v>58.720999999999997</v>
      </c>
      <c r="DM17" s="9">
        <v>114.21599999999999</v>
      </c>
      <c r="DN17" s="9">
        <v>59.414000000000001</v>
      </c>
      <c r="DO17" s="9">
        <v>19.533000000000001</v>
      </c>
      <c r="DP17" s="9">
        <v>39.880000000000003</v>
      </c>
      <c r="DQ17" s="9">
        <v>1059.096</v>
      </c>
      <c r="DR17" s="9">
        <v>408.76799999999997</v>
      </c>
      <c r="DS17" s="9">
        <v>650.32799999999997</v>
      </c>
      <c r="DT17" s="9">
        <v>741.56399999999996</v>
      </c>
      <c r="DU17" s="9">
        <v>255.75399999999999</v>
      </c>
      <c r="DV17" s="9">
        <v>485.81</v>
      </c>
      <c r="DW17" s="9">
        <v>317.53199999999998</v>
      </c>
      <c r="DX17" s="9">
        <v>153.01400000000001</v>
      </c>
      <c r="DY17" s="9">
        <v>164.518</v>
      </c>
      <c r="DZ17" s="9">
        <v>214.47</v>
      </c>
      <c r="EA17" s="9">
        <v>116.017</v>
      </c>
      <c r="EB17" s="9">
        <v>98.453000000000003</v>
      </c>
      <c r="EC17" s="9">
        <v>1404.1659999999999</v>
      </c>
      <c r="ED17" s="9">
        <v>531.76599999999996</v>
      </c>
      <c r="EE17" s="9">
        <v>872.4</v>
      </c>
      <c r="EF17" s="9">
        <v>4561.5910000000003</v>
      </c>
      <c r="EG17" s="9">
        <v>2360.7249999999999</v>
      </c>
      <c r="EH17" s="9">
        <v>2200.866</v>
      </c>
      <c r="EI17" s="9">
        <v>1535.345</v>
      </c>
      <c r="EJ17" s="9">
        <v>608.58600000000001</v>
      </c>
      <c r="EK17" s="9">
        <v>926.75800000000004</v>
      </c>
      <c r="EL17" s="9">
        <v>4081.3310000000001</v>
      </c>
      <c r="EM17" s="9">
        <v>1928.403</v>
      </c>
      <c r="EN17" s="9">
        <v>2152.9279999999999</v>
      </c>
      <c r="EO17" s="9">
        <v>634.28599999999994</v>
      </c>
      <c r="EP17" s="9">
        <v>386.22300000000001</v>
      </c>
      <c r="EQ17" s="9">
        <v>248.06200000000001</v>
      </c>
      <c r="ER17" s="9">
        <v>78.581999999999994</v>
      </c>
      <c r="ES17" s="9">
        <v>41.393000000000001</v>
      </c>
      <c r="ET17" s="9">
        <v>37.189</v>
      </c>
      <c r="EU17" s="9">
        <v>40.197000000000003</v>
      </c>
      <c r="EV17" s="9">
        <v>22.042999999999999</v>
      </c>
      <c r="EW17" s="9">
        <v>18.152999999999999</v>
      </c>
      <c r="EX17" s="9">
        <v>141.12</v>
      </c>
      <c r="EY17" s="9">
        <v>77.739000000000004</v>
      </c>
      <c r="EZ17" s="9">
        <v>63.381</v>
      </c>
      <c r="FA17" s="9">
        <v>21.209</v>
      </c>
      <c r="FB17" s="9">
        <v>10.772</v>
      </c>
      <c r="FC17" s="9">
        <v>10.436999999999999</v>
      </c>
      <c r="FD17" s="9">
        <v>15.983000000000001</v>
      </c>
      <c r="FE17" s="9">
        <v>8.41</v>
      </c>
      <c r="FF17" s="9">
        <v>7.5730000000000004</v>
      </c>
      <c r="FG17" s="9">
        <v>4.2089999999999996</v>
      </c>
      <c r="FH17" s="9">
        <v>1.5660000000000001</v>
      </c>
      <c r="FI17" s="9">
        <v>2.6429999999999998</v>
      </c>
      <c r="FJ17" s="9">
        <v>11.773999999999999</v>
      </c>
      <c r="FK17" s="9">
        <v>6.8440000000000003</v>
      </c>
      <c r="FL17" s="9">
        <v>4.93</v>
      </c>
      <c r="FM17" s="9">
        <v>5.226</v>
      </c>
      <c r="FN17" s="9">
        <v>2.3620000000000001</v>
      </c>
      <c r="FO17" s="9">
        <v>2.8639999999999999</v>
      </c>
      <c r="FP17" s="9">
        <v>119.91</v>
      </c>
      <c r="FQ17" s="9">
        <v>66.965999999999994</v>
      </c>
      <c r="FR17" s="9">
        <v>52.944000000000003</v>
      </c>
      <c r="FS17" s="9">
        <v>10.127000000000001</v>
      </c>
      <c r="FT17" s="9">
        <v>6.1740000000000004</v>
      </c>
      <c r="FU17" s="9">
        <v>3.9529999999999998</v>
      </c>
      <c r="FV17" s="9">
        <v>9.5950000000000006</v>
      </c>
      <c r="FW17" s="9">
        <v>6.1740000000000004</v>
      </c>
      <c r="FX17" s="9">
        <v>3.4209999999999998</v>
      </c>
      <c r="FY17" s="9">
        <v>0.53200000000000003</v>
      </c>
      <c r="FZ17" s="9">
        <v>0</v>
      </c>
      <c r="GA17" s="9">
        <v>0.53200000000000003</v>
      </c>
      <c r="GB17" s="9">
        <v>0.67900000000000005</v>
      </c>
      <c r="GC17" s="9">
        <v>0</v>
      </c>
      <c r="GD17" s="9">
        <v>0.67900000000000005</v>
      </c>
      <c r="GE17" s="9">
        <v>93.778000000000006</v>
      </c>
      <c r="GF17" s="9">
        <v>52.183</v>
      </c>
      <c r="GG17" s="9">
        <v>41.595999999999997</v>
      </c>
      <c r="GH17" s="9">
        <v>30.672999999999998</v>
      </c>
      <c r="GI17" s="9">
        <v>15.992000000000001</v>
      </c>
      <c r="GJ17" s="9">
        <v>14.680999999999999</v>
      </c>
      <c r="GK17" s="9">
        <v>63.104999999999997</v>
      </c>
      <c r="GL17" s="9">
        <v>36.19</v>
      </c>
      <c r="GM17" s="9">
        <v>26.914999999999999</v>
      </c>
      <c r="GN17" s="9">
        <v>15.327</v>
      </c>
      <c r="GO17" s="9">
        <v>8.61</v>
      </c>
      <c r="GP17" s="9">
        <v>6.7169999999999996</v>
      </c>
      <c r="GQ17" s="9">
        <v>3305.9259999999999</v>
      </c>
      <c r="GR17" s="9">
        <v>1464.441</v>
      </c>
      <c r="GS17" s="9">
        <v>1841.4849999999999</v>
      </c>
      <c r="GT17" s="9">
        <v>3078.7510000000002</v>
      </c>
      <c r="GU17" s="9">
        <v>1365.8989999999999</v>
      </c>
      <c r="GV17" s="9">
        <v>1712.8520000000001</v>
      </c>
      <c r="GW17" s="9">
        <v>227.17500000000001</v>
      </c>
      <c r="GX17" s="9">
        <v>98.542000000000002</v>
      </c>
      <c r="GY17" s="9">
        <v>128.63300000000001</v>
      </c>
      <c r="GZ17" s="9">
        <v>13.804</v>
      </c>
      <c r="HA17" s="9">
        <v>7.74</v>
      </c>
      <c r="HB17" s="9">
        <v>6.0640000000000001</v>
      </c>
      <c r="HC17" s="9">
        <v>3433.2420000000002</v>
      </c>
      <c r="HD17" s="9">
        <v>1534.44</v>
      </c>
      <c r="HE17" s="9">
        <v>1898.8009999999999</v>
      </c>
      <c r="HF17" s="9">
        <v>655.495</v>
      </c>
      <c r="HG17" s="9">
        <v>396.99599999999998</v>
      </c>
      <c r="HH17" s="9">
        <v>258.49900000000002</v>
      </c>
      <c r="HI17" s="9">
        <v>3425.837</v>
      </c>
      <c r="HJ17" s="9">
        <v>1531.4079999999999</v>
      </c>
      <c r="HK17" s="9">
        <v>1894.4290000000001</v>
      </c>
      <c r="HL17" s="9">
        <v>6414.0559999999996</v>
      </c>
      <c r="HM17" s="9">
        <v>3148.538</v>
      </c>
      <c r="HN17" s="9">
        <v>3265.518</v>
      </c>
      <c r="HO17" s="9">
        <v>4014.1509999999998</v>
      </c>
      <c r="HP17" s="9">
        <v>2107.7199999999998</v>
      </c>
      <c r="HQ17" s="9">
        <v>1906.431</v>
      </c>
      <c r="HR17" s="9">
        <v>566.92700000000002</v>
      </c>
      <c r="HS17" s="9">
        <v>318.00200000000001</v>
      </c>
      <c r="HT17" s="9">
        <v>248.92500000000001</v>
      </c>
      <c r="HU17" s="9">
        <v>335.29</v>
      </c>
      <c r="HV17" s="9">
        <v>156.45599999999999</v>
      </c>
      <c r="HW17" s="9">
        <v>178.834</v>
      </c>
      <c r="HX17" s="9">
        <v>670.30899999999997</v>
      </c>
      <c r="HY17" s="9">
        <v>304.339</v>
      </c>
      <c r="HZ17" s="9">
        <v>365.96899999999999</v>
      </c>
      <c r="IA17" s="9">
        <v>106.18600000000001</v>
      </c>
      <c r="IB17" s="9">
        <v>43.246000000000002</v>
      </c>
      <c r="IC17" s="9">
        <v>62.941000000000003</v>
      </c>
      <c r="ID17" s="9">
        <v>79.200999999999993</v>
      </c>
      <c r="IE17" s="9">
        <v>34.185000000000002</v>
      </c>
      <c r="IF17" s="9">
        <v>45.015999999999998</v>
      </c>
      <c r="IG17" s="9">
        <v>33.201999999999998</v>
      </c>
      <c r="IH17" s="9">
        <v>16.568999999999999</v>
      </c>
      <c r="II17" s="9">
        <v>16.634</v>
      </c>
      <c r="IJ17" s="9">
        <v>45.999000000000002</v>
      </c>
      <c r="IK17" s="9">
        <v>17.616</v>
      </c>
      <c r="IL17" s="9">
        <v>28.382999999999999</v>
      </c>
      <c r="IM17" s="9">
        <v>26.984999999999999</v>
      </c>
      <c r="IN17" s="9">
        <v>9.0609999999999999</v>
      </c>
      <c r="IO17" s="9">
        <v>17.923999999999999</v>
      </c>
      <c r="IP17" s="9">
        <v>564.12199999999996</v>
      </c>
      <c r="IQ17" s="9">
        <v>261.09399999999999</v>
      </c>
    </row>
    <row r="18" spans="1:251">
      <c r="A18" s="10">
        <v>44593</v>
      </c>
      <c r="B18" s="9">
        <v>47.32</v>
      </c>
      <c r="C18" s="9">
        <v>126.19499999999999</v>
      </c>
      <c r="D18" s="9">
        <v>116.295</v>
      </c>
      <c r="E18" s="9">
        <v>37.421999999999997</v>
      </c>
      <c r="F18" s="9">
        <v>78.873000000000005</v>
      </c>
      <c r="G18" s="9">
        <v>43.212000000000003</v>
      </c>
      <c r="H18" s="9">
        <v>16.202000000000002</v>
      </c>
      <c r="I18" s="9">
        <v>27.01</v>
      </c>
      <c r="J18" s="9">
        <v>73.082999999999998</v>
      </c>
      <c r="K18" s="9">
        <v>21.22</v>
      </c>
      <c r="L18" s="9">
        <v>51.863</v>
      </c>
      <c r="M18" s="9">
        <v>57.22</v>
      </c>
      <c r="N18" s="9">
        <v>9.8979999999999997</v>
      </c>
      <c r="O18" s="9">
        <v>47.322000000000003</v>
      </c>
      <c r="P18" s="9">
        <v>496.23599999999999</v>
      </c>
      <c r="Q18" s="9">
        <v>176.76599999999999</v>
      </c>
      <c r="R18" s="9">
        <v>319.47000000000003</v>
      </c>
      <c r="S18" s="9">
        <v>180.37299999999999</v>
      </c>
      <c r="T18" s="9">
        <v>90.308999999999997</v>
      </c>
      <c r="U18" s="9">
        <v>90.064999999999998</v>
      </c>
      <c r="V18" s="9">
        <v>159.893</v>
      </c>
      <c r="W18" s="9">
        <v>84.457999999999998</v>
      </c>
      <c r="X18" s="9">
        <v>75.433999999999997</v>
      </c>
      <c r="Y18" s="9">
        <v>20.481000000000002</v>
      </c>
      <c r="Z18" s="9">
        <v>5.851</v>
      </c>
      <c r="AA18" s="9">
        <v>14.63</v>
      </c>
      <c r="AB18" s="9">
        <v>5.0949999999999998</v>
      </c>
      <c r="AC18" s="9">
        <v>1.046</v>
      </c>
      <c r="AD18" s="9">
        <v>4.048</v>
      </c>
      <c r="AE18" s="9">
        <v>231.149</v>
      </c>
      <c r="AF18" s="9">
        <v>67.531999999999996</v>
      </c>
      <c r="AG18" s="9">
        <v>163.61699999999999</v>
      </c>
      <c r="AH18" s="9">
        <v>19.027000000000001</v>
      </c>
      <c r="AI18" s="9">
        <v>7.4279999999999999</v>
      </c>
      <c r="AJ18" s="9">
        <v>11.598000000000001</v>
      </c>
      <c r="AK18" s="9">
        <v>212.12200000000001</v>
      </c>
      <c r="AL18" s="9">
        <v>60.103000000000002</v>
      </c>
      <c r="AM18" s="9">
        <v>152.01900000000001</v>
      </c>
      <c r="AN18" s="9">
        <v>79.619</v>
      </c>
      <c r="AO18" s="9">
        <v>17.879000000000001</v>
      </c>
      <c r="AP18" s="9">
        <v>61.74</v>
      </c>
      <c r="AQ18" s="9">
        <v>470.99200000000002</v>
      </c>
      <c r="AR18" s="9">
        <v>165.82300000000001</v>
      </c>
      <c r="AS18" s="9">
        <v>305.16899999999998</v>
      </c>
      <c r="AT18" s="9">
        <v>357.072</v>
      </c>
      <c r="AU18" s="9">
        <v>102.15</v>
      </c>
      <c r="AV18" s="9">
        <v>254.922</v>
      </c>
      <c r="AW18" s="9">
        <v>113.92</v>
      </c>
      <c r="AX18" s="9">
        <v>63.671999999999997</v>
      </c>
      <c r="AY18" s="9">
        <v>50.247</v>
      </c>
      <c r="AZ18" s="9">
        <v>203.10499999999999</v>
      </c>
      <c r="BA18" s="9">
        <v>100.66</v>
      </c>
      <c r="BB18" s="9">
        <v>102.44499999999999</v>
      </c>
      <c r="BC18" s="9">
        <v>937.63900000000001</v>
      </c>
      <c r="BD18" s="9">
        <v>289.24900000000002</v>
      </c>
      <c r="BE18" s="9">
        <v>648.39</v>
      </c>
      <c r="BF18" s="9">
        <v>6072.152</v>
      </c>
      <c r="BG18" s="9">
        <v>3118.8130000000001</v>
      </c>
      <c r="BH18" s="9">
        <v>2953.3389999999999</v>
      </c>
      <c r="BI18" s="9">
        <v>967.22799999999995</v>
      </c>
      <c r="BJ18" s="9">
        <v>342.589</v>
      </c>
      <c r="BK18" s="9">
        <v>624.64</v>
      </c>
      <c r="BL18" s="9">
        <v>6134.826</v>
      </c>
      <c r="BM18" s="9">
        <v>2993.7460000000001</v>
      </c>
      <c r="BN18" s="9">
        <v>3141.08</v>
      </c>
      <c r="BO18" s="9">
        <v>4654.2560000000003</v>
      </c>
      <c r="BP18" s="9">
        <v>2414.0259999999998</v>
      </c>
      <c r="BQ18" s="9">
        <v>2240.23</v>
      </c>
      <c r="BR18" s="9">
        <v>437.37700000000001</v>
      </c>
      <c r="BS18" s="9">
        <v>227.41800000000001</v>
      </c>
      <c r="BT18" s="9">
        <v>209.958</v>
      </c>
      <c r="BU18" s="9">
        <v>241.53100000000001</v>
      </c>
      <c r="BV18" s="9">
        <v>98.32</v>
      </c>
      <c r="BW18" s="9">
        <v>143.21100000000001</v>
      </c>
      <c r="BX18" s="9">
        <v>416.00200000000001</v>
      </c>
      <c r="BY18" s="9">
        <v>179.286</v>
      </c>
      <c r="BZ18" s="9">
        <v>236.71600000000001</v>
      </c>
      <c r="CA18" s="9">
        <v>76.441000000000003</v>
      </c>
      <c r="CB18" s="9">
        <v>35.247999999999998</v>
      </c>
      <c r="CC18" s="9">
        <v>41.192999999999998</v>
      </c>
      <c r="CD18" s="9">
        <v>60.052</v>
      </c>
      <c r="CE18" s="9">
        <v>27.834</v>
      </c>
      <c r="CF18" s="9">
        <v>32.218000000000004</v>
      </c>
      <c r="CG18" s="9">
        <v>25.45</v>
      </c>
      <c r="CH18" s="9">
        <v>12.487</v>
      </c>
      <c r="CI18" s="9">
        <v>12.964</v>
      </c>
      <c r="CJ18" s="9">
        <v>34.601999999999997</v>
      </c>
      <c r="CK18" s="9">
        <v>15.348000000000001</v>
      </c>
      <c r="CL18" s="9">
        <v>19.254000000000001</v>
      </c>
      <c r="CM18" s="9">
        <v>16.388999999999999</v>
      </c>
      <c r="CN18" s="9">
        <v>7.4139999999999997</v>
      </c>
      <c r="CO18" s="9">
        <v>8.9749999999999996</v>
      </c>
      <c r="CP18" s="9">
        <v>339.56099999999998</v>
      </c>
      <c r="CQ18" s="9">
        <v>144.03800000000001</v>
      </c>
      <c r="CR18" s="9">
        <v>195.523</v>
      </c>
      <c r="CS18" s="9">
        <v>117.214</v>
      </c>
      <c r="CT18" s="9">
        <v>60.170999999999999</v>
      </c>
      <c r="CU18" s="9">
        <v>57.042999999999999</v>
      </c>
      <c r="CV18" s="9">
        <v>108.28100000000001</v>
      </c>
      <c r="CW18" s="9">
        <v>55.259</v>
      </c>
      <c r="CX18" s="9">
        <v>53.021999999999998</v>
      </c>
      <c r="CY18" s="9">
        <v>8.9329999999999998</v>
      </c>
      <c r="CZ18" s="9">
        <v>4.9119999999999999</v>
      </c>
      <c r="DA18" s="9">
        <v>4.0209999999999999</v>
      </c>
      <c r="DB18" s="9">
        <v>5.5469999999999997</v>
      </c>
      <c r="DC18" s="9">
        <v>2.1829999999999998</v>
      </c>
      <c r="DD18" s="9">
        <v>3.3639999999999999</v>
      </c>
      <c r="DE18" s="9">
        <v>172.70599999999999</v>
      </c>
      <c r="DF18" s="9">
        <v>62.780999999999999</v>
      </c>
      <c r="DG18" s="9">
        <v>109.925</v>
      </c>
      <c r="DH18" s="9">
        <v>27.919</v>
      </c>
      <c r="DI18" s="9">
        <v>14.034000000000001</v>
      </c>
      <c r="DJ18" s="9">
        <v>13.885999999999999</v>
      </c>
      <c r="DK18" s="9">
        <v>144.78700000000001</v>
      </c>
      <c r="DL18" s="9">
        <v>48.747</v>
      </c>
      <c r="DM18" s="9">
        <v>96.039000000000001</v>
      </c>
      <c r="DN18" s="9">
        <v>44.093000000000004</v>
      </c>
      <c r="DO18" s="9">
        <v>18.902000000000001</v>
      </c>
      <c r="DP18" s="9">
        <v>25.190999999999999</v>
      </c>
      <c r="DQ18" s="9">
        <v>1064.568</v>
      </c>
      <c r="DR18" s="9">
        <v>400.43400000000003</v>
      </c>
      <c r="DS18" s="9">
        <v>664.13400000000001</v>
      </c>
      <c r="DT18" s="9">
        <v>763.32500000000005</v>
      </c>
      <c r="DU18" s="9">
        <v>246.21299999999999</v>
      </c>
      <c r="DV18" s="9">
        <v>517.11199999999997</v>
      </c>
      <c r="DW18" s="9">
        <v>301.24299999999999</v>
      </c>
      <c r="DX18" s="9">
        <v>154.221</v>
      </c>
      <c r="DY18" s="9">
        <v>147.023</v>
      </c>
      <c r="DZ18" s="9">
        <v>133.732</v>
      </c>
      <c r="EA18" s="9">
        <v>67.745999999999995</v>
      </c>
      <c r="EB18" s="9">
        <v>65.986000000000004</v>
      </c>
      <c r="EC18" s="9">
        <v>1346.838</v>
      </c>
      <c r="ED18" s="9">
        <v>511.97399999999999</v>
      </c>
      <c r="EE18" s="9">
        <v>834.86500000000001</v>
      </c>
      <c r="EF18" s="9">
        <v>4730.6970000000001</v>
      </c>
      <c r="EG18" s="9">
        <v>2449.2739999999999</v>
      </c>
      <c r="EH18" s="9">
        <v>2281.4229999999998</v>
      </c>
      <c r="EI18" s="9">
        <v>1404.1289999999999</v>
      </c>
      <c r="EJ18" s="9">
        <v>544.47199999999998</v>
      </c>
      <c r="EK18" s="9">
        <v>859.65700000000004</v>
      </c>
      <c r="EL18" s="9">
        <v>4230.1719999999996</v>
      </c>
      <c r="EM18" s="9">
        <v>1995.5640000000001</v>
      </c>
      <c r="EN18" s="9">
        <v>2234.6080000000002</v>
      </c>
      <c r="EO18" s="9">
        <v>629.17499999999995</v>
      </c>
      <c r="EP18" s="9">
        <v>379.53100000000001</v>
      </c>
      <c r="EQ18" s="9">
        <v>249.64400000000001</v>
      </c>
      <c r="ER18" s="9">
        <v>45.262999999999998</v>
      </c>
      <c r="ES18" s="9">
        <v>25.97</v>
      </c>
      <c r="ET18" s="9">
        <v>19.292000000000002</v>
      </c>
      <c r="EU18" s="9">
        <v>21.881</v>
      </c>
      <c r="EV18" s="9">
        <v>13.489000000000001</v>
      </c>
      <c r="EW18" s="9">
        <v>8.3919999999999995</v>
      </c>
      <c r="EX18" s="9">
        <v>161.49199999999999</v>
      </c>
      <c r="EY18" s="9">
        <v>88.507999999999996</v>
      </c>
      <c r="EZ18" s="9">
        <v>72.983000000000004</v>
      </c>
      <c r="FA18" s="9">
        <v>19.7</v>
      </c>
      <c r="FB18" s="9">
        <v>11.003</v>
      </c>
      <c r="FC18" s="9">
        <v>8.6959999999999997</v>
      </c>
      <c r="FD18" s="9">
        <v>15.984</v>
      </c>
      <c r="FE18" s="9">
        <v>9.0280000000000005</v>
      </c>
      <c r="FF18" s="9">
        <v>6.9560000000000004</v>
      </c>
      <c r="FG18" s="9">
        <v>5.5439999999999996</v>
      </c>
      <c r="FH18" s="9">
        <v>3.2069999999999999</v>
      </c>
      <c r="FI18" s="9">
        <v>2.3380000000000001</v>
      </c>
      <c r="FJ18" s="9">
        <v>10.439</v>
      </c>
      <c r="FK18" s="9">
        <v>5.8209999999999997</v>
      </c>
      <c r="FL18" s="9">
        <v>4.6189999999999998</v>
      </c>
      <c r="FM18" s="9">
        <v>3.7160000000000002</v>
      </c>
      <c r="FN18" s="9">
        <v>1.9750000000000001</v>
      </c>
      <c r="FO18" s="9">
        <v>1.74</v>
      </c>
      <c r="FP18" s="9">
        <v>141.792</v>
      </c>
      <c r="FQ18" s="9">
        <v>77.504999999999995</v>
      </c>
      <c r="FR18" s="9">
        <v>64.287000000000006</v>
      </c>
      <c r="FS18" s="9">
        <v>10.298999999999999</v>
      </c>
      <c r="FT18" s="9">
        <v>6.319</v>
      </c>
      <c r="FU18" s="9">
        <v>3.98</v>
      </c>
      <c r="FV18" s="9">
        <v>9.3949999999999996</v>
      </c>
      <c r="FW18" s="9">
        <v>5.415</v>
      </c>
      <c r="FX18" s="9">
        <v>3.98</v>
      </c>
      <c r="FY18" s="9">
        <v>0.90400000000000003</v>
      </c>
      <c r="FZ18" s="9">
        <v>0.90400000000000003</v>
      </c>
      <c r="GA18" s="9">
        <v>0</v>
      </c>
      <c r="GB18" s="9">
        <v>0</v>
      </c>
      <c r="GC18" s="9">
        <v>0</v>
      </c>
      <c r="GD18" s="9">
        <v>0</v>
      </c>
      <c r="GE18" s="9">
        <v>116.063</v>
      </c>
      <c r="GF18" s="9">
        <v>65.605999999999995</v>
      </c>
      <c r="GG18" s="9">
        <v>50.457999999999998</v>
      </c>
      <c r="GH18" s="9">
        <v>29.866</v>
      </c>
      <c r="GI18" s="9">
        <v>16.559999999999999</v>
      </c>
      <c r="GJ18" s="9">
        <v>13.305999999999999</v>
      </c>
      <c r="GK18" s="9">
        <v>86.197000000000003</v>
      </c>
      <c r="GL18" s="9">
        <v>49.045999999999999</v>
      </c>
      <c r="GM18" s="9">
        <v>37.152000000000001</v>
      </c>
      <c r="GN18" s="9">
        <v>15.43</v>
      </c>
      <c r="GO18" s="9">
        <v>5.58</v>
      </c>
      <c r="GP18" s="9">
        <v>9.85</v>
      </c>
      <c r="GQ18" s="9">
        <v>3439.5050000000001</v>
      </c>
      <c r="GR18" s="9">
        <v>1527.5250000000001</v>
      </c>
      <c r="GS18" s="9">
        <v>1911.981</v>
      </c>
      <c r="GT18" s="9">
        <v>3226.2469999999998</v>
      </c>
      <c r="GU18" s="9">
        <v>1428.453</v>
      </c>
      <c r="GV18" s="9">
        <v>1797.7950000000001</v>
      </c>
      <c r="GW18" s="9">
        <v>213.25800000000001</v>
      </c>
      <c r="GX18" s="9">
        <v>99.072000000000003</v>
      </c>
      <c r="GY18" s="9">
        <v>114.18600000000001</v>
      </c>
      <c r="GZ18" s="9">
        <v>14.939</v>
      </c>
      <c r="HA18" s="9">
        <v>8.6210000000000004</v>
      </c>
      <c r="HB18" s="9">
        <v>6.3170000000000002</v>
      </c>
      <c r="HC18" s="9">
        <v>3586.058</v>
      </c>
      <c r="HD18" s="9">
        <v>1607.412</v>
      </c>
      <c r="HE18" s="9">
        <v>1978.6469999999999</v>
      </c>
      <c r="HF18" s="9">
        <v>648.875</v>
      </c>
      <c r="HG18" s="9">
        <v>390.53500000000003</v>
      </c>
      <c r="HH18" s="9">
        <v>258.33999999999997</v>
      </c>
      <c r="HI18" s="9">
        <v>3581.2979999999998</v>
      </c>
      <c r="HJ18" s="9">
        <v>1605.03</v>
      </c>
      <c r="HK18" s="9">
        <v>1976.268</v>
      </c>
      <c r="HL18" s="9">
        <v>6473.9470000000001</v>
      </c>
      <c r="HM18" s="9">
        <v>3180.23</v>
      </c>
      <c r="HN18" s="9">
        <v>3293.7179999999998</v>
      </c>
      <c r="HO18" s="9">
        <v>4095.2730000000001</v>
      </c>
      <c r="HP18" s="9">
        <v>2141.1019999999999</v>
      </c>
      <c r="HQ18" s="9">
        <v>1954.171</v>
      </c>
      <c r="HR18" s="9">
        <v>460.29399999999998</v>
      </c>
      <c r="HS18" s="9">
        <v>246.488</v>
      </c>
      <c r="HT18" s="9">
        <v>213.80600000000001</v>
      </c>
      <c r="HU18" s="9">
        <v>262.62099999999998</v>
      </c>
      <c r="HV18" s="9">
        <v>121.562</v>
      </c>
      <c r="HW18" s="9">
        <v>141.059</v>
      </c>
      <c r="HX18" s="9">
        <v>542.11400000000003</v>
      </c>
      <c r="HY18" s="9">
        <v>241.36</v>
      </c>
      <c r="HZ18" s="9">
        <v>300.75400000000002</v>
      </c>
      <c r="IA18" s="9">
        <v>123.96899999999999</v>
      </c>
      <c r="IB18" s="9">
        <v>44.786999999999999</v>
      </c>
      <c r="IC18" s="9">
        <v>79.182000000000002</v>
      </c>
      <c r="ID18" s="9">
        <v>89.24</v>
      </c>
      <c r="IE18" s="9">
        <v>34.470999999999997</v>
      </c>
      <c r="IF18" s="9">
        <v>54.77</v>
      </c>
      <c r="IG18" s="9">
        <v>37.863</v>
      </c>
      <c r="IH18" s="9">
        <v>16.324000000000002</v>
      </c>
      <c r="II18" s="9">
        <v>21.539000000000001</v>
      </c>
      <c r="IJ18" s="9">
        <v>51.377000000000002</v>
      </c>
      <c r="IK18" s="9">
        <v>18.146999999999998</v>
      </c>
      <c r="IL18" s="9">
        <v>33.229999999999997</v>
      </c>
      <c r="IM18" s="9">
        <v>34.728000000000002</v>
      </c>
      <c r="IN18" s="9">
        <v>10.316000000000001</v>
      </c>
      <c r="IO18" s="9">
        <v>24.411999999999999</v>
      </c>
      <c r="IP18" s="9">
        <v>418.14499999999998</v>
      </c>
      <c r="IQ18" s="9">
        <v>196.57300000000001</v>
      </c>
    </row>
    <row r="19" spans="1:251">
      <c r="A19" s="10">
        <v>44958</v>
      </c>
      <c r="B19" s="9">
        <v>47.868000000000002</v>
      </c>
      <c r="C19" s="9">
        <v>116.20099999999999</v>
      </c>
      <c r="D19" s="9">
        <v>112.006</v>
      </c>
      <c r="E19" s="9">
        <v>43.637</v>
      </c>
      <c r="F19" s="9">
        <v>68.369</v>
      </c>
      <c r="G19" s="9">
        <v>41.177999999999997</v>
      </c>
      <c r="H19" s="9">
        <v>18.768999999999998</v>
      </c>
      <c r="I19" s="9">
        <v>22.408000000000001</v>
      </c>
      <c r="J19" s="9">
        <v>70.828999999999994</v>
      </c>
      <c r="K19" s="9">
        <v>24.867999999999999</v>
      </c>
      <c r="L19" s="9">
        <v>45.960999999999999</v>
      </c>
      <c r="M19" s="9">
        <v>52.063000000000002</v>
      </c>
      <c r="N19" s="9">
        <v>4.2309999999999999</v>
      </c>
      <c r="O19" s="9">
        <v>47.832000000000001</v>
      </c>
      <c r="P19" s="9">
        <v>490.11599999999999</v>
      </c>
      <c r="Q19" s="9">
        <v>146.83699999999999</v>
      </c>
      <c r="R19" s="9">
        <v>343.279</v>
      </c>
      <c r="S19" s="9">
        <v>158.01499999999999</v>
      </c>
      <c r="T19" s="9">
        <v>76.091999999999999</v>
      </c>
      <c r="U19" s="9">
        <v>81.923000000000002</v>
      </c>
      <c r="V19" s="9">
        <v>132.916</v>
      </c>
      <c r="W19" s="9">
        <v>70.128</v>
      </c>
      <c r="X19" s="9">
        <v>62.789000000000001</v>
      </c>
      <c r="Y19" s="9">
        <v>25.099</v>
      </c>
      <c r="Z19" s="9">
        <v>5.9649999999999999</v>
      </c>
      <c r="AA19" s="9">
        <v>19.134</v>
      </c>
      <c r="AB19" s="9">
        <v>5.67</v>
      </c>
      <c r="AC19" s="9">
        <v>0.73799999999999999</v>
      </c>
      <c r="AD19" s="9">
        <v>4.9320000000000004</v>
      </c>
      <c r="AE19" s="9">
        <v>244.05699999999999</v>
      </c>
      <c r="AF19" s="9">
        <v>47.734000000000002</v>
      </c>
      <c r="AG19" s="9">
        <v>196.32300000000001</v>
      </c>
      <c r="AH19" s="9">
        <v>19.413</v>
      </c>
      <c r="AI19" s="9">
        <v>5.6909999999999998</v>
      </c>
      <c r="AJ19" s="9">
        <v>13.722</v>
      </c>
      <c r="AK19" s="9">
        <v>224.64400000000001</v>
      </c>
      <c r="AL19" s="9">
        <v>42.042999999999999</v>
      </c>
      <c r="AM19" s="9">
        <v>182.602</v>
      </c>
      <c r="AN19" s="9">
        <v>82.373999999999995</v>
      </c>
      <c r="AO19" s="9">
        <v>22.271999999999998</v>
      </c>
      <c r="AP19" s="9">
        <v>60.101999999999997</v>
      </c>
      <c r="AQ19" s="9">
        <v>452.976</v>
      </c>
      <c r="AR19" s="9">
        <v>156.654</v>
      </c>
      <c r="AS19" s="9">
        <v>296.322</v>
      </c>
      <c r="AT19" s="9">
        <v>347.637</v>
      </c>
      <c r="AU19" s="9">
        <v>98.116</v>
      </c>
      <c r="AV19" s="9">
        <v>249.52199999999999</v>
      </c>
      <c r="AW19" s="9">
        <v>105.339</v>
      </c>
      <c r="AX19" s="9">
        <v>58.537999999999997</v>
      </c>
      <c r="AY19" s="9">
        <v>46.801000000000002</v>
      </c>
      <c r="AZ19" s="9">
        <v>174.09399999999999</v>
      </c>
      <c r="BA19" s="9">
        <v>88.897000000000006</v>
      </c>
      <c r="BB19" s="9">
        <v>85.197000000000003</v>
      </c>
      <c r="BC19" s="9">
        <v>933.06700000000001</v>
      </c>
      <c r="BD19" s="9">
        <v>262.46199999999999</v>
      </c>
      <c r="BE19" s="9">
        <v>670.60500000000002</v>
      </c>
      <c r="BF19" s="9">
        <v>6338.7020000000002</v>
      </c>
      <c r="BG19" s="9">
        <v>3280.3229999999999</v>
      </c>
      <c r="BH19" s="9">
        <v>3058.3789999999999</v>
      </c>
      <c r="BI19" s="9">
        <v>943.09199999999998</v>
      </c>
      <c r="BJ19" s="9">
        <v>303.49099999999999</v>
      </c>
      <c r="BK19" s="9">
        <v>639.601</v>
      </c>
      <c r="BL19" s="9">
        <v>6172.4629999999997</v>
      </c>
      <c r="BM19" s="9">
        <v>3004.6959999999999</v>
      </c>
      <c r="BN19" s="9">
        <v>3167.7669999999998</v>
      </c>
      <c r="BO19" s="9">
        <v>4671.9009999999998</v>
      </c>
      <c r="BP19" s="9">
        <v>2405.674</v>
      </c>
      <c r="BQ19" s="9">
        <v>2266.2269999999999</v>
      </c>
      <c r="BR19" s="9">
        <v>406.88900000000001</v>
      </c>
      <c r="BS19" s="9">
        <v>207.119</v>
      </c>
      <c r="BT19" s="9">
        <v>199.77</v>
      </c>
      <c r="BU19" s="9">
        <v>221.036</v>
      </c>
      <c r="BV19" s="9">
        <v>86.221999999999994</v>
      </c>
      <c r="BW19" s="9">
        <v>134.81399999999999</v>
      </c>
      <c r="BX19" s="9">
        <v>413.346</v>
      </c>
      <c r="BY19" s="9">
        <v>176.29</v>
      </c>
      <c r="BZ19" s="9">
        <v>237.05600000000001</v>
      </c>
      <c r="CA19" s="9">
        <v>83.233999999999995</v>
      </c>
      <c r="CB19" s="9">
        <v>33.688000000000002</v>
      </c>
      <c r="CC19" s="9">
        <v>49.546999999999997</v>
      </c>
      <c r="CD19" s="9">
        <v>59.966000000000001</v>
      </c>
      <c r="CE19" s="9">
        <v>25.114000000000001</v>
      </c>
      <c r="CF19" s="9">
        <v>34.851999999999997</v>
      </c>
      <c r="CG19" s="9">
        <v>23.905999999999999</v>
      </c>
      <c r="CH19" s="9">
        <v>12.055</v>
      </c>
      <c r="CI19" s="9">
        <v>11.851000000000001</v>
      </c>
      <c r="CJ19" s="9">
        <v>36.06</v>
      </c>
      <c r="CK19" s="9">
        <v>13.058999999999999</v>
      </c>
      <c r="CL19" s="9">
        <v>23</v>
      </c>
      <c r="CM19" s="9">
        <v>23.268000000000001</v>
      </c>
      <c r="CN19" s="9">
        <v>8.5730000000000004</v>
      </c>
      <c r="CO19" s="9">
        <v>14.695</v>
      </c>
      <c r="CP19" s="9">
        <v>330.11200000000002</v>
      </c>
      <c r="CQ19" s="9">
        <v>142.602</v>
      </c>
      <c r="CR19" s="9">
        <v>187.50899999999999</v>
      </c>
      <c r="CS19" s="9">
        <v>123.002</v>
      </c>
      <c r="CT19" s="9">
        <v>62.3</v>
      </c>
      <c r="CU19" s="9">
        <v>60.701999999999998</v>
      </c>
      <c r="CV19" s="9">
        <v>107.95399999999999</v>
      </c>
      <c r="CW19" s="9">
        <v>57.143999999999998</v>
      </c>
      <c r="CX19" s="9">
        <v>50.81</v>
      </c>
      <c r="CY19" s="9">
        <v>15.048</v>
      </c>
      <c r="CZ19" s="9">
        <v>5.1559999999999997</v>
      </c>
      <c r="DA19" s="9">
        <v>9.8919999999999995</v>
      </c>
      <c r="DB19" s="9">
        <v>3.1749999999999998</v>
      </c>
      <c r="DC19" s="9">
        <v>1.48</v>
      </c>
      <c r="DD19" s="9">
        <v>1.6950000000000001</v>
      </c>
      <c r="DE19" s="9">
        <v>147.215</v>
      </c>
      <c r="DF19" s="9">
        <v>55.564999999999998</v>
      </c>
      <c r="DG19" s="9">
        <v>91.65</v>
      </c>
      <c r="DH19" s="9">
        <v>19.753</v>
      </c>
      <c r="DI19" s="9">
        <v>5.6</v>
      </c>
      <c r="DJ19" s="9">
        <v>14.154</v>
      </c>
      <c r="DK19" s="9">
        <v>127.462</v>
      </c>
      <c r="DL19" s="9">
        <v>49.966000000000001</v>
      </c>
      <c r="DM19" s="9">
        <v>77.497</v>
      </c>
      <c r="DN19" s="9">
        <v>56.719000000000001</v>
      </c>
      <c r="DO19" s="9">
        <v>23.257000000000001</v>
      </c>
      <c r="DP19" s="9">
        <v>33.463000000000001</v>
      </c>
      <c r="DQ19" s="9">
        <v>1087.2159999999999</v>
      </c>
      <c r="DR19" s="9">
        <v>422.73200000000003</v>
      </c>
      <c r="DS19" s="9">
        <v>664.48400000000004</v>
      </c>
      <c r="DT19" s="9">
        <v>766.72699999999998</v>
      </c>
      <c r="DU19" s="9">
        <v>250.1</v>
      </c>
      <c r="DV19" s="9">
        <v>516.62699999999995</v>
      </c>
      <c r="DW19" s="9">
        <v>320.48899999999998</v>
      </c>
      <c r="DX19" s="9">
        <v>172.63200000000001</v>
      </c>
      <c r="DY19" s="9">
        <v>147.85599999999999</v>
      </c>
      <c r="DZ19" s="9">
        <v>131.86000000000001</v>
      </c>
      <c r="EA19" s="9">
        <v>69.197999999999993</v>
      </c>
      <c r="EB19" s="9">
        <v>62.661000000000001</v>
      </c>
      <c r="EC19" s="9">
        <v>1368.702</v>
      </c>
      <c r="ED19" s="9">
        <v>529.82399999999996</v>
      </c>
      <c r="EE19" s="9">
        <v>838.87800000000004</v>
      </c>
      <c r="EF19" s="9">
        <v>4755.1350000000002</v>
      </c>
      <c r="EG19" s="9">
        <v>2439.3609999999999</v>
      </c>
      <c r="EH19" s="9">
        <v>2315.7739999999999</v>
      </c>
      <c r="EI19" s="9">
        <v>1417.327</v>
      </c>
      <c r="EJ19" s="9">
        <v>565.33399999999995</v>
      </c>
      <c r="EK19" s="9">
        <v>851.99300000000005</v>
      </c>
      <c r="EL19" s="9">
        <v>4343.6509999999998</v>
      </c>
      <c r="EM19" s="9">
        <v>2052.7199999999998</v>
      </c>
      <c r="EN19" s="9">
        <v>2290.931</v>
      </c>
      <c r="EO19" s="9">
        <v>664.27599999999995</v>
      </c>
      <c r="EP19" s="9">
        <v>401.01499999999999</v>
      </c>
      <c r="EQ19" s="9">
        <v>263.26100000000002</v>
      </c>
      <c r="ER19" s="9">
        <v>65.986000000000004</v>
      </c>
      <c r="ES19" s="9">
        <v>38.523000000000003</v>
      </c>
      <c r="ET19" s="9">
        <v>27.463000000000001</v>
      </c>
      <c r="EU19" s="9">
        <v>36.917999999999999</v>
      </c>
      <c r="EV19" s="9">
        <v>20.751999999999999</v>
      </c>
      <c r="EW19" s="9">
        <v>16.166</v>
      </c>
      <c r="EX19" s="9">
        <v>182.07900000000001</v>
      </c>
      <c r="EY19" s="9">
        <v>89.581999999999994</v>
      </c>
      <c r="EZ19" s="9">
        <v>92.497</v>
      </c>
      <c r="FA19" s="9">
        <v>17.16</v>
      </c>
      <c r="FB19" s="9">
        <v>7.02</v>
      </c>
      <c r="FC19" s="9">
        <v>10.14</v>
      </c>
      <c r="FD19" s="9">
        <v>9.1769999999999996</v>
      </c>
      <c r="FE19" s="9">
        <v>4.1589999999999998</v>
      </c>
      <c r="FF19" s="9">
        <v>5.0179999999999998</v>
      </c>
      <c r="FG19" s="9">
        <v>3.0449999999999999</v>
      </c>
      <c r="FH19" s="9">
        <v>1.389</v>
      </c>
      <c r="FI19" s="9">
        <v>1.6559999999999999</v>
      </c>
      <c r="FJ19" s="9">
        <v>6.1319999999999997</v>
      </c>
      <c r="FK19" s="9">
        <v>2.77</v>
      </c>
      <c r="FL19" s="9">
        <v>3.3620000000000001</v>
      </c>
      <c r="FM19" s="9">
        <v>7.9829999999999997</v>
      </c>
      <c r="FN19" s="9">
        <v>2.8610000000000002</v>
      </c>
      <c r="FO19" s="9">
        <v>5.1219999999999999</v>
      </c>
      <c r="FP19" s="9">
        <v>164.91900000000001</v>
      </c>
      <c r="FQ19" s="9">
        <v>82.561999999999998</v>
      </c>
      <c r="FR19" s="9">
        <v>82.356999999999999</v>
      </c>
      <c r="FS19" s="9">
        <v>7.31</v>
      </c>
      <c r="FT19" s="9">
        <v>4.7549999999999999</v>
      </c>
      <c r="FU19" s="9">
        <v>2.5539999999999998</v>
      </c>
      <c r="FV19" s="9">
        <v>6.2329999999999997</v>
      </c>
      <c r="FW19" s="9">
        <v>4.2850000000000001</v>
      </c>
      <c r="FX19" s="9">
        <v>1.9470000000000001</v>
      </c>
      <c r="FY19" s="9">
        <v>1.077</v>
      </c>
      <c r="FZ19" s="9">
        <v>0.47</v>
      </c>
      <c r="GA19" s="9">
        <v>0.60699999999999998</v>
      </c>
      <c r="GB19" s="9">
        <v>1.7250000000000001</v>
      </c>
      <c r="GC19" s="9">
        <v>1.022</v>
      </c>
      <c r="GD19" s="9">
        <v>0.70299999999999996</v>
      </c>
      <c r="GE19" s="9">
        <v>137.35300000000001</v>
      </c>
      <c r="GF19" s="9">
        <v>66.555999999999997</v>
      </c>
      <c r="GG19" s="9">
        <v>70.796999999999997</v>
      </c>
      <c r="GH19" s="9">
        <v>33.847000000000001</v>
      </c>
      <c r="GI19" s="9">
        <v>17.071999999999999</v>
      </c>
      <c r="GJ19" s="9">
        <v>16.774999999999999</v>
      </c>
      <c r="GK19" s="9">
        <v>103.506</v>
      </c>
      <c r="GL19" s="9">
        <v>49.484000000000002</v>
      </c>
      <c r="GM19" s="9">
        <v>54.021999999999998</v>
      </c>
      <c r="GN19" s="9">
        <v>18.530999999999999</v>
      </c>
      <c r="GO19" s="9">
        <v>10.228</v>
      </c>
      <c r="GP19" s="9">
        <v>8.3019999999999996</v>
      </c>
      <c r="GQ19" s="9">
        <v>3497.297</v>
      </c>
      <c r="GR19" s="9">
        <v>1562.123</v>
      </c>
      <c r="GS19" s="9">
        <v>1935.174</v>
      </c>
      <c r="GT19" s="9">
        <v>3273.0720000000001</v>
      </c>
      <c r="GU19" s="9">
        <v>1450.683</v>
      </c>
      <c r="GV19" s="9">
        <v>1822.3879999999999</v>
      </c>
      <c r="GW19" s="9">
        <v>224.22499999999999</v>
      </c>
      <c r="GX19" s="9">
        <v>111.43899999999999</v>
      </c>
      <c r="GY19" s="9">
        <v>112.785</v>
      </c>
      <c r="GZ19" s="9">
        <v>9.2780000000000005</v>
      </c>
      <c r="HA19" s="9">
        <v>5.6740000000000004</v>
      </c>
      <c r="HB19" s="9">
        <v>3.6040000000000001</v>
      </c>
      <c r="HC19" s="9">
        <v>3670.098</v>
      </c>
      <c r="HD19" s="9">
        <v>1646.0309999999999</v>
      </c>
      <c r="HE19" s="9">
        <v>2024.067</v>
      </c>
      <c r="HF19" s="9">
        <v>681.43600000000004</v>
      </c>
      <c r="HG19" s="9">
        <v>408.03500000000003</v>
      </c>
      <c r="HH19" s="9">
        <v>273.40100000000001</v>
      </c>
      <c r="HI19" s="9">
        <v>3662.2150000000001</v>
      </c>
      <c r="HJ19" s="9">
        <v>1644.6849999999999</v>
      </c>
      <c r="HK19" s="9">
        <v>2017.5309999999999</v>
      </c>
      <c r="HL19" s="9">
        <v>6636.3890000000001</v>
      </c>
      <c r="HM19" s="9">
        <v>3262.9360000000001</v>
      </c>
      <c r="HN19" s="9">
        <v>3373.4520000000002</v>
      </c>
      <c r="HO19" s="9">
        <v>4294.1220000000003</v>
      </c>
      <c r="HP19" s="9">
        <v>2245.607</v>
      </c>
      <c r="HQ19" s="9">
        <v>2048.5140000000001</v>
      </c>
      <c r="HR19" s="9">
        <v>477.58300000000003</v>
      </c>
      <c r="HS19" s="9">
        <v>249.89400000000001</v>
      </c>
      <c r="HT19" s="9">
        <v>227.68899999999999</v>
      </c>
      <c r="HU19" s="9">
        <v>261.44</v>
      </c>
      <c r="HV19" s="9">
        <v>115.529</v>
      </c>
      <c r="HW19" s="9">
        <v>145.911</v>
      </c>
      <c r="HX19" s="9">
        <v>508.23899999999998</v>
      </c>
      <c r="HY19" s="9">
        <v>222.96899999999999</v>
      </c>
      <c r="HZ19" s="9">
        <v>285.27</v>
      </c>
      <c r="IA19" s="9">
        <v>87.653999999999996</v>
      </c>
      <c r="IB19" s="9">
        <v>35.487000000000002</v>
      </c>
      <c r="IC19" s="9">
        <v>52.167999999999999</v>
      </c>
      <c r="ID19" s="9">
        <v>69.673000000000002</v>
      </c>
      <c r="IE19" s="9">
        <v>32.287999999999997</v>
      </c>
      <c r="IF19" s="9">
        <v>37.384999999999998</v>
      </c>
      <c r="IG19" s="9">
        <v>29.890999999999998</v>
      </c>
      <c r="IH19" s="9">
        <v>13.795999999999999</v>
      </c>
      <c r="II19" s="9">
        <v>16.096</v>
      </c>
      <c r="IJ19" s="9">
        <v>39.781999999999996</v>
      </c>
      <c r="IK19" s="9">
        <v>18.492999999999999</v>
      </c>
      <c r="IL19" s="9">
        <v>21.289000000000001</v>
      </c>
      <c r="IM19" s="9">
        <v>17.981000000000002</v>
      </c>
      <c r="IN19" s="9">
        <v>3.198</v>
      </c>
      <c r="IO19" s="9">
        <v>14.782999999999999</v>
      </c>
      <c r="IP19" s="9">
        <v>420.58499999999998</v>
      </c>
      <c r="IQ19" s="9">
        <v>187.483</v>
      </c>
    </row>
    <row r="20" spans="1:251">
      <c r="A20" s="10">
        <v>45323</v>
      </c>
      <c r="B20" s="9">
        <v>45.304000000000002</v>
      </c>
      <c r="C20" s="9">
        <v>95.49</v>
      </c>
      <c r="D20" s="9">
        <v>90.625</v>
      </c>
      <c r="E20" s="9">
        <v>36.948</v>
      </c>
      <c r="F20" s="9">
        <v>53.677</v>
      </c>
      <c r="G20" s="9">
        <v>39.195999999999998</v>
      </c>
      <c r="H20" s="9">
        <v>21.091999999999999</v>
      </c>
      <c r="I20" s="9">
        <v>18.103999999999999</v>
      </c>
      <c r="J20" s="9">
        <v>51.429000000000002</v>
      </c>
      <c r="K20" s="9">
        <v>15.856</v>
      </c>
      <c r="L20" s="9">
        <v>35.573</v>
      </c>
      <c r="M20" s="9">
        <v>50.168999999999997</v>
      </c>
      <c r="N20" s="9">
        <v>8.3559999999999999</v>
      </c>
      <c r="O20" s="9">
        <v>41.813000000000002</v>
      </c>
      <c r="P20" s="9">
        <v>522.68899999999996</v>
      </c>
      <c r="Q20" s="9">
        <v>174.374</v>
      </c>
      <c r="R20" s="9">
        <v>348.31599999999997</v>
      </c>
      <c r="S20" s="9">
        <v>173.65100000000001</v>
      </c>
      <c r="T20" s="9">
        <v>81.807000000000002</v>
      </c>
      <c r="U20" s="9">
        <v>91.843999999999994</v>
      </c>
      <c r="V20" s="9">
        <v>150.876</v>
      </c>
      <c r="W20" s="9">
        <v>73.988</v>
      </c>
      <c r="X20" s="9">
        <v>76.888000000000005</v>
      </c>
      <c r="Y20" s="9">
        <v>22.774999999999999</v>
      </c>
      <c r="Z20" s="9">
        <v>7.82</v>
      </c>
      <c r="AA20" s="9">
        <v>14.955</v>
      </c>
      <c r="AB20" s="9">
        <v>8.6069999999999993</v>
      </c>
      <c r="AC20" s="9">
        <v>3.6659999999999999</v>
      </c>
      <c r="AD20" s="9">
        <v>4.9409999999999998</v>
      </c>
      <c r="AE20" s="9">
        <v>245.239</v>
      </c>
      <c r="AF20" s="9">
        <v>67.488</v>
      </c>
      <c r="AG20" s="9">
        <v>177.751</v>
      </c>
      <c r="AH20" s="9">
        <v>11.1</v>
      </c>
      <c r="AI20" s="9">
        <v>2.8109999999999999</v>
      </c>
      <c r="AJ20" s="9">
        <v>8.2899999999999991</v>
      </c>
      <c r="AK20" s="9">
        <v>234.13900000000001</v>
      </c>
      <c r="AL20" s="9">
        <v>64.677000000000007</v>
      </c>
      <c r="AM20" s="9">
        <v>169.46199999999999</v>
      </c>
      <c r="AN20" s="9">
        <v>95.191000000000003</v>
      </c>
      <c r="AO20" s="9">
        <v>21.411999999999999</v>
      </c>
      <c r="AP20" s="9">
        <v>73.778999999999996</v>
      </c>
      <c r="AQ20" s="9">
        <v>476.81900000000002</v>
      </c>
      <c r="AR20" s="9">
        <v>178.58500000000001</v>
      </c>
      <c r="AS20" s="9">
        <v>298.233</v>
      </c>
      <c r="AT20" s="9">
        <v>350.44600000000003</v>
      </c>
      <c r="AU20" s="9">
        <v>104.024</v>
      </c>
      <c r="AV20" s="9">
        <v>246.422</v>
      </c>
      <c r="AW20" s="9">
        <v>126.373</v>
      </c>
      <c r="AX20" s="9">
        <v>74.561000000000007</v>
      </c>
      <c r="AY20" s="9">
        <v>51.811999999999998</v>
      </c>
      <c r="AZ20" s="9">
        <v>190.072</v>
      </c>
      <c r="BA20" s="9">
        <v>95.08</v>
      </c>
      <c r="BB20" s="9">
        <v>94.992999999999995</v>
      </c>
      <c r="BC20" s="9">
        <v>950.22900000000004</v>
      </c>
      <c r="BD20" s="9">
        <v>303.18299999999999</v>
      </c>
      <c r="BE20" s="9">
        <v>647.04600000000005</v>
      </c>
      <c r="BF20" s="9">
        <v>6565.0039999999999</v>
      </c>
      <c r="BG20" s="9">
        <v>3375.89</v>
      </c>
      <c r="BH20" s="9">
        <v>3189.114</v>
      </c>
      <c r="BI20" s="9">
        <v>999.50800000000004</v>
      </c>
      <c r="BJ20" s="9">
        <v>352.959</v>
      </c>
      <c r="BK20" s="9">
        <v>646.54899999999998</v>
      </c>
      <c r="BL20" s="9">
        <v>6208.1750000000002</v>
      </c>
      <c r="BM20" s="9">
        <v>3022.424</v>
      </c>
      <c r="BN20" s="9">
        <v>3185.7510000000002</v>
      </c>
      <c r="BO20" s="9">
        <v>4721.866</v>
      </c>
      <c r="BP20" s="9">
        <v>2430.5749999999998</v>
      </c>
      <c r="BQ20" s="9">
        <v>2291.2910000000002</v>
      </c>
      <c r="BR20" s="9">
        <v>407.19299999999998</v>
      </c>
      <c r="BS20" s="9">
        <v>205.816</v>
      </c>
      <c r="BT20" s="9">
        <v>201.37700000000001</v>
      </c>
      <c r="BU20" s="9">
        <v>221.14699999999999</v>
      </c>
      <c r="BV20" s="9">
        <v>83.36</v>
      </c>
      <c r="BW20" s="9">
        <v>137.78700000000001</v>
      </c>
      <c r="BX20" s="9">
        <v>415.28</v>
      </c>
      <c r="BY20" s="9">
        <v>178.47800000000001</v>
      </c>
      <c r="BZ20" s="9">
        <v>236.80199999999999</v>
      </c>
      <c r="CA20" s="9">
        <v>77.888999999999996</v>
      </c>
      <c r="CB20" s="9">
        <v>41.493000000000002</v>
      </c>
      <c r="CC20" s="9">
        <v>36.396999999999998</v>
      </c>
      <c r="CD20" s="9">
        <v>59.033000000000001</v>
      </c>
      <c r="CE20" s="9">
        <v>32.78</v>
      </c>
      <c r="CF20" s="9">
        <v>26.253</v>
      </c>
      <c r="CG20" s="9">
        <v>25.067</v>
      </c>
      <c r="CH20" s="9">
        <v>15.07</v>
      </c>
      <c r="CI20" s="9">
        <v>9.9960000000000004</v>
      </c>
      <c r="CJ20" s="9">
        <v>33.966000000000001</v>
      </c>
      <c r="CK20" s="9">
        <v>17.709</v>
      </c>
      <c r="CL20" s="9">
        <v>16.257000000000001</v>
      </c>
      <c r="CM20" s="9">
        <v>18.856000000000002</v>
      </c>
      <c r="CN20" s="9">
        <v>8.7129999999999992</v>
      </c>
      <c r="CO20" s="9">
        <v>10.143000000000001</v>
      </c>
      <c r="CP20" s="9">
        <v>337.39</v>
      </c>
      <c r="CQ20" s="9">
        <v>136.98500000000001</v>
      </c>
      <c r="CR20" s="9">
        <v>200.405</v>
      </c>
      <c r="CS20" s="9">
        <v>111.855</v>
      </c>
      <c r="CT20" s="9">
        <v>55.578000000000003</v>
      </c>
      <c r="CU20" s="9">
        <v>56.277000000000001</v>
      </c>
      <c r="CV20" s="9">
        <v>104.25700000000001</v>
      </c>
      <c r="CW20" s="9">
        <v>52.472000000000001</v>
      </c>
      <c r="CX20" s="9">
        <v>51.786000000000001</v>
      </c>
      <c r="CY20" s="9">
        <v>7.5979999999999999</v>
      </c>
      <c r="CZ20" s="9">
        <v>3.1059999999999999</v>
      </c>
      <c r="DA20" s="9">
        <v>4.4909999999999997</v>
      </c>
      <c r="DB20" s="9">
        <v>4.8479999999999999</v>
      </c>
      <c r="DC20" s="9">
        <v>2.6269999999999998</v>
      </c>
      <c r="DD20" s="9">
        <v>2.2210000000000001</v>
      </c>
      <c r="DE20" s="9">
        <v>166.739</v>
      </c>
      <c r="DF20" s="9">
        <v>62.222000000000001</v>
      </c>
      <c r="DG20" s="9">
        <v>104.517</v>
      </c>
      <c r="DH20" s="9">
        <v>19.231999999999999</v>
      </c>
      <c r="DI20" s="9">
        <v>8.35</v>
      </c>
      <c r="DJ20" s="9">
        <v>10.881</v>
      </c>
      <c r="DK20" s="9">
        <v>147.50700000000001</v>
      </c>
      <c r="DL20" s="9">
        <v>53.872</v>
      </c>
      <c r="DM20" s="9">
        <v>93.635999999999996</v>
      </c>
      <c r="DN20" s="9">
        <v>53.948</v>
      </c>
      <c r="DO20" s="9">
        <v>16.558</v>
      </c>
      <c r="DP20" s="9">
        <v>37.39</v>
      </c>
      <c r="DQ20" s="9">
        <v>1071.03</v>
      </c>
      <c r="DR20" s="9">
        <v>413.37099999999998</v>
      </c>
      <c r="DS20" s="9">
        <v>657.65800000000002</v>
      </c>
      <c r="DT20" s="9">
        <v>748.51700000000005</v>
      </c>
      <c r="DU20" s="9">
        <v>253.82300000000001</v>
      </c>
      <c r="DV20" s="9">
        <v>494.69400000000002</v>
      </c>
      <c r="DW20" s="9">
        <v>322.51299999999998</v>
      </c>
      <c r="DX20" s="9">
        <v>159.548</v>
      </c>
      <c r="DY20" s="9">
        <v>162.964</v>
      </c>
      <c r="DZ20" s="9">
        <v>129.32400000000001</v>
      </c>
      <c r="EA20" s="9">
        <v>67.542000000000002</v>
      </c>
      <c r="EB20" s="9">
        <v>61.781999999999996</v>
      </c>
      <c r="EC20" s="9">
        <v>1356.9849999999999</v>
      </c>
      <c r="ED20" s="9">
        <v>524.30700000000002</v>
      </c>
      <c r="EE20" s="9">
        <v>832.678</v>
      </c>
      <c r="EF20" s="9">
        <v>4799.7550000000001</v>
      </c>
      <c r="EG20" s="9">
        <v>2472.0680000000002</v>
      </c>
      <c r="EH20" s="9">
        <v>2327.6869999999999</v>
      </c>
      <c r="EI20" s="9">
        <v>1408.42</v>
      </c>
      <c r="EJ20" s="9">
        <v>550.35599999999999</v>
      </c>
      <c r="EK20" s="9">
        <v>858.06299999999999</v>
      </c>
      <c r="EL20" s="9">
        <v>4486.9690000000001</v>
      </c>
      <c r="EM20" s="9">
        <v>2115.7040000000002</v>
      </c>
      <c r="EN20" s="9">
        <v>2371.2649999999999</v>
      </c>
      <c r="EO20" s="9">
        <v>731.18399999999997</v>
      </c>
      <c r="EP20" s="9">
        <v>436.517</v>
      </c>
      <c r="EQ20" s="9">
        <v>294.66699999999997</v>
      </c>
      <c r="ER20" s="9">
        <v>75.209999999999994</v>
      </c>
      <c r="ES20" s="9">
        <v>49.424999999999997</v>
      </c>
      <c r="ET20" s="9">
        <v>25.785</v>
      </c>
      <c r="EU20" s="9">
        <v>43.703000000000003</v>
      </c>
      <c r="EV20" s="9">
        <v>27.19</v>
      </c>
      <c r="EW20" s="9">
        <v>16.513000000000002</v>
      </c>
      <c r="EX20" s="9">
        <v>181.49600000000001</v>
      </c>
      <c r="EY20" s="9">
        <v>88.754000000000005</v>
      </c>
      <c r="EZ20" s="9">
        <v>92.742000000000004</v>
      </c>
      <c r="FA20" s="9">
        <v>23.259</v>
      </c>
      <c r="FB20" s="9">
        <v>9.6050000000000004</v>
      </c>
      <c r="FC20" s="9">
        <v>13.653</v>
      </c>
      <c r="FD20" s="9">
        <v>13.682</v>
      </c>
      <c r="FE20" s="9">
        <v>4.2270000000000003</v>
      </c>
      <c r="FF20" s="9">
        <v>9.4550000000000001</v>
      </c>
      <c r="FG20" s="9">
        <v>2.948</v>
      </c>
      <c r="FH20" s="9">
        <v>0.90100000000000002</v>
      </c>
      <c r="FI20" s="9">
        <v>2.0470000000000002</v>
      </c>
      <c r="FJ20" s="9">
        <v>10.734999999999999</v>
      </c>
      <c r="FK20" s="9">
        <v>3.3260000000000001</v>
      </c>
      <c r="FL20" s="9">
        <v>7.4089999999999998</v>
      </c>
      <c r="FM20" s="9">
        <v>9.5760000000000005</v>
      </c>
      <c r="FN20" s="9">
        <v>5.3780000000000001</v>
      </c>
      <c r="FO20" s="9">
        <v>4.1980000000000004</v>
      </c>
      <c r="FP20" s="9">
        <v>158.238</v>
      </c>
      <c r="FQ20" s="9">
        <v>79.149000000000001</v>
      </c>
      <c r="FR20" s="9">
        <v>79.087999999999994</v>
      </c>
      <c r="FS20" s="9">
        <v>9.3480000000000008</v>
      </c>
      <c r="FT20" s="9">
        <v>4.4969999999999999</v>
      </c>
      <c r="FU20" s="9">
        <v>4.851</v>
      </c>
      <c r="FV20" s="9">
        <v>8.0630000000000006</v>
      </c>
      <c r="FW20" s="9">
        <v>3.76</v>
      </c>
      <c r="FX20" s="9">
        <v>4.3029999999999999</v>
      </c>
      <c r="FY20" s="9">
        <v>1.2849999999999999</v>
      </c>
      <c r="FZ20" s="9">
        <v>0.73699999999999999</v>
      </c>
      <c r="GA20" s="9">
        <v>0.54800000000000004</v>
      </c>
      <c r="GB20" s="9">
        <v>1.0940000000000001</v>
      </c>
      <c r="GC20" s="9">
        <v>0</v>
      </c>
      <c r="GD20" s="9">
        <v>1.0940000000000001</v>
      </c>
      <c r="GE20" s="9">
        <v>125.214</v>
      </c>
      <c r="GF20" s="9">
        <v>63.634999999999998</v>
      </c>
      <c r="GG20" s="9">
        <v>61.58</v>
      </c>
      <c r="GH20" s="9">
        <v>28.199000000000002</v>
      </c>
      <c r="GI20" s="9">
        <v>15.667</v>
      </c>
      <c r="GJ20" s="9">
        <v>12.532</v>
      </c>
      <c r="GK20" s="9">
        <v>97.015000000000001</v>
      </c>
      <c r="GL20" s="9">
        <v>47.968000000000004</v>
      </c>
      <c r="GM20" s="9">
        <v>49.048000000000002</v>
      </c>
      <c r="GN20" s="9">
        <v>22.581</v>
      </c>
      <c r="GO20" s="9">
        <v>11.018000000000001</v>
      </c>
      <c r="GP20" s="9">
        <v>11.563000000000001</v>
      </c>
      <c r="GQ20" s="9">
        <v>3574.2890000000002</v>
      </c>
      <c r="GR20" s="9">
        <v>1590.433</v>
      </c>
      <c r="GS20" s="9">
        <v>1983.856</v>
      </c>
      <c r="GT20" s="9">
        <v>3314.5430000000001</v>
      </c>
      <c r="GU20" s="9">
        <v>1472.6010000000001</v>
      </c>
      <c r="GV20" s="9">
        <v>1841.942</v>
      </c>
      <c r="GW20" s="9">
        <v>259.745</v>
      </c>
      <c r="GX20" s="9">
        <v>117.831</v>
      </c>
      <c r="GY20" s="9">
        <v>141.91399999999999</v>
      </c>
      <c r="GZ20" s="9">
        <v>11.01</v>
      </c>
      <c r="HA20" s="9">
        <v>4.66</v>
      </c>
      <c r="HB20" s="9">
        <v>6.35</v>
      </c>
      <c r="HC20" s="9">
        <v>3744.7750000000001</v>
      </c>
      <c r="HD20" s="9">
        <v>1674.5260000000001</v>
      </c>
      <c r="HE20" s="9">
        <v>2070.248</v>
      </c>
      <c r="HF20" s="9">
        <v>754.44299999999998</v>
      </c>
      <c r="HG20" s="9">
        <v>446.12299999999999</v>
      </c>
      <c r="HH20" s="9">
        <v>308.32</v>
      </c>
      <c r="HI20" s="9">
        <v>3732.5259999999998</v>
      </c>
      <c r="HJ20" s="9">
        <v>1669.5820000000001</v>
      </c>
      <c r="HK20" s="9">
        <v>2062.9450000000002</v>
      </c>
      <c r="HL20" s="9">
        <v>6817.5469999999996</v>
      </c>
      <c r="HM20" s="9">
        <v>3355.4650000000001</v>
      </c>
      <c r="HN20" s="9">
        <v>3462.0819999999999</v>
      </c>
      <c r="HO20" s="9">
        <v>4392.55</v>
      </c>
      <c r="HP20" s="9">
        <v>2299.1970000000001</v>
      </c>
      <c r="HQ20" s="9">
        <v>2093.3519999999999</v>
      </c>
      <c r="HR20" s="9">
        <v>518.05799999999999</v>
      </c>
      <c r="HS20" s="9">
        <v>289.846</v>
      </c>
      <c r="HT20" s="9">
        <v>228.21199999999999</v>
      </c>
      <c r="HU20" s="9">
        <v>291.64600000000002</v>
      </c>
      <c r="HV20" s="9">
        <v>128.273</v>
      </c>
      <c r="HW20" s="9">
        <v>163.37299999999999</v>
      </c>
      <c r="HX20" s="9">
        <v>577.88199999999995</v>
      </c>
      <c r="HY20" s="9">
        <v>264.13200000000001</v>
      </c>
      <c r="HZ20" s="9">
        <v>313.75</v>
      </c>
      <c r="IA20" s="9">
        <v>97.622</v>
      </c>
      <c r="IB20" s="9">
        <v>45.893999999999998</v>
      </c>
      <c r="IC20" s="9">
        <v>51.728000000000002</v>
      </c>
      <c r="ID20" s="9">
        <v>74.322999999999993</v>
      </c>
      <c r="IE20" s="9">
        <v>38.533999999999999</v>
      </c>
      <c r="IF20" s="9">
        <v>35.789000000000001</v>
      </c>
      <c r="IG20" s="9">
        <v>26.396999999999998</v>
      </c>
      <c r="IH20" s="9">
        <v>13.824</v>
      </c>
      <c r="II20" s="9">
        <v>12.573</v>
      </c>
      <c r="IJ20" s="9">
        <v>47.926000000000002</v>
      </c>
      <c r="IK20" s="9">
        <v>24.71</v>
      </c>
      <c r="IL20" s="9">
        <v>23.216000000000001</v>
      </c>
      <c r="IM20" s="9">
        <v>23.298999999999999</v>
      </c>
      <c r="IN20" s="9">
        <v>7.36</v>
      </c>
      <c r="IO20" s="9">
        <v>15.939</v>
      </c>
      <c r="IP20" s="9">
        <v>480.26</v>
      </c>
      <c r="IQ20" s="9">
        <v>218.238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343.83100000000002</v>
      </c>
      <c r="C11" s="9">
        <v>221.55199999999999</v>
      </c>
      <c r="D11" s="9">
        <v>119.81699999999999</v>
      </c>
      <c r="E11" s="9">
        <v>101.735</v>
      </c>
      <c r="F11" s="9">
        <v>209.93100000000001</v>
      </c>
      <c r="G11" s="9">
        <v>114.098</v>
      </c>
      <c r="H11" s="9">
        <v>95.832999999999998</v>
      </c>
      <c r="I11" s="9">
        <v>11.621</v>
      </c>
      <c r="J11" s="9">
        <v>5.7190000000000003</v>
      </c>
      <c r="K11" s="9">
        <v>5.9020000000000001</v>
      </c>
      <c r="L11" s="9">
        <v>5.7629999999999999</v>
      </c>
      <c r="M11" s="9">
        <v>2.0209999999999999</v>
      </c>
      <c r="N11" s="9">
        <v>3.7410000000000001</v>
      </c>
      <c r="O11" s="9">
        <v>298.25099999999998</v>
      </c>
      <c r="P11" s="9">
        <v>108.28400000000001</v>
      </c>
      <c r="Q11" s="9">
        <v>189.96700000000001</v>
      </c>
      <c r="R11" s="9">
        <v>40.131999999999998</v>
      </c>
      <c r="S11" s="9">
        <v>19.023</v>
      </c>
      <c r="T11" s="9">
        <v>21.109000000000002</v>
      </c>
      <c r="U11" s="9">
        <v>258.11900000000003</v>
      </c>
      <c r="V11" s="9">
        <v>89.260999999999996</v>
      </c>
      <c r="W11" s="9">
        <v>168.858</v>
      </c>
      <c r="X11" s="9">
        <v>71.185000000000002</v>
      </c>
      <c r="Y11" s="9">
        <v>22.797999999999998</v>
      </c>
      <c r="Z11" s="9">
        <v>48.387</v>
      </c>
      <c r="AA11" s="9">
        <v>1693.0419999999999</v>
      </c>
      <c r="AB11" s="9">
        <v>708.30100000000004</v>
      </c>
      <c r="AC11" s="9">
        <v>984.74099999999999</v>
      </c>
      <c r="AD11" s="9">
        <v>1450.54</v>
      </c>
      <c r="AE11" s="9">
        <v>590.63900000000001</v>
      </c>
      <c r="AF11" s="9">
        <v>859.90099999999995</v>
      </c>
      <c r="AG11" s="9">
        <v>242.50200000000001</v>
      </c>
      <c r="AH11" s="9">
        <v>117.66200000000001</v>
      </c>
      <c r="AI11" s="9">
        <v>124.84</v>
      </c>
      <c r="AJ11" s="9">
        <v>234.24299999999999</v>
      </c>
      <c r="AK11" s="9">
        <v>125.121</v>
      </c>
      <c r="AL11" s="9">
        <v>109.122</v>
      </c>
      <c r="AM11" s="9">
        <v>2129.1880000000001</v>
      </c>
      <c r="AN11" s="9">
        <v>866.03899999999999</v>
      </c>
      <c r="AO11" s="9">
        <v>1263.1489999999999</v>
      </c>
      <c r="AP11" s="9">
        <v>3723.5349999999999</v>
      </c>
      <c r="AQ11" s="9">
        <v>2009.865</v>
      </c>
      <c r="AR11" s="9">
        <v>1713.67</v>
      </c>
      <c r="AS11" s="9">
        <v>2289.7930000000001</v>
      </c>
      <c r="AT11" s="9">
        <v>961.22199999999998</v>
      </c>
      <c r="AU11" s="9">
        <v>1328.5719999999999</v>
      </c>
      <c r="AV11" s="9">
        <v>4784.1040000000003</v>
      </c>
      <c r="AW11" s="9">
        <v>2362.62</v>
      </c>
      <c r="AX11" s="9">
        <v>2421.4839999999999</v>
      </c>
      <c r="AY11" s="9">
        <v>2974.3620000000001</v>
      </c>
      <c r="AZ11" s="9">
        <v>1604.3810000000001</v>
      </c>
      <c r="BA11" s="9">
        <v>1369.981</v>
      </c>
      <c r="BB11" s="9">
        <v>474.07600000000002</v>
      </c>
      <c r="BC11" s="9">
        <v>253.33699999999999</v>
      </c>
      <c r="BD11" s="9">
        <v>220.739</v>
      </c>
      <c r="BE11" s="9">
        <v>283.78399999999999</v>
      </c>
      <c r="BF11" s="9">
        <v>116.001</v>
      </c>
      <c r="BG11" s="9">
        <v>167.78299999999999</v>
      </c>
      <c r="BH11" s="9">
        <v>558.43799999999999</v>
      </c>
      <c r="BI11" s="9">
        <v>237.28800000000001</v>
      </c>
      <c r="BJ11" s="9">
        <v>321.14999999999998</v>
      </c>
      <c r="BK11" s="9">
        <v>71.983999999999995</v>
      </c>
      <c r="BL11" s="9">
        <v>31.463999999999999</v>
      </c>
      <c r="BM11" s="9">
        <v>40.518999999999998</v>
      </c>
      <c r="BN11" s="9">
        <v>51.582000000000001</v>
      </c>
      <c r="BO11" s="9">
        <v>27.254000000000001</v>
      </c>
      <c r="BP11" s="9">
        <v>24.327999999999999</v>
      </c>
      <c r="BQ11" s="9">
        <v>26.876000000000001</v>
      </c>
      <c r="BR11" s="9">
        <v>14.221</v>
      </c>
      <c r="BS11" s="9">
        <v>12.654999999999999</v>
      </c>
      <c r="BT11" s="9">
        <v>24.707000000000001</v>
      </c>
      <c r="BU11" s="9">
        <v>13.032999999999999</v>
      </c>
      <c r="BV11" s="9">
        <v>11.673</v>
      </c>
      <c r="BW11" s="9">
        <v>20.401</v>
      </c>
      <c r="BX11" s="9">
        <v>4.21</v>
      </c>
      <c r="BY11" s="9">
        <v>16.190999999999999</v>
      </c>
      <c r="BZ11" s="9">
        <v>486.45499999999998</v>
      </c>
      <c r="CA11" s="9">
        <v>205.82400000000001</v>
      </c>
      <c r="CB11" s="9">
        <v>280.63</v>
      </c>
      <c r="CC11" s="9">
        <v>183.89599999999999</v>
      </c>
      <c r="CD11" s="9">
        <v>97.582999999999998</v>
      </c>
      <c r="CE11" s="9">
        <v>86.313999999999993</v>
      </c>
      <c r="CF11" s="9">
        <v>171.34</v>
      </c>
      <c r="CG11" s="9">
        <v>90.825999999999993</v>
      </c>
      <c r="CH11" s="9">
        <v>80.513999999999996</v>
      </c>
      <c r="CI11" s="9">
        <v>12.555999999999999</v>
      </c>
      <c r="CJ11" s="9">
        <v>6.7569999999999997</v>
      </c>
      <c r="CK11" s="9">
        <v>5.7990000000000004</v>
      </c>
      <c r="CL11" s="9">
        <v>2.08</v>
      </c>
      <c r="CM11" s="9">
        <v>0</v>
      </c>
      <c r="CN11" s="9">
        <v>2.08</v>
      </c>
      <c r="CO11" s="9">
        <v>238.68100000000001</v>
      </c>
      <c r="CP11" s="9">
        <v>81.040000000000006</v>
      </c>
      <c r="CQ11" s="9">
        <v>157.64099999999999</v>
      </c>
      <c r="CR11" s="9">
        <v>26.382999999999999</v>
      </c>
      <c r="CS11" s="9">
        <v>10.952999999999999</v>
      </c>
      <c r="CT11" s="9">
        <v>15.43</v>
      </c>
      <c r="CU11" s="9">
        <v>212.297</v>
      </c>
      <c r="CV11" s="9">
        <v>70.087000000000003</v>
      </c>
      <c r="CW11" s="9">
        <v>142.21100000000001</v>
      </c>
      <c r="CX11" s="9">
        <v>61.796999999999997</v>
      </c>
      <c r="CY11" s="9">
        <v>27.202000000000002</v>
      </c>
      <c r="CZ11" s="9">
        <v>34.595999999999997</v>
      </c>
      <c r="DA11" s="9">
        <v>1251.3040000000001</v>
      </c>
      <c r="DB11" s="9">
        <v>520.95100000000002</v>
      </c>
      <c r="DC11" s="9">
        <v>730.35400000000004</v>
      </c>
      <c r="DD11" s="9">
        <v>1122.7249999999999</v>
      </c>
      <c r="DE11" s="9">
        <v>453.40300000000002</v>
      </c>
      <c r="DF11" s="9">
        <v>669.32299999999998</v>
      </c>
      <c r="DG11" s="9">
        <v>128.57900000000001</v>
      </c>
      <c r="DH11" s="9">
        <v>67.548000000000002</v>
      </c>
      <c r="DI11" s="9">
        <v>61.030999999999999</v>
      </c>
      <c r="DJ11" s="9">
        <v>198.21600000000001</v>
      </c>
      <c r="DK11" s="9">
        <v>105.047</v>
      </c>
      <c r="DL11" s="9">
        <v>93.168999999999997</v>
      </c>
      <c r="DM11" s="9">
        <v>1611.527</v>
      </c>
      <c r="DN11" s="9">
        <v>653.19200000000001</v>
      </c>
      <c r="DO11" s="9">
        <v>958.33399999999995</v>
      </c>
      <c r="DP11" s="9">
        <v>3046.3449999999998</v>
      </c>
      <c r="DQ11" s="9">
        <v>1635.845</v>
      </c>
      <c r="DR11" s="9">
        <v>1410.5</v>
      </c>
      <c r="DS11" s="9">
        <v>1737.759</v>
      </c>
      <c r="DT11" s="9">
        <v>726.77499999999998</v>
      </c>
      <c r="DU11" s="9">
        <v>1010.984</v>
      </c>
      <c r="DV11" s="9">
        <v>3754.857</v>
      </c>
      <c r="DW11" s="9">
        <v>1854.357</v>
      </c>
      <c r="DX11" s="9">
        <v>1900.501</v>
      </c>
      <c r="DY11" s="9">
        <v>2319.473</v>
      </c>
      <c r="DZ11" s="9">
        <v>1232.069</v>
      </c>
      <c r="EA11" s="9">
        <v>1087.404</v>
      </c>
      <c r="EB11" s="9">
        <v>379.56299999999999</v>
      </c>
      <c r="EC11" s="9">
        <v>196.52699999999999</v>
      </c>
      <c r="ED11" s="9">
        <v>183.036</v>
      </c>
      <c r="EE11" s="9">
        <v>219.64500000000001</v>
      </c>
      <c r="EF11" s="9">
        <v>90.826999999999998</v>
      </c>
      <c r="EG11" s="9">
        <v>128.81800000000001</v>
      </c>
      <c r="EH11" s="9">
        <v>420.61099999999999</v>
      </c>
      <c r="EI11" s="9">
        <v>179.959</v>
      </c>
      <c r="EJ11" s="9">
        <v>240.65199999999999</v>
      </c>
      <c r="EK11" s="9">
        <v>54.238</v>
      </c>
      <c r="EL11" s="9">
        <v>22.991</v>
      </c>
      <c r="EM11" s="9">
        <v>31.247</v>
      </c>
      <c r="EN11" s="9">
        <v>41.838000000000001</v>
      </c>
      <c r="EO11" s="9">
        <v>21.399000000000001</v>
      </c>
      <c r="EP11" s="9">
        <v>20.440000000000001</v>
      </c>
      <c r="EQ11" s="9">
        <v>20.774000000000001</v>
      </c>
      <c r="ER11" s="9">
        <v>12.532999999999999</v>
      </c>
      <c r="ES11" s="9">
        <v>8.2409999999999997</v>
      </c>
      <c r="ET11" s="9">
        <v>21.064</v>
      </c>
      <c r="EU11" s="9">
        <v>8.8650000000000002</v>
      </c>
      <c r="EV11" s="9">
        <v>12.199</v>
      </c>
      <c r="EW11" s="9">
        <v>12.4</v>
      </c>
      <c r="EX11" s="9">
        <v>1.5920000000000001</v>
      </c>
      <c r="EY11" s="9">
        <v>10.807</v>
      </c>
      <c r="EZ11" s="9">
        <v>366.37299999999999</v>
      </c>
      <c r="FA11" s="9">
        <v>156.96799999999999</v>
      </c>
      <c r="FB11" s="9">
        <v>209.405</v>
      </c>
      <c r="FC11" s="9">
        <v>149.161</v>
      </c>
      <c r="FD11" s="9">
        <v>81.436000000000007</v>
      </c>
      <c r="FE11" s="9">
        <v>67.724999999999994</v>
      </c>
      <c r="FF11" s="9">
        <v>140.947</v>
      </c>
      <c r="FG11" s="9">
        <v>77.966999999999999</v>
      </c>
      <c r="FH11" s="9">
        <v>62.98</v>
      </c>
      <c r="FI11" s="9">
        <v>8.2140000000000004</v>
      </c>
      <c r="FJ11" s="9">
        <v>3.4689999999999999</v>
      </c>
      <c r="FK11" s="9">
        <v>4.7450000000000001</v>
      </c>
      <c r="FL11" s="9">
        <v>0.45700000000000002</v>
      </c>
      <c r="FM11" s="9">
        <v>0</v>
      </c>
      <c r="FN11" s="9">
        <v>0.45700000000000002</v>
      </c>
      <c r="FO11" s="9">
        <v>183.941</v>
      </c>
      <c r="FP11" s="9">
        <v>64.491</v>
      </c>
      <c r="FQ11" s="9">
        <v>119.45</v>
      </c>
      <c r="FR11" s="9">
        <v>19.893999999999998</v>
      </c>
      <c r="FS11" s="9">
        <v>10.127000000000001</v>
      </c>
      <c r="FT11" s="9">
        <v>9.7669999999999995</v>
      </c>
      <c r="FU11" s="9">
        <v>164.048</v>
      </c>
      <c r="FV11" s="9">
        <v>54.363999999999997</v>
      </c>
      <c r="FW11" s="9">
        <v>109.68300000000001</v>
      </c>
      <c r="FX11" s="9">
        <v>32.814</v>
      </c>
      <c r="FY11" s="9">
        <v>11.041</v>
      </c>
      <c r="FZ11" s="9">
        <v>21.773</v>
      </c>
      <c r="GA11" s="9">
        <v>1014.774</v>
      </c>
      <c r="GB11" s="9">
        <v>442.32900000000001</v>
      </c>
      <c r="GC11" s="9">
        <v>572.44399999999996</v>
      </c>
      <c r="GD11" s="9">
        <v>880.18</v>
      </c>
      <c r="GE11" s="9">
        <v>366.07299999999998</v>
      </c>
      <c r="GF11" s="9">
        <v>514.10699999999997</v>
      </c>
      <c r="GG11" s="9">
        <v>134.59399999999999</v>
      </c>
      <c r="GH11" s="9">
        <v>76.257000000000005</v>
      </c>
      <c r="GI11" s="9">
        <v>58.337000000000003</v>
      </c>
      <c r="GJ11" s="9">
        <v>161.721</v>
      </c>
      <c r="GK11" s="9">
        <v>90.5</v>
      </c>
      <c r="GL11" s="9">
        <v>71.221000000000004</v>
      </c>
      <c r="GM11" s="9">
        <v>1273.664</v>
      </c>
      <c r="GN11" s="9">
        <v>531.78800000000001</v>
      </c>
      <c r="GO11" s="9">
        <v>741.87599999999998</v>
      </c>
      <c r="GP11" s="9">
        <v>2373.7109999999998</v>
      </c>
      <c r="GQ11" s="9">
        <v>1255.06</v>
      </c>
      <c r="GR11" s="9">
        <v>1118.6510000000001</v>
      </c>
      <c r="GS11" s="9">
        <v>1381.1469999999999</v>
      </c>
      <c r="GT11" s="9">
        <v>599.29700000000003</v>
      </c>
      <c r="GU11" s="9">
        <v>781.84900000000005</v>
      </c>
      <c r="GV11" s="9">
        <v>1373.98</v>
      </c>
      <c r="GW11" s="9">
        <v>675.81799999999998</v>
      </c>
      <c r="GX11" s="9">
        <v>698.16200000000003</v>
      </c>
      <c r="GY11" s="9">
        <v>800.70299999999997</v>
      </c>
      <c r="GZ11" s="9">
        <v>429.589</v>
      </c>
      <c r="HA11" s="9">
        <v>371.11399999999998</v>
      </c>
      <c r="HB11" s="9">
        <v>119.42700000000001</v>
      </c>
      <c r="HC11" s="9">
        <v>60.152999999999999</v>
      </c>
      <c r="HD11" s="9">
        <v>59.274000000000001</v>
      </c>
      <c r="HE11" s="9">
        <v>75.879000000000005</v>
      </c>
      <c r="HF11" s="9">
        <v>30.733000000000001</v>
      </c>
      <c r="HG11" s="9">
        <v>45.146999999999998</v>
      </c>
      <c r="HH11" s="9">
        <v>154.47800000000001</v>
      </c>
      <c r="HI11" s="9">
        <v>65.790000000000006</v>
      </c>
      <c r="HJ11" s="9">
        <v>88.688000000000002</v>
      </c>
      <c r="HK11" s="9">
        <v>21.873999999999999</v>
      </c>
      <c r="HL11" s="9">
        <v>7.8730000000000002</v>
      </c>
      <c r="HM11" s="9">
        <v>14.000999999999999</v>
      </c>
      <c r="HN11" s="9">
        <v>14.305</v>
      </c>
      <c r="HO11" s="9">
        <v>7.0730000000000004</v>
      </c>
      <c r="HP11" s="9">
        <v>7.2309999999999999</v>
      </c>
      <c r="HQ11" s="9">
        <v>8.6370000000000005</v>
      </c>
      <c r="HR11" s="9">
        <v>4.9649999999999999</v>
      </c>
      <c r="HS11" s="9">
        <v>3.673</v>
      </c>
      <c r="HT11" s="9">
        <v>5.6669999999999998</v>
      </c>
      <c r="HU11" s="9">
        <v>2.109</v>
      </c>
      <c r="HV11" s="9">
        <v>3.5590000000000002</v>
      </c>
      <c r="HW11" s="9">
        <v>7.569</v>
      </c>
      <c r="HX11" s="9">
        <v>0.79900000000000004</v>
      </c>
      <c r="HY11" s="9">
        <v>6.77</v>
      </c>
      <c r="HZ11" s="9">
        <v>132.60400000000001</v>
      </c>
      <c r="IA11" s="9">
        <v>57.917000000000002</v>
      </c>
      <c r="IB11" s="9">
        <v>74.686999999999998</v>
      </c>
      <c r="IC11" s="9">
        <v>51.720999999999997</v>
      </c>
      <c r="ID11" s="9">
        <v>27.28</v>
      </c>
      <c r="IE11" s="9">
        <v>24.440999999999999</v>
      </c>
      <c r="IF11" s="9">
        <v>50.262</v>
      </c>
      <c r="IG11" s="9">
        <v>26.402000000000001</v>
      </c>
      <c r="IH11" s="9">
        <v>23.861000000000001</v>
      </c>
      <c r="II11" s="9">
        <v>1.4590000000000001</v>
      </c>
      <c r="IJ11" s="9">
        <v>0.878</v>
      </c>
      <c r="IK11" s="9">
        <v>0.58099999999999996</v>
      </c>
      <c r="IL11" s="9">
        <v>0.57599999999999996</v>
      </c>
      <c r="IM11" s="9">
        <v>0.28699999999999998</v>
      </c>
      <c r="IN11" s="9">
        <v>0.28899999999999998</v>
      </c>
      <c r="IO11" s="9">
        <v>64.807000000000002</v>
      </c>
      <c r="IP11" s="9">
        <v>24.062000000000001</v>
      </c>
      <c r="IQ11" s="9">
        <v>40.744999999999997</v>
      </c>
    </row>
    <row r="12" spans="1:251">
      <c r="A12" s="10">
        <v>42401</v>
      </c>
      <c r="B12" s="9">
        <v>320.96300000000002</v>
      </c>
      <c r="C12" s="9">
        <v>192.428</v>
      </c>
      <c r="D12" s="9">
        <v>102.631</v>
      </c>
      <c r="E12" s="9">
        <v>89.796999999999997</v>
      </c>
      <c r="F12" s="9">
        <v>177.73099999999999</v>
      </c>
      <c r="G12" s="9">
        <v>96.081000000000003</v>
      </c>
      <c r="H12" s="9">
        <v>81.650000000000006</v>
      </c>
      <c r="I12" s="9">
        <v>14.696999999999999</v>
      </c>
      <c r="J12" s="9">
        <v>6.55</v>
      </c>
      <c r="K12" s="9">
        <v>8.1470000000000002</v>
      </c>
      <c r="L12" s="9">
        <v>3.056</v>
      </c>
      <c r="M12" s="9">
        <v>1.6950000000000001</v>
      </c>
      <c r="N12" s="9">
        <v>1.3620000000000001</v>
      </c>
      <c r="O12" s="9">
        <v>282.24700000000001</v>
      </c>
      <c r="P12" s="9">
        <v>99.453999999999994</v>
      </c>
      <c r="Q12" s="9">
        <v>182.79400000000001</v>
      </c>
      <c r="R12" s="9">
        <v>38.497</v>
      </c>
      <c r="S12" s="9">
        <v>15.39</v>
      </c>
      <c r="T12" s="9">
        <v>23.106999999999999</v>
      </c>
      <c r="U12" s="9">
        <v>243.751</v>
      </c>
      <c r="V12" s="9">
        <v>84.063999999999993</v>
      </c>
      <c r="W12" s="9">
        <v>159.68700000000001</v>
      </c>
      <c r="X12" s="9">
        <v>83.674000000000007</v>
      </c>
      <c r="Y12" s="9">
        <v>36.662999999999997</v>
      </c>
      <c r="Z12" s="9">
        <v>47.01</v>
      </c>
      <c r="AA12" s="9">
        <v>1699.5409999999999</v>
      </c>
      <c r="AB12" s="9">
        <v>730.07299999999998</v>
      </c>
      <c r="AC12" s="9">
        <v>969.46799999999996</v>
      </c>
      <c r="AD12" s="9">
        <v>1519.8209999999999</v>
      </c>
      <c r="AE12" s="9">
        <v>641.45299999999997</v>
      </c>
      <c r="AF12" s="9">
        <v>878.36800000000005</v>
      </c>
      <c r="AG12" s="9">
        <v>179.72</v>
      </c>
      <c r="AH12" s="9">
        <v>88.62</v>
      </c>
      <c r="AI12" s="9">
        <v>91.1</v>
      </c>
      <c r="AJ12" s="9">
        <v>209.06800000000001</v>
      </c>
      <c r="AK12" s="9">
        <v>108.19499999999999</v>
      </c>
      <c r="AL12" s="9">
        <v>100.873</v>
      </c>
      <c r="AM12" s="9">
        <v>2132.6759999999999</v>
      </c>
      <c r="AN12" s="9">
        <v>895.49199999999996</v>
      </c>
      <c r="AO12" s="9">
        <v>1237.184</v>
      </c>
      <c r="AP12" s="9">
        <v>3879.1669999999999</v>
      </c>
      <c r="AQ12" s="9">
        <v>2055.5569999999998</v>
      </c>
      <c r="AR12" s="9">
        <v>1823.6089999999999</v>
      </c>
      <c r="AS12" s="9">
        <v>2260.9459999999999</v>
      </c>
      <c r="AT12" s="9">
        <v>970.51499999999999</v>
      </c>
      <c r="AU12" s="9">
        <v>1290.431</v>
      </c>
      <c r="AV12" s="9">
        <v>4906.0690000000004</v>
      </c>
      <c r="AW12" s="9">
        <v>2412.5740000000001</v>
      </c>
      <c r="AX12" s="9">
        <v>2493.4949999999999</v>
      </c>
      <c r="AY12" s="9">
        <v>3046.7159999999999</v>
      </c>
      <c r="AZ12" s="9">
        <v>1654.7070000000001</v>
      </c>
      <c r="BA12" s="9">
        <v>1392.009</v>
      </c>
      <c r="BB12" s="9">
        <v>469.93400000000003</v>
      </c>
      <c r="BC12" s="9">
        <v>250.35499999999999</v>
      </c>
      <c r="BD12" s="9">
        <v>219.57900000000001</v>
      </c>
      <c r="BE12" s="9">
        <v>289.16000000000003</v>
      </c>
      <c r="BF12" s="9">
        <v>122.364</v>
      </c>
      <c r="BG12" s="9">
        <v>166.797</v>
      </c>
      <c r="BH12" s="9">
        <v>557.89400000000001</v>
      </c>
      <c r="BI12" s="9">
        <v>231.67</v>
      </c>
      <c r="BJ12" s="9">
        <v>326.22300000000001</v>
      </c>
      <c r="BK12" s="9">
        <v>76.448999999999998</v>
      </c>
      <c r="BL12" s="9">
        <v>33.887999999999998</v>
      </c>
      <c r="BM12" s="9">
        <v>42.56</v>
      </c>
      <c r="BN12" s="9">
        <v>51.993000000000002</v>
      </c>
      <c r="BO12" s="9">
        <v>27.516999999999999</v>
      </c>
      <c r="BP12" s="9">
        <v>24.475999999999999</v>
      </c>
      <c r="BQ12" s="9">
        <v>29.588000000000001</v>
      </c>
      <c r="BR12" s="9">
        <v>19.59</v>
      </c>
      <c r="BS12" s="9">
        <v>9.9979999999999993</v>
      </c>
      <c r="BT12" s="9">
        <v>22.405000000000001</v>
      </c>
      <c r="BU12" s="9">
        <v>7.9269999999999996</v>
      </c>
      <c r="BV12" s="9">
        <v>14.478</v>
      </c>
      <c r="BW12" s="9">
        <v>24.456</v>
      </c>
      <c r="BX12" s="9">
        <v>6.3719999999999999</v>
      </c>
      <c r="BY12" s="9">
        <v>18.084</v>
      </c>
      <c r="BZ12" s="9">
        <v>481.44499999999999</v>
      </c>
      <c r="CA12" s="9">
        <v>197.78200000000001</v>
      </c>
      <c r="CB12" s="9">
        <v>283.66300000000001</v>
      </c>
      <c r="CC12" s="9">
        <v>174.59299999999999</v>
      </c>
      <c r="CD12" s="9">
        <v>83.120999999999995</v>
      </c>
      <c r="CE12" s="9">
        <v>91.471000000000004</v>
      </c>
      <c r="CF12" s="9">
        <v>159.404</v>
      </c>
      <c r="CG12" s="9">
        <v>78.97</v>
      </c>
      <c r="CH12" s="9">
        <v>80.433000000000007</v>
      </c>
      <c r="CI12" s="9">
        <v>15.189</v>
      </c>
      <c r="CJ12" s="9">
        <v>4.1509999999999998</v>
      </c>
      <c r="CK12" s="9">
        <v>11.038</v>
      </c>
      <c r="CL12" s="9">
        <v>1.1319999999999999</v>
      </c>
      <c r="CM12" s="9">
        <v>0</v>
      </c>
      <c r="CN12" s="9">
        <v>1.1319999999999999</v>
      </c>
      <c r="CO12" s="9">
        <v>244.35900000000001</v>
      </c>
      <c r="CP12" s="9">
        <v>94.745999999999995</v>
      </c>
      <c r="CQ12" s="9">
        <v>149.61199999999999</v>
      </c>
      <c r="CR12" s="9">
        <v>26.111999999999998</v>
      </c>
      <c r="CS12" s="9">
        <v>11.369</v>
      </c>
      <c r="CT12" s="9">
        <v>14.743</v>
      </c>
      <c r="CU12" s="9">
        <v>218.24700000000001</v>
      </c>
      <c r="CV12" s="9">
        <v>83.376999999999995</v>
      </c>
      <c r="CW12" s="9">
        <v>134.87</v>
      </c>
      <c r="CX12" s="9">
        <v>61.362000000000002</v>
      </c>
      <c r="CY12" s="9">
        <v>19.914000000000001</v>
      </c>
      <c r="CZ12" s="9">
        <v>41.448</v>
      </c>
      <c r="DA12" s="9">
        <v>1301.4590000000001</v>
      </c>
      <c r="DB12" s="9">
        <v>526.197</v>
      </c>
      <c r="DC12" s="9">
        <v>775.26199999999994</v>
      </c>
      <c r="DD12" s="9">
        <v>1194.0039999999999</v>
      </c>
      <c r="DE12" s="9">
        <v>466.26299999999998</v>
      </c>
      <c r="DF12" s="9">
        <v>727.74099999999999</v>
      </c>
      <c r="DG12" s="9">
        <v>107.455</v>
      </c>
      <c r="DH12" s="9">
        <v>59.933999999999997</v>
      </c>
      <c r="DI12" s="9">
        <v>47.521000000000001</v>
      </c>
      <c r="DJ12" s="9">
        <v>188.99199999999999</v>
      </c>
      <c r="DK12" s="9">
        <v>98.56</v>
      </c>
      <c r="DL12" s="9">
        <v>90.430999999999997</v>
      </c>
      <c r="DM12" s="9">
        <v>1670.3610000000001</v>
      </c>
      <c r="DN12" s="9">
        <v>659.30700000000002</v>
      </c>
      <c r="DO12" s="9">
        <v>1011.054</v>
      </c>
      <c r="DP12" s="9">
        <v>3123.165</v>
      </c>
      <c r="DQ12" s="9">
        <v>1688.596</v>
      </c>
      <c r="DR12" s="9">
        <v>1434.569</v>
      </c>
      <c r="DS12" s="9">
        <v>1782.904</v>
      </c>
      <c r="DT12" s="9">
        <v>723.97900000000004</v>
      </c>
      <c r="DU12" s="9">
        <v>1058.925</v>
      </c>
      <c r="DV12" s="9">
        <v>3775.223</v>
      </c>
      <c r="DW12" s="9">
        <v>1858.1959999999999</v>
      </c>
      <c r="DX12" s="9">
        <v>1917.028</v>
      </c>
      <c r="DY12" s="9">
        <v>2368.7109999999998</v>
      </c>
      <c r="DZ12" s="9">
        <v>1253.42</v>
      </c>
      <c r="EA12" s="9">
        <v>1115.2909999999999</v>
      </c>
      <c r="EB12" s="9">
        <v>349.23500000000001</v>
      </c>
      <c r="EC12" s="9">
        <v>183.167</v>
      </c>
      <c r="ED12" s="9">
        <v>166.06800000000001</v>
      </c>
      <c r="EE12" s="9">
        <v>208.203</v>
      </c>
      <c r="EF12" s="9">
        <v>88.617999999999995</v>
      </c>
      <c r="EG12" s="9">
        <v>119.584</v>
      </c>
      <c r="EH12" s="9">
        <v>393.79</v>
      </c>
      <c r="EI12" s="9">
        <v>174.404</v>
      </c>
      <c r="EJ12" s="9">
        <v>219.386</v>
      </c>
      <c r="EK12" s="9">
        <v>47.542000000000002</v>
      </c>
      <c r="EL12" s="9">
        <v>18.940999999999999</v>
      </c>
      <c r="EM12" s="9">
        <v>28.600999999999999</v>
      </c>
      <c r="EN12" s="9">
        <v>39.247</v>
      </c>
      <c r="EO12" s="9">
        <v>17.911999999999999</v>
      </c>
      <c r="EP12" s="9">
        <v>21.335000000000001</v>
      </c>
      <c r="EQ12" s="9">
        <v>18.245999999999999</v>
      </c>
      <c r="ER12" s="9">
        <v>7.9960000000000004</v>
      </c>
      <c r="ES12" s="9">
        <v>10.25</v>
      </c>
      <c r="ET12" s="9">
        <v>21</v>
      </c>
      <c r="EU12" s="9">
        <v>9.9160000000000004</v>
      </c>
      <c r="EV12" s="9">
        <v>11.084</v>
      </c>
      <c r="EW12" s="9">
        <v>8.2949999999999999</v>
      </c>
      <c r="EX12" s="9">
        <v>1.0289999999999999</v>
      </c>
      <c r="EY12" s="9">
        <v>7.266</v>
      </c>
      <c r="EZ12" s="9">
        <v>346.24799999999999</v>
      </c>
      <c r="FA12" s="9">
        <v>155.46299999999999</v>
      </c>
      <c r="FB12" s="9">
        <v>190.785</v>
      </c>
      <c r="FC12" s="9">
        <v>146.84399999999999</v>
      </c>
      <c r="FD12" s="9">
        <v>78.174999999999997</v>
      </c>
      <c r="FE12" s="9">
        <v>68.668999999999997</v>
      </c>
      <c r="FF12" s="9">
        <v>134.46</v>
      </c>
      <c r="FG12" s="9">
        <v>74.947000000000003</v>
      </c>
      <c r="FH12" s="9">
        <v>59.512999999999998</v>
      </c>
      <c r="FI12" s="9">
        <v>12.382999999999999</v>
      </c>
      <c r="FJ12" s="9">
        <v>3.2280000000000002</v>
      </c>
      <c r="FK12" s="9">
        <v>9.1560000000000006</v>
      </c>
      <c r="FL12" s="9">
        <v>1.4079999999999999</v>
      </c>
      <c r="FM12" s="9">
        <v>0</v>
      </c>
      <c r="FN12" s="9">
        <v>1.4079999999999999</v>
      </c>
      <c r="FO12" s="9">
        <v>162.221</v>
      </c>
      <c r="FP12" s="9">
        <v>64.701999999999998</v>
      </c>
      <c r="FQ12" s="9">
        <v>97.518000000000001</v>
      </c>
      <c r="FR12" s="9">
        <v>18.626999999999999</v>
      </c>
      <c r="FS12" s="9">
        <v>9.0329999999999995</v>
      </c>
      <c r="FT12" s="9">
        <v>9.5939999999999994</v>
      </c>
      <c r="FU12" s="9">
        <v>143.59399999999999</v>
      </c>
      <c r="FV12" s="9">
        <v>55.668999999999997</v>
      </c>
      <c r="FW12" s="9">
        <v>87.924999999999997</v>
      </c>
      <c r="FX12" s="9">
        <v>35.774999999999999</v>
      </c>
      <c r="FY12" s="9">
        <v>12.585000000000001</v>
      </c>
      <c r="FZ12" s="9">
        <v>23.19</v>
      </c>
      <c r="GA12" s="9">
        <v>1012.723</v>
      </c>
      <c r="GB12" s="9">
        <v>430.37200000000001</v>
      </c>
      <c r="GC12" s="9">
        <v>582.351</v>
      </c>
      <c r="GD12" s="9">
        <v>876.99599999999998</v>
      </c>
      <c r="GE12" s="9">
        <v>364.20499999999998</v>
      </c>
      <c r="GF12" s="9">
        <v>512.79200000000003</v>
      </c>
      <c r="GG12" s="9">
        <v>135.727</v>
      </c>
      <c r="GH12" s="9">
        <v>66.168000000000006</v>
      </c>
      <c r="GI12" s="9">
        <v>69.558999999999997</v>
      </c>
      <c r="GJ12" s="9">
        <v>152.70699999999999</v>
      </c>
      <c r="GK12" s="9">
        <v>82.942999999999998</v>
      </c>
      <c r="GL12" s="9">
        <v>69.763000000000005</v>
      </c>
      <c r="GM12" s="9">
        <v>1253.806</v>
      </c>
      <c r="GN12" s="9">
        <v>521.83199999999999</v>
      </c>
      <c r="GO12" s="9">
        <v>731.97299999999996</v>
      </c>
      <c r="GP12" s="9">
        <v>2416.2530000000002</v>
      </c>
      <c r="GQ12" s="9">
        <v>1272.3610000000001</v>
      </c>
      <c r="GR12" s="9">
        <v>1143.8920000000001</v>
      </c>
      <c r="GS12" s="9">
        <v>1358.971</v>
      </c>
      <c r="GT12" s="9">
        <v>585.83500000000004</v>
      </c>
      <c r="GU12" s="9">
        <v>773.13599999999997</v>
      </c>
      <c r="GV12" s="9">
        <v>1371.4870000000001</v>
      </c>
      <c r="GW12" s="9">
        <v>675.99900000000002</v>
      </c>
      <c r="GX12" s="9">
        <v>695.48800000000006</v>
      </c>
      <c r="GY12" s="9">
        <v>807.58900000000006</v>
      </c>
      <c r="GZ12" s="9">
        <v>425.85300000000001</v>
      </c>
      <c r="HA12" s="9">
        <v>381.73599999999999</v>
      </c>
      <c r="HB12" s="9">
        <v>137.17699999999999</v>
      </c>
      <c r="HC12" s="9">
        <v>70.376999999999995</v>
      </c>
      <c r="HD12" s="9">
        <v>66.8</v>
      </c>
      <c r="HE12" s="9">
        <v>89.863</v>
      </c>
      <c r="HF12" s="9">
        <v>39.994</v>
      </c>
      <c r="HG12" s="9">
        <v>49.869</v>
      </c>
      <c r="HH12" s="9">
        <v>154.70699999999999</v>
      </c>
      <c r="HI12" s="9">
        <v>70.516999999999996</v>
      </c>
      <c r="HJ12" s="9">
        <v>84.19</v>
      </c>
      <c r="HK12" s="9">
        <v>17.439</v>
      </c>
      <c r="HL12" s="9">
        <v>6.7430000000000003</v>
      </c>
      <c r="HM12" s="9">
        <v>10.696</v>
      </c>
      <c r="HN12" s="9">
        <v>11.766999999999999</v>
      </c>
      <c r="HO12" s="9">
        <v>4.8129999999999997</v>
      </c>
      <c r="HP12" s="9">
        <v>6.9539999999999997</v>
      </c>
      <c r="HQ12" s="9">
        <v>5.8710000000000004</v>
      </c>
      <c r="HR12" s="9">
        <v>3.1070000000000002</v>
      </c>
      <c r="HS12" s="9">
        <v>2.7639999999999998</v>
      </c>
      <c r="HT12" s="9">
        <v>5.8959999999999999</v>
      </c>
      <c r="HU12" s="9">
        <v>1.706</v>
      </c>
      <c r="HV12" s="9">
        <v>4.1909999999999998</v>
      </c>
      <c r="HW12" s="9">
        <v>5.6719999999999997</v>
      </c>
      <c r="HX12" s="9">
        <v>1.931</v>
      </c>
      <c r="HY12" s="9">
        <v>3.742</v>
      </c>
      <c r="HZ12" s="9">
        <v>137.268</v>
      </c>
      <c r="IA12" s="9">
        <v>63.774000000000001</v>
      </c>
      <c r="IB12" s="9">
        <v>73.494</v>
      </c>
      <c r="IC12" s="9">
        <v>56.749000000000002</v>
      </c>
      <c r="ID12" s="9">
        <v>31.186</v>
      </c>
      <c r="IE12" s="9">
        <v>25.562999999999999</v>
      </c>
      <c r="IF12" s="9">
        <v>54.399000000000001</v>
      </c>
      <c r="IG12" s="9">
        <v>29.579000000000001</v>
      </c>
      <c r="IH12" s="9">
        <v>24.82</v>
      </c>
      <c r="II12" s="9">
        <v>2.35</v>
      </c>
      <c r="IJ12" s="9">
        <v>1.607</v>
      </c>
      <c r="IK12" s="9">
        <v>0.74299999999999999</v>
      </c>
      <c r="IL12" s="9">
        <v>0.35499999999999998</v>
      </c>
      <c r="IM12" s="9">
        <v>0.35499999999999998</v>
      </c>
      <c r="IN12" s="9">
        <v>0</v>
      </c>
      <c r="IO12" s="9">
        <v>61.35</v>
      </c>
      <c r="IP12" s="9">
        <v>25.484000000000002</v>
      </c>
      <c r="IQ12" s="9">
        <v>35.866</v>
      </c>
    </row>
    <row r="13" spans="1:251">
      <c r="A13" s="10">
        <v>42767</v>
      </c>
      <c r="B13" s="9">
        <v>326.53100000000001</v>
      </c>
      <c r="C13" s="9">
        <v>189.00299999999999</v>
      </c>
      <c r="D13" s="9">
        <v>99.364999999999995</v>
      </c>
      <c r="E13" s="9">
        <v>89.638000000000005</v>
      </c>
      <c r="F13" s="9">
        <v>173.892</v>
      </c>
      <c r="G13" s="9">
        <v>94.367999999999995</v>
      </c>
      <c r="H13" s="9">
        <v>79.524000000000001</v>
      </c>
      <c r="I13" s="9">
        <v>15.111000000000001</v>
      </c>
      <c r="J13" s="9">
        <v>4.9980000000000002</v>
      </c>
      <c r="K13" s="9">
        <v>10.114000000000001</v>
      </c>
      <c r="L13" s="9">
        <v>2.5939999999999999</v>
      </c>
      <c r="M13" s="9">
        <v>0</v>
      </c>
      <c r="N13" s="9">
        <v>2.5939999999999999</v>
      </c>
      <c r="O13" s="9">
        <v>284.26799999999997</v>
      </c>
      <c r="P13" s="9">
        <v>99.596000000000004</v>
      </c>
      <c r="Q13" s="9">
        <v>184.672</v>
      </c>
      <c r="R13" s="9">
        <v>28.733000000000001</v>
      </c>
      <c r="S13" s="9">
        <v>10.106999999999999</v>
      </c>
      <c r="T13" s="9">
        <v>18.626000000000001</v>
      </c>
      <c r="U13" s="9">
        <v>255.535</v>
      </c>
      <c r="V13" s="9">
        <v>89.489000000000004</v>
      </c>
      <c r="W13" s="9">
        <v>166.04599999999999</v>
      </c>
      <c r="X13" s="9">
        <v>73.391000000000005</v>
      </c>
      <c r="Y13" s="9">
        <v>23.763000000000002</v>
      </c>
      <c r="Z13" s="9">
        <v>49.628</v>
      </c>
      <c r="AA13" s="9">
        <v>1774.704</v>
      </c>
      <c r="AB13" s="9">
        <v>763.06500000000005</v>
      </c>
      <c r="AC13" s="9">
        <v>1011.64</v>
      </c>
      <c r="AD13" s="9">
        <v>1550.1479999999999</v>
      </c>
      <c r="AE13" s="9">
        <v>652.12400000000002</v>
      </c>
      <c r="AF13" s="9">
        <v>898.024</v>
      </c>
      <c r="AG13" s="9">
        <v>224.55600000000001</v>
      </c>
      <c r="AH13" s="9">
        <v>110.94</v>
      </c>
      <c r="AI13" s="9">
        <v>113.616</v>
      </c>
      <c r="AJ13" s="9">
        <v>200.49100000000001</v>
      </c>
      <c r="AK13" s="9">
        <v>104.93600000000001</v>
      </c>
      <c r="AL13" s="9">
        <v>95.554000000000002</v>
      </c>
      <c r="AM13" s="9">
        <v>2215.846</v>
      </c>
      <c r="AN13" s="9">
        <v>912.22699999999998</v>
      </c>
      <c r="AO13" s="9">
        <v>1303.6179999999999</v>
      </c>
      <c r="AP13" s="9">
        <v>3850.7649999999999</v>
      </c>
      <c r="AQ13" s="9">
        <v>2040.0060000000001</v>
      </c>
      <c r="AR13" s="9">
        <v>1810.759</v>
      </c>
      <c r="AS13" s="9">
        <v>2323.96</v>
      </c>
      <c r="AT13" s="9">
        <v>985.78899999999999</v>
      </c>
      <c r="AU13" s="9">
        <v>1338.171</v>
      </c>
      <c r="AV13" s="9">
        <v>4991.4359999999997</v>
      </c>
      <c r="AW13" s="9">
        <v>2444.596</v>
      </c>
      <c r="AX13" s="9">
        <v>2546.84</v>
      </c>
      <c r="AY13" s="9">
        <v>3133.2159999999999</v>
      </c>
      <c r="AZ13" s="9">
        <v>1677.925</v>
      </c>
      <c r="BA13" s="9">
        <v>1455.2909999999999</v>
      </c>
      <c r="BB13" s="9">
        <v>495.41300000000001</v>
      </c>
      <c r="BC13" s="9">
        <v>257.452</v>
      </c>
      <c r="BD13" s="9">
        <v>237.96100000000001</v>
      </c>
      <c r="BE13" s="9">
        <v>300.04700000000003</v>
      </c>
      <c r="BF13" s="9">
        <v>122.241</v>
      </c>
      <c r="BG13" s="9">
        <v>177.80699999999999</v>
      </c>
      <c r="BH13" s="9">
        <v>539.37099999999998</v>
      </c>
      <c r="BI13" s="9">
        <v>226.25200000000001</v>
      </c>
      <c r="BJ13" s="9">
        <v>313.11799999999999</v>
      </c>
      <c r="BK13" s="9">
        <v>73.947999999999993</v>
      </c>
      <c r="BL13" s="9">
        <v>26.372</v>
      </c>
      <c r="BM13" s="9">
        <v>47.576000000000001</v>
      </c>
      <c r="BN13" s="9">
        <v>58.887</v>
      </c>
      <c r="BO13" s="9">
        <v>24.628</v>
      </c>
      <c r="BP13" s="9">
        <v>34.259</v>
      </c>
      <c r="BQ13" s="9">
        <v>26.414999999999999</v>
      </c>
      <c r="BR13" s="9">
        <v>11.590999999999999</v>
      </c>
      <c r="BS13" s="9">
        <v>14.824</v>
      </c>
      <c r="BT13" s="9">
        <v>32.472000000000001</v>
      </c>
      <c r="BU13" s="9">
        <v>13.037000000000001</v>
      </c>
      <c r="BV13" s="9">
        <v>19.434999999999999</v>
      </c>
      <c r="BW13" s="9">
        <v>15.061</v>
      </c>
      <c r="BX13" s="9">
        <v>1.744</v>
      </c>
      <c r="BY13" s="9">
        <v>13.317</v>
      </c>
      <c r="BZ13" s="9">
        <v>465.42200000000003</v>
      </c>
      <c r="CA13" s="9">
        <v>199.88</v>
      </c>
      <c r="CB13" s="9">
        <v>265.54199999999997</v>
      </c>
      <c r="CC13" s="9">
        <v>181.846</v>
      </c>
      <c r="CD13" s="9">
        <v>93.177000000000007</v>
      </c>
      <c r="CE13" s="9">
        <v>88.67</v>
      </c>
      <c r="CF13" s="9">
        <v>172.88399999999999</v>
      </c>
      <c r="CG13" s="9">
        <v>89.766000000000005</v>
      </c>
      <c r="CH13" s="9">
        <v>83.117999999999995</v>
      </c>
      <c r="CI13" s="9">
        <v>8.9619999999999997</v>
      </c>
      <c r="CJ13" s="9">
        <v>3.41</v>
      </c>
      <c r="CK13" s="9">
        <v>5.5519999999999996</v>
      </c>
      <c r="CL13" s="9">
        <v>1.897</v>
      </c>
      <c r="CM13" s="9">
        <v>0</v>
      </c>
      <c r="CN13" s="9">
        <v>1.897</v>
      </c>
      <c r="CO13" s="9">
        <v>227.399</v>
      </c>
      <c r="CP13" s="9">
        <v>91.126000000000005</v>
      </c>
      <c r="CQ13" s="9">
        <v>136.273</v>
      </c>
      <c r="CR13" s="9">
        <v>24.024999999999999</v>
      </c>
      <c r="CS13" s="9">
        <v>11.747999999999999</v>
      </c>
      <c r="CT13" s="9">
        <v>12.276999999999999</v>
      </c>
      <c r="CU13" s="9">
        <v>203.37299999999999</v>
      </c>
      <c r="CV13" s="9">
        <v>79.378</v>
      </c>
      <c r="CW13" s="9">
        <v>123.996</v>
      </c>
      <c r="CX13" s="9">
        <v>54.280999999999999</v>
      </c>
      <c r="CY13" s="9">
        <v>15.577999999999999</v>
      </c>
      <c r="CZ13" s="9">
        <v>38.703000000000003</v>
      </c>
      <c r="DA13" s="9">
        <v>1318.85</v>
      </c>
      <c r="DB13" s="9">
        <v>540.41899999999998</v>
      </c>
      <c r="DC13" s="9">
        <v>778.43100000000004</v>
      </c>
      <c r="DD13" s="9">
        <v>1178.039</v>
      </c>
      <c r="DE13" s="9">
        <v>475.85700000000003</v>
      </c>
      <c r="DF13" s="9">
        <v>702.18200000000002</v>
      </c>
      <c r="DG13" s="9">
        <v>140.81100000000001</v>
      </c>
      <c r="DH13" s="9">
        <v>64.561999999999998</v>
      </c>
      <c r="DI13" s="9">
        <v>76.248999999999995</v>
      </c>
      <c r="DJ13" s="9">
        <v>199.29900000000001</v>
      </c>
      <c r="DK13" s="9">
        <v>101.357</v>
      </c>
      <c r="DL13" s="9">
        <v>97.941999999999993</v>
      </c>
      <c r="DM13" s="9">
        <v>1658.922</v>
      </c>
      <c r="DN13" s="9">
        <v>665.31399999999996</v>
      </c>
      <c r="DO13" s="9">
        <v>993.60799999999995</v>
      </c>
      <c r="DP13" s="9">
        <v>3207.1640000000002</v>
      </c>
      <c r="DQ13" s="9">
        <v>1704.297</v>
      </c>
      <c r="DR13" s="9">
        <v>1502.867</v>
      </c>
      <c r="DS13" s="9">
        <v>1784.2719999999999</v>
      </c>
      <c r="DT13" s="9">
        <v>740.29899999999998</v>
      </c>
      <c r="DU13" s="9">
        <v>1043.973</v>
      </c>
      <c r="DV13" s="9">
        <v>3781.7260000000001</v>
      </c>
      <c r="DW13" s="9">
        <v>1843.683</v>
      </c>
      <c r="DX13" s="9">
        <v>1938.0429999999999</v>
      </c>
      <c r="DY13" s="9">
        <v>2326.4169999999999</v>
      </c>
      <c r="DZ13" s="9">
        <v>1222.259</v>
      </c>
      <c r="EA13" s="9">
        <v>1104.1579999999999</v>
      </c>
      <c r="EB13" s="9">
        <v>352.47800000000001</v>
      </c>
      <c r="EC13" s="9">
        <v>186.119</v>
      </c>
      <c r="ED13" s="9">
        <v>166.36</v>
      </c>
      <c r="EE13" s="9">
        <v>215.18</v>
      </c>
      <c r="EF13" s="9">
        <v>91.019000000000005</v>
      </c>
      <c r="EG13" s="9">
        <v>124.161</v>
      </c>
      <c r="EH13" s="9">
        <v>401.94900000000001</v>
      </c>
      <c r="EI13" s="9">
        <v>162.63399999999999</v>
      </c>
      <c r="EJ13" s="9">
        <v>239.315</v>
      </c>
      <c r="EK13" s="9">
        <v>50.814999999999998</v>
      </c>
      <c r="EL13" s="9">
        <v>20.82</v>
      </c>
      <c r="EM13" s="9">
        <v>29.995000000000001</v>
      </c>
      <c r="EN13" s="9">
        <v>38.796999999999997</v>
      </c>
      <c r="EO13" s="9">
        <v>17.593</v>
      </c>
      <c r="EP13" s="9">
        <v>21.204000000000001</v>
      </c>
      <c r="EQ13" s="9">
        <v>20.02</v>
      </c>
      <c r="ER13" s="9">
        <v>11.262</v>
      </c>
      <c r="ES13" s="9">
        <v>8.7579999999999991</v>
      </c>
      <c r="ET13" s="9">
        <v>18.777000000000001</v>
      </c>
      <c r="EU13" s="9">
        <v>6.3310000000000004</v>
      </c>
      <c r="EV13" s="9">
        <v>12.446</v>
      </c>
      <c r="EW13" s="9">
        <v>12.018000000000001</v>
      </c>
      <c r="EX13" s="9">
        <v>3.2269999999999999</v>
      </c>
      <c r="EY13" s="9">
        <v>8.7910000000000004</v>
      </c>
      <c r="EZ13" s="9">
        <v>351.13400000000001</v>
      </c>
      <c r="FA13" s="9">
        <v>141.81399999999999</v>
      </c>
      <c r="FB13" s="9">
        <v>209.32</v>
      </c>
      <c r="FC13" s="9">
        <v>141.10499999999999</v>
      </c>
      <c r="FD13" s="9">
        <v>71.521000000000001</v>
      </c>
      <c r="FE13" s="9">
        <v>69.584000000000003</v>
      </c>
      <c r="FF13" s="9">
        <v>130.654</v>
      </c>
      <c r="FG13" s="9">
        <v>68.013999999999996</v>
      </c>
      <c r="FH13" s="9">
        <v>62.64</v>
      </c>
      <c r="FI13" s="9">
        <v>10.451000000000001</v>
      </c>
      <c r="FJ13" s="9">
        <v>3.5070000000000001</v>
      </c>
      <c r="FK13" s="9">
        <v>6.944</v>
      </c>
      <c r="FL13" s="9">
        <v>0.56899999999999995</v>
      </c>
      <c r="FM13" s="9">
        <v>0.56899999999999995</v>
      </c>
      <c r="FN13" s="9">
        <v>0</v>
      </c>
      <c r="FO13" s="9">
        <v>174.80099999999999</v>
      </c>
      <c r="FP13" s="9">
        <v>56.798999999999999</v>
      </c>
      <c r="FQ13" s="9">
        <v>118.002</v>
      </c>
      <c r="FR13" s="9">
        <v>21.675999999999998</v>
      </c>
      <c r="FS13" s="9">
        <v>7.6630000000000003</v>
      </c>
      <c r="FT13" s="9">
        <v>14.013</v>
      </c>
      <c r="FU13" s="9">
        <v>153.125</v>
      </c>
      <c r="FV13" s="9">
        <v>49.136000000000003</v>
      </c>
      <c r="FW13" s="9">
        <v>103.989</v>
      </c>
      <c r="FX13" s="9">
        <v>34.658999999999999</v>
      </c>
      <c r="FY13" s="9">
        <v>12.925000000000001</v>
      </c>
      <c r="FZ13" s="9">
        <v>21.734000000000002</v>
      </c>
      <c r="GA13" s="9">
        <v>1053.3599999999999</v>
      </c>
      <c r="GB13" s="9">
        <v>458.79</v>
      </c>
      <c r="GC13" s="9">
        <v>594.57000000000005</v>
      </c>
      <c r="GD13" s="9">
        <v>919.43499999999995</v>
      </c>
      <c r="GE13" s="9">
        <v>386.142</v>
      </c>
      <c r="GF13" s="9">
        <v>533.29300000000001</v>
      </c>
      <c r="GG13" s="9">
        <v>133.92500000000001</v>
      </c>
      <c r="GH13" s="9">
        <v>72.649000000000001</v>
      </c>
      <c r="GI13" s="9">
        <v>61.277000000000001</v>
      </c>
      <c r="GJ13" s="9">
        <v>150.67400000000001</v>
      </c>
      <c r="GK13" s="9">
        <v>79.275999999999996</v>
      </c>
      <c r="GL13" s="9">
        <v>71.399000000000001</v>
      </c>
      <c r="GM13" s="9">
        <v>1304.635</v>
      </c>
      <c r="GN13" s="9">
        <v>542.149</v>
      </c>
      <c r="GO13" s="9">
        <v>762.48699999999997</v>
      </c>
      <c r="GP13" s="9">
        <v>2377.2310000000002</v>
      </c>
      <c r="GQ13" s="9">
        <v>1243.079</v>
      </c>
      <c r="GR13" s="9">
        <v>1134.153</v>
      </c>
      <c r="GS13" s="9">
        <v>1404.4949999999999</v>
      </c>
      <c r="GT13" s="9">
        <v>600.60400000000004</v>
      </c>
      <c r="GU13" s="9">
        <v>803.89</v>
      </c>
      <c r="GV13" s="9">
        <v>1368.4739999999999</v>
      </c>
      <c r="GW13" s="9">
        <v>667.92</v>
      </c>
      <c r="GX13" s="9">
        <v>700.55399999999997</v>
      </c>
      <c r="GY13" s="9">
        <v>803.63499999999999</v>
      </c>
      <c r="GZ13" s="9">
        <v>419.49200000000002</v>
      </c>
      <c r="HA13" s="9">
        <v>384.14299999999997</v>
      </c>
      <c r="HB13" s="9">
        <v>134.18</v>
      </c>
      <c r="HC13" s="9">
        <v>65.028999999999996</v>
      </c>
      <c r="HD13" s="9">
        <v>69.150999999999996</v>
      </c>
      <c r="HE13" s="9">
        <v>87.754000000000005</v>
      </c>
      <c r="HF13" s="9">
        <v>34.555999999999997</v>
      </c>
      <c r="HG13" s="9">
        <v>53.198</v>
      </c>
      <c r="HH13" s="9">
        <v>140.65</v>
      </c>
      <c r="HI13" s="9">
        <v>62.615000000000002</v>
      </c>
      <c r="HJ13" s="9">
        <v>78.034999999999997</v>
      </c>
      <c r="HK13" s="9">
        <v>16.722000000000001</v>
      </c>
      <c r="HL13" s="9">
        <v>6.298</v>
      </c>
      <c r="HM13" s="9">
        <v>10.423</v>
      </c>
      <c r="HN13" s="9">
        <v>11.502000000000001</v>
      </c>
      <c r="HO13" s="9">
        <v>5.9409999999999998</v>
      </c>
      <c r="HP13" s="9">
        <v>5.5609999999999999</v>
      </c>
      <c r="HQ13" s="9">
        <v>5.8220000000000001</v>
      </c>
      <c r="HR13" s="9">
        <v>3.0139999999999998</v>
      </c>
      <c r="HS13" s="9">
        <v>2.8079999999999998</v>
      </c>
      <c r="HT13" s="9">
        <v>5.68</v>
      </c>
      <c r="HU13" s="9">
        <v>2.9260000000000002</v>
      </c>
      <c r="HV13" s="9">
        <v>2.754</v>
      </c>
      <c r="HW13" s="9">
        <v>5.22</v>
      </c>
      <c r="HX13" s="9">
        <v>0.35799999999999998</v>
      </c>
      <c r="HY13" s="9">
        <v>4.8620000000000001</v>
      </c>
      <c r="HZ13" s="9">
        <v>123.928</v>
      </c>
      <c r="IA13" s="9">
        <v>56.316000000000003</v>
      </c>
      <c r="IB13" s="9">
        <v>67.611999999999995</v>
      </c>
      <c r="IC13" s="9">
        <v>55.773000000000003</v>
      </c>
      <c r="ID13" s="9">
        <v>29.15</v>
      </c>
      <c r="IE13" s="9">
        <v>26.623000000000001</v>
      </c>
      <c r="IF13" s="9">
        <v>51.671999999999997</v>
      </c>
      <c r="IG13" s="9">
        <v>27.948</v>
      </c>
      <c r="IH13" s="9">
        <v>23.724</v>
      </c>
      <c r="II13" s="9">
        <v>4.101</v>
      </c>
      <c r="IJ13" s="9">
        <v>1.2030000000000001</v>
      </c>
      <c r="IK13" s="9">
        <v>2.899</v>
      </c>
      <c r="IL13" s="9">
        <v>1.2729999999999999</v>
      </c>
      <c r="IM13" s="9">
        <v>0.64400000000000002</v>
      </c>
      <c r="IN13" s="9">
        <v>0.629</v>
      </c>
      <c r="IO13" s="9">
        <v>54.826999999999998</v>
      </c>
      <c r="IP13" s="9">
        <v>22.300999999999998</v>
      </c>
      <c r="IQ13" s="9">
        <v>32.526000000000003</v>
      </c>
    </row>
    <row r="14" spans="1:251">
      <c r="A14" s="10">
        <v>43132</v>
      </c>
      <c r="B14" s="9">
        <v>300.75400000000002</v>
      </c>
      <c r="C14" s="9">
        <v>183.90799999999999</v>
      </c>
      <c r="D14" s="9">
        <v>97.954999999999998</v>
      </c>
      <c r="E14" s="9">
        <v>85.953000000000003</v>
      </c>
      <c r="F14" s="9">
        <v>168.39699999999999</v>
      </c>
      <c r="G14" s="9">
        <v>93.012</v>
      </c>
      <c r="H14" s="9">
        <v>75.385999999999996</v>
      </c>
      <c r="I14" s="9">
        <v>15.510999999999999</v>
      </c>
      <c r="J14" s="9">
        <v>4.944</v>
      </c>
      <c r="K14" s="9">
        <v>10.567</v>
      </c>
      <c r="L14" s="9">
        <v>5.2380000000000004</v>
      </c>
      <c r="M14" s="9">
        <v>1.917</v>
      </c>
      <c r="N14" s="9">
        <v>3.3210000000000002</v>
      </c>
      <c r="O14" s="9">
        <v>271.04300000000001</v>
      </c>
      <c r="P14" s="9">
        <v>111.887</v>
      </c>
      <c r="Q14" s="9">
        <v>159.15600000000001</v>
      </c>
      <c r="R14" s="9">
        <v>30.318999999999999</v>
      </c>
      <c r="S14" s="9">
        <v>12.497999999999999</v>
      </c>
      <c r="T14" s="9">
        <v>17.821000000000002</v>
      </c>
      <c r="U14" s="9">
        <v>240.72399999999999</v>
      </c>
      <c r="V14" s="9">
        <v>99.39</v>
      </c>
      <c r="W14" s="9">
        <v>141.33500000000001</v>
      </c>
      <c r="X14" s="9">
        <v>82.147000000000006</v>
      </c>
      <c r="Y14" s="9">
        <v>29.821999999999999</v>
      </c>
      <c r="Z14" s="9">
        <v>52.325000000000003</v>
      </c>
      <c r="AA14" s="9">
        <v>1747.537</v>
      </c>
      <c r="AB14" s="9">
        <v>734.72</v>
      </c>
      <c r="AC14" s="9">
        <v>1012.817</v>
      </c>
      <c r="AD14" s="9">
        <v>1571.932</v>
      </c>
      <c r="AE14" s="9">
        <v>647.173</v>
      </c>
      <c r="AF14" s="9">
        <v>924.75900000000001</v>
      </c>
      <c r="AG14" s="9">
        <v>175.60499999999999</v>
      </c>
      <c r="AH14" s="9">
        <v>87.546999999999997</v>
      </c>
      <c r="AI14" s="9">
        <v>88.058000000000007</v>
      </c>
      <c r="AJ14" s="9">
        <v>200.80099999999999</v>
      </c>
      <c r="AK14" s="9">
        <v>108.444</v>
      </c>
      <c r="AL14" s="9">
        <v>92.356999999999999</v>
      </c>
      <c r="AM14" s="9">
        <v>2172.904</v>
      </c>
      <c r="AN14" s="9">
        <v>901.50400000000002</v>
      </c>
      <c r="AO14" s="9">
        <v>1271.4000000000001</v>
      </c>
      <c r="AP14" s="9">
        <v>3977.0709999999999</v>
      </c>
      <c r="AQ14" s="9">
        <v>2095.7550000000001</v>
      </c>
      <c r="AR14" s="9">
        <v>1881.316</v>
      </c>
      <c r="AS14" s="9">
        <v>2289.873</v>
      </c>
      <c r="AT14" s="9">
        <v>976.30200000000002</v>
      </c>
      <c r="AU14" s="9">
        <v>1313.5709999999999</v>
      </c>
      <c r="AV14" s="9">
        <v>5094.0929999999998</v>
      </c>
      <c r="AW14" s="9">
        <v>2494.0830000000001</v>
      </c>
      <c r="AX14" s="9">
        <v>2600.0100000000002</v>
      </c>
      <c r="AY14" s="9">
        <v>3199.7869999999998</v>
      </c>
      <c r="AZ14" s="9">
        <v>1708.9639999999999</v>
      </c>
      <c r="BA14" s="9">
        <v>1490.8240000000001</v>
      </c>
      <c r="BB14" s="9">
        <v>467.98</v>
      </c>
      <c r="BC14" s="9">
        <v>252.10499999999999</v>
      </c>
      <c r="BD14" s="9">
        <v>215.875</v>
      </c>
      <c r="BE14" s="9">
        <v>277.36700000000002</v>
      </c>
      <c r="BF14" s="9">
        <v>118.221</v>
      </c>
      <c r="BG14" s="9">
        <v>159.14599999999999</v>
      </c>
      <c r="BH14" s="9">
        <v>542.42700000000002</v>
      </c>
      <c r="BI14" s="9">
        <v>212.875</v>
      </c>
      <c r="BJ14" s="9">
        <v>329.55200000000002</v>
      </c>
      <c r="BK14" s="9">
        <v>81.468000000000004</v>
      </c>
      <c r="BL14" s="9">
        <v>28.826000000000001</v>
      </c>
      <c r="BM14" s="9">
        <v>52.643000000000001</v>
      </c>
      <c r="BN14" s="9">
        <v>55.7</v>
      </c>
      <c r="BO14" s="9">
        <v>24.536999999999999</v>
      </c>
      <c r="BP14" s="9">
        <v>31.163</v>
      </c>
      <c r="BQ14" s="9">
        <v>22.956</v>
      </c>
      <c r="BR14" s="9">
        <v>8.9979999999999993</v>
      </c>
      <c r="BS14" s="9">
        <v>13.957000000000001</v>
      </c>
      <c r="BT14" s="9">
        <v>32.744</v>
      </c>
      <c r="BU14" s="9">
        <v>15.538</v>
      </c>
      <c r="BV14" s="9">
        <v>17.206</v>
      </c>
      <c r="BW14" s="9">
        <v>25.768999999999998</v>
      </c>
      <c r="BX14" s="9">
        <v>4.2889999999999997</v>
      </c>
      <c r="BY14" s="9">
        <v>21.48</v>
      </c>
      <c r="BZ14" s="9">
        <v>460.959</v>
      </c>
      <c r="CA14" s="9">
        <v>184.04900000000001</v>
      </c>
      <c r="CB14" s="9">
        <v>276.90899999999999</v>
      </c>
      <c r="CC14" s="9">
        <v>169.416</v>
      </c>
      <c r="CD14" s="9">
        <v>83.602000000000004</v>
      </c>
      <c r="CE14" s="9">
        <v>85.813999999999993</v>
      </c>
      <c r="CF14" s="9">
        <v>161.191</v>
      </c>
      <c r="CG14" s="9">
        <v>81.447999999999993</v>
      </c>
      <c r="CH14" s="9">
        <v>79.742999999999995</v>
      </c>
      <c r="CI14" s="9">
        <v>8.2249999999999996</v>
      </c>
      <c r="CJ14" s="9">
        <v>2.1539999999999999</v>
      </c>
      <c r="CK14" s="9">
        <v>6.0709999999999997</v>
      </c>
      <c r="CL14" s="9">
        <v>3.6240000000000001</v>
      </c>
      <c r="CM14" s="9">
        <v>2.5859999999999999</v>
      </c>
      <c r="CN14" s="9">
        <v>1.0389999999999999</v>
      </c>
      <c r="CO14" s="9">
        <v>225.78200000000001</v>
      </c>
      <c r="CP14" s="9">
        <v>71.245999999999995</v>
      </c>
      <c r="CQ14" s="9">
        <v>154.536</v>
      </c>
      <c r="CR14" s="9">
        <v>22.474</v>
      </c>
      <c r="CS14" s="9">
        <v>10.225</v>
      </c>
      <c r="CT14" s="9">
        <v>12.247999999999999</v>
      </c>
      <c r="CU14" s="9">
        <v>203.30799999999999</v>
      </c>
      <c r="CV14" s="9">
        <v>61.02</v>
      </c>
      <c r="CW14" s="9">
        <v>142.28800000000001</v>
      </c>
      <c r="CX14" s="9">
        <v>62.136000000000003</v>
      </c>
      <c r="CY14" s="9">
        <v>26.614999999999998</v>
      </c>
      <c r="CZ14" s="9">
        <v>35.521000000000001</v>
      </c>
      <c r="DA14" s="9">
        <v>1351.8789999999999</v>
      </c>
      <c r="DB14" s="9">
        <v>572.24400000000003</v>
      </c>
      <c r="DC14" s="9">
        <v>779.63499999999999</v>
      </c>
      <c r="DD14" s="9">
        <v>1240.7529999999999</v>
      </c>
      <c r="DE14" s="9">
        <v>513.07799999999997</v>
      </c>
      <c r="DF14" s="9">
        <v>727.67499999999995</v>
      </c>
      <c r="DG14" s="9">
        <v>111.126</v>
      </c>
      <c r="DH14" s="9">
        <v>59.165999999999997</v>
      </c>
      <c r="DI14" s="9">
        <v>51.96</v>
      </c>
      <c r="DJ14" s="9">
        <v>184.14699999999999</v>
      </c>
      <c r="DK14" s="9">
        <v>90.447000000000003</v>
      </c>
      <c r="DL14" s="9">
        <v>93.7</v>
      </c>
      <c r="DM14" s="9">
        <v>1710.1590000000001</v>
      </c>
      <c r="DN14" s="9">
        <v>694.673</v>
      </c>
      <c r="DO14" s="9">
        <v>1015.487</v>
      </c>
      <c r="DP14" s="9">
        <v>3281.2550000000001</v>
      </c>
      <c r="DQ14" s="9">
        <v>1737.789</v>
      </c>
      <c r="DR14" s="9">
        <v>1543.4659999999999</v>
      </c>
      <c r="DS14" s="9">
        <v>1812.838</v>
      </c>
      <c r="DT14" s="9">
        <v>756.29399999999998</v>
      </c>
      <c r="DU14" s="9">
        <v>1056.5440000000001</v>
      </c>
      <c r="DV14" s="9">
        <v>3840.018</v>
      </c>
      <c r="DW14" s="9">
        <v>1869.229</v>
      </c>
      <c r="DX14" s="9">
        <v>1970.789</v>
      </c>
      <c r="DY14" s="9">
        <v>2411.1999999999998</v>
      </c>
      <c r="DZ14" s="9">
        <v>1253.2919999999999</v>
      </c>
      <c r="EA14" s="9">
        <v>1157.9079999999999</v>
      </c>
      <c r="EB14" s="9">
        <v>373.66199999999998</v>
      </c>
      <c r="EC14" s="9">
        <v>179.78700000000001</v>
      </c>
      <c r="ED14" s="9">
        <v>193.876</v>
      </c>
      <c r="EE14" s="9">
        <v>230.976</v>
      </c>
      <c r="EF14" s="9">
        <v>92.168000000000006</v>
      </c>
      <c r="EG14" s="9">
        <v>138.80699999999999</v>
      </c>
      <c r="EH14" s="9">
        <v>404.37</v>
      </c>
      <c r="EI14" s="9">
        <v>175.613</v>
      </c>
      <c r="EJ14" s="9">
        <v>228.756</v>
      </c>
      <c r="EK14" s="9">
        <v>50.259</v>
      </c>
      <c r="EL14" s="9">
        <v>22.582000000000001</v>
      </c>
      <c r="EM14" s="9">
        <v>27.677</v>
      </c>
      <c r="EN14" s="9">
        <v>40.762</v>
      </c>
      <c r="EO14" s="9">
        <v>20.577999999999999</v>
      </c>
      <c r="EP14" s="9">
        <v>20.184999999999999</v>
      </c>
      <c r="EQ14" s="9">
        <v>20.763000000000002</v>
      </c>
      <c r="ER14" s="9">
        <v>12.311</v>
      </c>
      <c r="ES14" s="9">
        <v>8.452</v>
      </c>
      <c r="ET14" s="9">
        <v>19.998999999999999</v>
      </c>
      <c r="EU14" s="9">
        <v>8.2669999999999995</v>
      </c>
      <c r="EV14" s="9">
        <v>11.733000000000001</v>
      </c>
      <c r="EW14" s="9">
        <v>9.4969999999999999</v>
      </c>
      <c r="EX14" s="9">
        <v>2.004</v>
      </c>
      <c r="EY14" s="9">
        <v>7.492</v>
      </c>
      <c r="EZ14" s="9">
        <v>354.11099999999999</v>
      </c>
      <c r="FA14" s="9">
        <v>153.03200000000001</v>
      </c>
      <c r="FB14" s="9">
        <v>201.07900000000001</v>
      </c>
      <c r="FC14" s="9">
        <v>144.22999999999999</v>
      </c>
      <c r="FD14" s="9">
        <v>72.802999999999997</v>
      </c>
      <c r="FE14" s="9">
        <v>71.427999999999997</v>
      </c>
      <c r="FF14" s="9">
        <v>135.87200000000001</v>
      </c>
      <c r="FG14" s="9">
        <v>69.86</v>
      </c>
      <c r="FH14" s="9">
        <v>66.012</v>
      </c>
      <c r="FI14" s="9">
        <v>8.3580000000000005</v>
      </c>
      <c r="FJ14" s="9">
        <v>2.9420000000000002</v>
      </c>
      <c r="FK14" s="9">
        <v>5.415</v>
      </c>
      <c r="FL14" s="9">
        <v>0.41</v>
      </c>
      <c r="FM14" s="9">
        <v>0.41</v>
      </c>
      <c r="FN14" s="9">
        <v>0</v>
      </c>
      <c r="FO14" s="9">
        <v>173.155</v>
      </c>
      <c r="FP14" s="9">
        <v>63.823999999999998</v>
      </c>
      <c r="FQ14" s="9">
        <v>109.331</v>
      </c>
      <c r="FR14" s="9">
        <v>19.344000000000001</v>
      </c>
      <c r="FS14" s="9">
        <v>7.4829999999999997</v>
      </c>
      <c r="FT14" s="9">
        <v>11.861000000000001</v>
      </c>
      <c r="FU14" s="9">
        <v>153.81200000000001</v>
      </c>
      <c r="FV14" s="9">
        <v>56.341000000000001</v>
      </c>
      <c r="FW14" s="9">
        <v>97.471000000000004</v>
      </c>
      <c r="FX14" s="9">
        <v>36.314999999999998</v>
      </c>
      <c r="FY14" s="9">
        <v>15.994999999999999</v>
      </c>
      <c r="FZ14" s="9">
        <v>20.32</v>
      </c>
      <c r="GA14" s="9">
        <v>1024.4480000000001</v>
      </c>
      <c r="GB14" s="9">
        <v>440.32299999999998</v>
      </c>
      <c r="GC14" s="9">
        <v>584.125</v>
      </c>
      <c r="GD14" s="9">
        <v>910.37800000000004</v>
      </c>
      <c r="GE14" s="9">
        <v>377.00599999999997</v>
      </c>
      <c r="GF14" s="9">
        <v>533.37199999999996</v>
      </c>
      <c r="GG14" s="9">
        <v>114.07</v>
      </c>
      <c r="GH14" s="9">
        <v>63.317</v>
      </c>
      <c r="GI14" s="9">
        <v>50.753</v>
      </c>
      <c r="GJ14" s="9">
        <v>156.63499999999999</v>
      </c>
      <c r="GK14" s="9">
        <v>82.171000000000006</v>
      </c>
      <c r="GL14" s="9">
        <v>74.463999999999999</v>
      </c>
      <c r="GM14" s="9">
        <v>1272.183</v>
      </c>
      <c r="GN14" s="9">
        <v>533.76599999999996</v>
      </c>
      <c r="GO14" s="9">
        <v>738.41700000000003</v>
      </c>
      <c r="GP14" s="9">
        <v>2461.4589999999998</v>
      </c>
      <c r="GQ14" s="9">
        <v>1275.874</v>
      </c>
      <c r="GR14" s="9">
        <v>1185.585</v>
      </c>
      <c r="GS14" s="9">
        <v>1378.559</v>
      </c>
      <c r="GT14" s="9">
        <v>593.35500000000002</v>
      </c>
      <c r="GU14" s="9">
        <v>785.20399999999995</v>
      </c>
      <c r="GV14" s="9">
        <v>1378.885</v>
      </c>
      <c r="GW14" s="9">
        <v>672.29399999999998</v>
      </c>
      <c r="GX14" s="9">
        <v>706.59199999999998</v>
      </c>
      <c r="GY14" s="9">
        <v>825.274</v>
      </c>
      <c r="GZ14" s="9">
        <v>432.83199999999999</v>
      </c>
      <c r="HA14" s="9">
        <v>392.44200000000001</v>
      </c>
      <c r="HB14" s="9">
        <v>127.941</v>
      </c>
      <c r="HC14" s="9">
        <v>66.742999999999995</v>
      </c>
      <c r="HD14" s="9">
        <v>61.198</v>
      </c>
      <c r="HE14" s="9">
        <v>84.343999999999994</v>
      </c>
      <c r="HF14" s="9">
        <v>35.877000000000002</v>
      </c>
      <c r="HG14" s="9">
        <v>48.468000000000004</v>
      </c>
      <c r="HH14" s="9">
        <v>135.78700000000001</v>
      </c>
      <c r="HI14" s="9">
        <v>61.926000000000002</v>
      </c>
      <c r="HJ14" s="9">
        <v>73.861000000000004</v>
      </c>
      <c r="HK14" s="9">
        <v>17.536000000000001</v>
      </c>
      <c r="HL14" s="9">
        <v>5.9989999999999997</v>
      </c>
      <c r="HM14" s="9">
        <v>11.536</v>
      </c>
      <c r="HN14" s="9">
        <v>11.997999999999999</v>
      </c>
      <c r="HO14" s="9">
        <v>4.8550000000000004</v>
      </c>
      <c r="HP14" s="9">
        <v>7.1429999999999998</v>
      </c>
      <c r="HQ14" s="9">
        <v>5.2610000000000001</v>
      </c>
      <c r="HR14" s="9">
        <v>1.7929999999999999</v>
      </c>
      <c r="HS14" s="9">
        <v>3.468</v>
      </c>
      <c r="HT14" s="9">
        <v>6.7370000000000001</v>
      </c>
      <c r="HU14" s="9">
        <v>3.0619999999999998</v>
      </c>
      <c r="HV14" s="9">
        <v>3.6749999999999998</v>
      </c>
      <c r="HW14" s="9">
        <v>5.5380000000000003</v>
      </c>
      <c r="HX14" s="9">
        <v>1.145</v>
      </c>
      <c r="HY14" s="9">
        <v>4.3940000000000001</v>
      </c>
      <c r="HZ14" s="9">
        <v>118.251</v>
      </c>
      <c r="IA14" s="9">
        <v>55.926000000000002</v>
      </c>
      <c r="IB14" s="9">
        <v>62.325000000000003</v>
      </c>
      <c r="IC14" s="9">
        <v>48.28</v>
      </c>
      <c r="ID14" s="9">
        <v>26.428000000000001</v>
      </c>
      <c r="IE14" s="9">
        <v>21.852</v>
      </c>
      <c r="IF14" s="9">
        <v>46.676000000000002</v>
      </c>
      <c r="IG14" s="9">
        <v>25.739000000000001</v>
      </c>
      <c r="IH14" s="9">
        <v>20.937000000000001</v>
      </c>
      <c r="II14" s="9">
        <v>1.6040000000000001</v>
      </c>
      <c r="IJ14" s="9">
        <v>0.68899999999999995</v>
      </c>
      <c r="IK14" s="9">
        <v>0.91600000000000004</v>
      </c>
      <c r="IL14" s="9">
        <v>0.3</v>
      </c>
      <c r="IM14" s="9">
        <v>0.3</v>
      </c>
      <c r="IN14" s="9">
        <v>0</v>
      </c>
      <c r="IO14" s="9">
        <v>54.865000000000002</v>
      </c>
      <c r="IP14" s="9">
        <v>21.885000000000002</v>
      </c>
      <c r="IQ14" s="9">
        <v>32.979999999999997</v>
      </c>
    </row>
    <row r="15" spans="1:251">
      <c r="A15" s="10">
        <v>43497</v>
      </c>
      <c r="B15" s="9">
        <v>284.93200000000002</v>
      </c>
      <c r="C15" s="9">
        <v>168.96299999999999</v>
      </c>
      <c r="D15" s="9">
        <v>89.415999999999997</v>
      </c>
      <c r="E15" s="9">
        <v>79.546999999999997</v>
      </c>
      <c r="F15" s="9">
        <v>154.19800000000001</v>
      </c>
      <c r="G15" s="9">
        <v>81.489999999999995</v>
      </c>
      <c r="H15" s="9">
        <v>72.706999999999994</v>
      </c>
      <c r="I15" s="9">
        <v>14.765000000000001</v>
      </c>
      <c r="J15" s="9">
        <v>7.9260000000000002</v>
      </c>
      <c r="K15" s="9">
        <v>6.8390000000000004</v>
      </c>
      <c r="L15" s="9">
        <v>4.601</v>
      </c>
      <c r="M15" s="9">
        <v>2.0049999999999999</v>
      </c>
      <c r="N15" s="9">
        <v>2.5960000000000001</v>
      </c>
      <c r="O15" s="9">
        <v>266.649</v>
      </c>
      <c r="P15" s="9">
        <v>103.67700000000001</v>
      </c>
      <c r="Q15" s="9">
        <v>162.971</v>
      </c>
      <c r="R15" s="9">
        <v>22.783000000000001</v>
      </c>
      <c r="S15" s="9">
        <v>10.329000000000001</v>
      </c>
      <c r="T15" s="9">
        <v>12.454000000000001</v>
      </c>
      <c r="U15" s="9">
        <v>243.86600000000001</v>
      </c>
      <c r="V15" s="9">
        <v>93.347999999999999</v>
      </c>
      <c r="W15" s="9">
        <v>150.518</v>
      </c>
      <c r="X15" s="9">
        <v>64.73</v>
      </c>
      <c r="Y15" s="9">
        <v>24.911999999999999</v>
      </c>
      <c r="Z15" s="9">
        <v>39.817999999999998</v>
      </c>
      <c r="AA15" s="9">
        <v>1744.4110000000001</v>
      </c>
      <c r="AB15" s="9">
        <v>733.18499999999995</v>
      </c>
      <c r="AC15" s="9">
        <v>1011.227</v>
      </c>
      <c r="AD15" s="9">
        <v>1559.9059999999999</v>
      </c>
      <c r="AE15" s="9">
        <v>643.41600000000005</v>
      </c>
      <c r="AF15" s="9">
        <v>916.49</v>
      </c>
      <c r="AG15" s="9">
        <v>184.505</v>
      </c>
      <c r="AH15" s="9">
        <v>89.768000000000001</v>
      </c>
      <c r="AI15" s="9">
        <v>94.736000000000004</v>
      </c>
      <c r="AJ15" s="9">
        <v>180.642</v>
      </c>
      <c r="AK15" s="9">
        <v>96.084999999999994</v>
      </c>
      <c r="AL15" s="9">
        <v>84.558000000000007</v>
      </c>
      <c r="AM15" s="9">
        <v>2159.1280000000002</v>
      </c>
      <c r="AN15" s="9">
        <v>897.08100000000002</v>
      </c>
      <c r="AO15" s="9">
        <v>1262.047</v>
      </c>
      <c r="AP15" s="9">
        <v>4097.0110000000004</v>
      </c>
      <c r="AQ15" s="9">
        <v>2162.67</v>
      </c>
      <c r="AR15" s="9">
        <v>1934.34</v>
      </c>
      <c r="AS15" s="9">
        <v>2249.3539999999998</v>
      </c>
      <c r="AT15" s="9">
        <v>953.19500000000005</v>
      </c>
      <c r="AU15" s="9">
        <v>1296.1579999999999</v>
      </c>
      <c r="AV15" s="9">
        <v>5189.9870000000001</v>
      </c>
      <c r="AW15" s="9">
        <v>2544.221</v>
      </c>
      <c r="AX15" s="9">
        <v>2645.7660000000001</v>
      </c>
      <c r="AY15" s="9">
        <v>3308.2040000000002</v>
      </c>
      <c r="AZ15" s="9">
        <v>1764.6469999999999</v>
      </c>
      <c r="BA15" s="9">
        <v>1543.557</v>
      </c>
      <c r="BB15" s="9">
        <v>478.363</v>
      </c>
      <c r="BC15" s="9">
        <v>249.958</v>
      </c>
      <c r="BD15" s="9">
        <v>228.405</v>
      </c>
      <c r="BE15" s="9">
        <v>289.26400000000001</v>
      </c>
      <c r="BF15" s="9">
        <v>119.337</v>
      </c>
      <c r="BG15" s="9">
        <v>169.92699999999999</v>
      </c>
      <c r="BH15" s="9">
        <v>507.053</v>
      </c>
      <c r="BI15" s="9">
        <v>210.61799999999999</v>
      </c>
      <c r="BJ15" s="9">
        <v>296.435</v>
      </c>
      <c r="BK15" s="9">
        <v>85.55</v>
      </c>
      <c r="BL15" s="9">
        <v>32.018999999999998</v>
      </c>
      <c r="BM15" s="9">
        <v>53.530999999999999</v>
      </c>
      <c r="BN15" s="9">
        <v>57.624000000000002</v>
      </c>
      <c r="BO15" s="9">
        <v>28.547999999999998</v>
      </c>
      <c r="BP15" s="9">
        <v>29.076000000000001</v>
      </c>
      <c r="BQ15" s="9">
        <v>35.494999999999997</v>
      </c>
      <c r="BR15" s="9">
        <v>19.382000000000001</v>
      </c>
      <c r="BS15" s="9">
        <v>16.111999999999998</v>
      </c>
      <c r="BT15" s="9">
        <v>22.129000000000001</v>
      </c>
      <c r="BU15" s="9">
        <v>9.1660000000000004</v>
      </c>
      <c r="BV15" s="9">
        <v>12.964</v>
      </c>
      <c r="BW15" s="9">
        <v>27.925999999999998</v>
      </c>
      <c r="BX15" s="9">
        <v>3.4710000000000001</v>
      </c>
      <c r="BY15" s="9">
        <v>24.454999999999998</v>
      </c>
      <c r="BZ15" s="9">
        <v>421.50299999999999</v>
      </c>
      <c r="CA15" s="9">
        <v>178.59899999999999</v>
      </c>
      <c r="CB15" s="9">
        <v>242.904</v>
      </c>
      <c r="CC15" s="9">
        <v>135.369</v>
      </c>
      <c r="CD15" s="9">
        <v>67.81</v>
      </c>
      <c r="CE15" s="9">
        <v>67.558999999999997</v>
      </c>
      <c r="CF15" s="9">
        <v>124.386</v>
      </c>
      <c r="CG15" s="9">
        <v>62.942</v>
      </c>
      <c r="CH15" s="9">
        <v>61.445</v>
      </c>
      <c r="CI15" s="9">
        <v>10.981999999999999</v>
      </c>
      <c r="CJ15" s="9">
        <v>4.8680000000000003</v>
      </c>
      <c r="CK15" s="9">
        <v>6.1150000000000002</v>
      </c>
      <c r="CL15" s="9">
        <v>3.8119999999999998</v>
      </c>
      <c r="CM15" s="9">
        <v>1.71</v>
      </c>
      <c r="CN15" s="9">
        <v>2.101</v>
      </c>
      <c r="CO15" s="9">
        <v>230.99</v>
      </c>
      <c r="CP15" s="9">
        <v>95.034000000000006</v>
      </c>
      <c r="CQ15" s="9">
        <v>135.95599999999999</v>
      </c>
      <c r="CR15" s="9">
        <v>29.54</v>
      </c>
      <c r="CS15" s="9">
        <v>12.97</v>
      </c>
      <c r="CT15" s="9">
        <v>16.57</v>
      </c>
      <c r="CU15" s="9">
        <v>201.45</v>
      </c>
      <c r="CV15" s="9">
        <v>82.063999999999993</v>
      </c>
      <c r="CW15" s="9">
        <v>119.386</v>
      </c>
      <c r="CX15" s="9">
        <v>51.332000000000001</v>
      </c>
      <c r="CY15" s="9">
        <v>14.044</v>
      </c>
      <c r="CZ15" s="9">
        <v>37.287999999999997</v>
      </c>
      <c r="DA15" s="9">
        <v>1374.73</v>
      </c>
      <c r="DB15" s="9">
        <v>568.95600000000002</v>
      </c>
      <c r="DC15" s="9">
        <v>805.774</v>
      </c>
      <c r="DD15" s="9">
        <v>1242.278</v>
      </c>
      <c r="DE15" s="9">
        <v>501.863</v>
      </c>
      <c r="DF15" s="9">
        <v>740.41499999999996</v>
      </c>
      <c r="DG15" s="9">
        <v>132.452</v>
      </c>
      <c r="DH15" s="9">
        <v>67.093000000000004</v>
      </c>
      <c r="DI15" s="9">
        <v>65.358999999999995</v>
      </c>
      <c r="DJ15" s="9">
        <v>159.881</v>
      </c>
      <c r="DK15" s="9">
        <v>82.323999999999998</v>
      </c>
      <c r="DL15" s="9">
        <v>77.557000000000002</v>
      </c>
      <c r="DM15" s="9">
        <v>1721.902</v>
      </c>
      <c r="DN15" s="9">
        <v>697.25</v>
      </c>
      <c r="DO15" s="9">
        <v>1024.652</v>
      </c>
      <c r="DP15" s="9">
        <v>3393.7539999999999</v>
      </c>
      <c r="DQ15" s="9">
        <v>1796.6659999999999</v>
      </c>
      <c r="DR15" s="9">
        <v>1597.088</v>
      </c>
      <c r="DS15" s="9">
        <v>1796.2329999999999</v>
      </c>
      <c r="DT15" s="9">
        <v>747.55499999999995</v>
      </c>
      <c r="DU15" s="9">
        <v>1048.6780000000001</v>
      </c>
      <c r="DV15" s="9">
        <v>3908.6550000000002</v>
      </c>
      <c r="DW15" s="9">
        <v>1902.7840000000001</v>
      </c>
      <c r="DX15" s="9">
        <v>2005.8720000000001</v>
      </c>
      <c r="DY15" s="9">
        <v>2455.3519999999999</v>
      </c>
      <c r="DZ15" s="9">
        <v>1276.6320000000001</v>
      </c>
      <c r="EA15" s="9">
        <v>1178.72</v>
      </c>
      <c r="EB15" s="9">
        <v>362.40100000000001</v>
      </c>
      <c r="EC15" s="9">
        <v>178.79400000000001</v>
      </c>
      <c r="ED15" s="9">
        <v>183.607</v>
      </c>
      <c r="EE15" s="9">
        <v>232.42400000000001</v>
      </c>
      <c r="EF15" s="9">
        <v>94.936000000000007</v>
      </c>
      <c r="EG15" s="9">
        <v>137.488</v>
      </c>
      <c r="EH15" s="9">
        <v>389.05599999999998</v>
      </c>
      <c r="EI15" s="9">
        <v>168.48400000000001</v>
      </c>
      <c r="EJ15" s="9">
        <v>220.572</v>
      </c>
      <c r="EK15" s="9">
        <v>53.777000000000001</v>
      </c>
      <c r="EL15" s="9">
        <v>26.992999999999999</v>
      </c>
      <c r="EM15" s="9">
        <v>26.783999999999999</v>
      </c>
      <c r="EN15" s="9">
        <v>44.298999999999999</v>
      </c>
      <c r="EO15" s="9">
        <v>22.138000000000002</v>
      </c>
      <c r="EP15" s="9">
        <v>22.16</v>
      </c>
      <c r="EQ15" s="9">
        <v>19.529</v>
      </c>
      <c r="ER15" s="9">
        <v>9.4</v>
      </c>
      <c r="ES15" s="9">
        <v>10.129</v>
      </c>
      <c r="ET15" s="9">
        <v>24.77</v>
      </c>
      <c r="EU15" s="9">
        <v>12.738</v>
      </c>
      <c r="EV15" s="9">
        <v>12.031000000000001</v>
      </c>
      <c r="EW15" s="9">
        <v>9.4779999999999998</v>
      </c>
      <c r="EX15" s="9">
        <v>4.8550000000000004</v>
      </c>
      <c r="EY15" s="9">
        <v>4.6230000000000002</v>
      </c>
      <c r="EZ15" s="9">
        <v>335.279</v>
      </c>
      <c r="FA15" s="9">
        <v>141.49100000000001</v>
      </c>
      <c r="FB15" s="9">
        <v>193.78899999999999</v>
      </c>
      <c r="FC15" s="9">
        <v>145.232</v>
      </c>
      <c r="FD15" s="9">
        <v>72.260000000000005</v>
      </c>
      <c r="FE15" s="9">
        <v>72.971999999999994</v>
      </c>
      <c r="FF15" s="9">
        <v>131.58500000000001</v>
      </c>
      <c r="FG15" s="9">
        <v>66.997</v>
      </c>
      <c r="FH15" s="9">
        <v>64.587999999999994</v>
      </c>
      <c r="FI15" s="9">
        <v>13.647</v>
      </c>
      <c r="FJ15" s="9">
        <v>5.2629999999999999</v>
      </c>
      <c r="FK15" s="9">
        <v>8.3840000000000003</v>
      </c>
      <c r="FL15" s="9">
        <v>2.3199999999999998</v>
      </c>
      <c r="FM15" s="9">
        <v>0.69099999999999995</v>
      </c>
      <c r="FN15" s="9">
        <v>1.63</v>
      </c>
      <c r="FO15" s="9">
        <v>151.75200000000001</v>
      </c>
      <c r="FP15" s="9">
        <v>57.216999999999999</v>
      </c>
      <c r="FQ15" s="9">
        <v>94.536000000000001</v>
      </c>
      <c r="FR15" s="9">
        <v>15.442</v>
      </c>
      <c r="FS15" s="9">
        <v>6.3710000000000004</v>
      </c>
      <c r="FT15" s="9">
        <v>9.0709999999999997</v>
      </c>
      <c r="FU15" s="9">
        <v>136.31</v>
      </c>
      <c r="FV15" s="9">
        <v>50.845999999999997</v>
      </c>
      <c r="FW15" s="9">
        <v>85.463999999999999</v>
      </c>
      <c r="FX15" s="9">
        <v>35.975000000000001</v>
      </c>
      <c r="FY15" s="9">
        <v>11.323</v>
      </c>
      <c r="FZ15" s="9">
        <v>24.652000000000001</v>
      </c>
      <c r="GA15" s="9">
        <v>1064.2470000000001</v>
      </c>
      <c r="GB15" s="9">
        <v>457.66800000000001</v>
      </c>
      <c r="GC15" s="9">
        <v>606.57899999999995</v>
      </c>
      <c r="GD15" s="9">
        <v>955.06299999999999</v>
      </c>
      <c r="GE15" s="9">
        <v>400.46199999999999</v>
      </c>
      <c r="GF15" s="9">
        <v>554.601</v>
      </c>
      <c r="GG15" s="9">
        <v>109.184</v>
      </c>
      <c r="GH15" s="9">
        <v>57.206000000000003</v>
      </c>
      <c r="GI15" s="9">
        <v>51.978000000000002</v>
      </c>
      <c r="GJ15" s="9">
        <v>151.114</v>
      </c>
      <c r="GK15" s="9">
        <v>76.397000000000006</v>
      </c>
      <c r="GL15" s="9">
        <v>74.716999999999999</v>
      </c>
      <c r="GM15" s="9">
        <v>1302.1890000000001</v>
      </c>
      <c r="GN15" s="9">
        <v>549.75400000000002</v>
      </c>
      <c r="GO15" s="9">
        <v>752.43399999999997</v>
      </c>
      <c r="GP15" s="9">
        <v>2509.1289999999999</v>
      </c>
      <c r="GQ15" s="9">
        <v>1303.625</v>
      </c>
      <c r="GR15" s="9">
        <v>1205.5039999999999</v>
      </c>
      <c r="GS15" s="9">
        <v>1399.5260000000001</v>
      </c>
      <c r="GT15" s="9">
        <v>599.15899999999999</v>
      </c>
      <c r="GU15" s="9">
        <v>800.36699999999996</v>
      </c>
      <c r="GV15" s="9">
        <v>1396.0930000000001</v>
      </c>
      <c r="GW15" s="9">
        <v>680.952</v>
      </c>
      <c r="GX15" s="9">
        <v>715.14200000000005</v>
      </c>
      <c r="GY15" s="9">
        <v>838.56799999999998</v>
      </c>
      <c r="GZ15" s="9">
        <v>441.28100000000001</v>
      </c>
      <c r="HA15" s="9">
        <v>397.28699999999998</v>
      </c>
      <c r="HB15" s="9">
        <v>126.176</v>
      </c>
      <c r="HC15" s="9">
        <v>62.651000000000003</v>
      </c>
      <c r="HD15" s="9">
        <v>63.524999999999999</v>
      </c>
      <c r="HE15" s="9">
        <v>77.853999999999999</v>
      </c>
      <c r="HF15" s="9">
        <v>30.925000000000001</v>
      </c>
      <c r="HG15" s="9">
        <v>46.929000000000002</v>
      </c>
      <c r="HH15" s="9">
        <v>144.84700000000001</v>
      </c>
      <c r="HI15" s="9">
        <v>62.466000000000001</v>
      </c>
      <c r="HJ15" s="9">
        <v>82.381</v>
      </c>
      <c r="HK15" s="9">
        <v>19.472999999999999</v>
      </c>
      <c r="HL15" s="9">
        <v>8.17</v>
      </c>
      <c r="HM15" s="9">
        <v>11.303000000000001</v>
      </c>
      <c r="HN15" s="9">
        <v>12.571999999999999</v>
      </c>
      <c r="HO15" s="9">
        <v>5.0810000000000004</v>
      </c>
      <c r="HP15" s="9">
        <v>7.4909999999999997</v>
      </c>
      <c r="HQ15" s="9">
        <v>7.6219999999999999</v>
      </c>
      <c r="HR15" s="9">
        <v>4.1769999999999996</v>
      </c>
      <c r="HS15" s="9">
        <v>3.4449999999999998</v>
      </c>
      <c r="HT15" s="9">
        <v>4.95</v>
      </c>
      <c r="HU15" s="9">
        <v>0.90500000000000003</v>
      </c>
      <c r="HV15" s="9">
        <v>4.0449999999999999</v>
      </c>
      <c r="HW15" s="9">
        <v>6.9009999999999998</v>
      </c>
      <c r="HX15" s="9">
        <v>3.089</v>
      </c>
      <c r="HY15" s="9">
        <v>3.8119999999999998</v>
      </c>
      <c r="HZ15" s="9">
        <v>125.374</v>
      </c>
      <c r="IA15" s="9">
        <v>54.295999999999999</v>
      </c>
      <c r="IB15" s="9">
        <v>71.078000000000003</v>
      </c>
      <c r="IC15" s="9">
        <v>47.512</v>
      </c>
      <c r="ID15" s="9">
        <v>25.876000000000001</v>
      </c>
      <c r="IE15" s="9">
        <v>21.635000000000002</v>
      </c>
      <c r="IF15" s="9">
        <v>44.783999999999999</v>
      </c>
      <c r="IG15" s="9">
        <v>24.867000000000001</v>
      </c>
      <c r="IH15" s="9">
        <v>19.917000000000002</v>
      </c>
      <c r="II15" s="9">
        <v>2.7269999999999999</v>
      </c>
      <c r="IJ15" s="9">
        <v>1.0089999999999999</v>
      </c>
      <c r="IK15" s="9">
        <v>1.718</v>
      </c>
      <c r="IL15" s="9">
        <v>0.52700000000000002</v>
      </c>
      <c r="IM15" s="9">
        <v>0.26800000000000002</v>
      </c>
      <c r="IN15" s="9">
        <v>0.25900000000000001</v>
      </c>
      <c r="IO15" s="9">
        <v>62.500999999999998</v>
      </c>
      <c r="IP15" s="9">
        <v>22.747</v>
      </c>
      <c r="IQ15" s="9">
        <v>39.753999999999998</v>
      </c>
    </row>
    <row r="16" spans="1:251">
      <c r="A16" s="10">
        <v>43862</v>
      </c>
      <c r="B16" s="9">
        <v>305.988</v>
      </c>
      <c r="C16" s="9">
        <v>168.886</v>
      </c>
      <c r="D16" s="9">
        <v>92.626999999999995</v>
      </c>
      <c r="E16" s="9">
        <v>76.259</v>
      </c>
      <c r="F16" s="9">
        <v>158.97900000000001</v>
      </c>
      <c r="G16" s="9">
        <v>87.623000000000005</v>
      </c>
      <c r="H16" s="9">
        <v>71.355999999999995</v>
      </c>
      <c r="I16" s="9">
        <v>9.9079999999999995</v>
      </c>
      <c r="J16" s="9">
        <v>5.0039999999999996</v>
      </c>
      <c r="K16" s="9">
        <v>4.9039999999999999</v>
      </c>
      <c r="L16" s="9">
        <v>7.8380000000000001</v>
      </c>
      <c r="M16" s="9">
        <v>2.92</v>
      </c>
      <c r="N16" s="9">
        <v>4.9180000000000001</v>
      </c>
      <c r="O16" s="9">
        <v>272.697</v>
      </c>
      <c r="P16" s="9">
        <v>95.864000000000004</v>
      </c>
      <c r="Q16" s="9">
        <v>176.833</v>
      </c>
      <c r="R16" s="9">
        <v>34.741</v>
      </c>
      <c r="S16" s="9">
        <v>15.439</v>
      </c>
      <c r="T16" s="9">
        <v>19.302</v>
      </c>
      <c r="U16" s="9">
        <v>237.95500000000001</v>
      </c>
      <c r="V16" s="9">
        <v>80.424999999999997</v>
      </c>
      <c r="W16" s="9">
        <v>157.53</v>
      </c>
      <c r="X16" s="9">
        <v>69.972999999999999</v>
      </c>
      <c r="Y16" s="9">
        <v>21.995000000000001</v>
      </c>
      <c r="Z16" s="9">
        <v>47.978000000000002</v>
      </c>
      <c r="AA16" s="9">
        <v>1776.162</v>
      </c>
      <c r="AB16" s="9">
        <v>767.11300000000006</v>
      </c>
      <c r="AC16" s="9">
        <v>1009.049</v>
      </c>
      <c r="AD16" s="9">
        <v>1568.1679999999999</v>
      </c>
      <c r="AE16" s="9">
        <v>662.47</v>
      </c>
      <c r="AF16" s="9">
        <v>905.69799999999998</v>
      </c>
      <c r="AG16" s="9">
        <v>207.994</v>
      </c>
      <c r="AH16" s="9">
        <v>104.643</v>
      </c>
      <c r="AI16" s="9">
        <v>103.351</v>
      </c>
      <c r="AJ16" s="9">
        <v>189.37700000000001</v>
      </c>
      <c r="AK16" s="9">
        <v>102.288</v>
      </c>
      <c r="AL16" s="9">
        <v>87.088999999999999</v>
      </c>
      <c r="AM16" s="9">
        <v>2201.6030000000001</v>
      </c>
      <c r="AN16" s="9">
        <v>921.45699999999999</v>
      </c>
      <c r="AO16" s="9">
        <v>1280.145</v>
      </c>
      <c r="AP16" s="9">
        <v>4124.0559999999996</v>
      </c>
      <c r="AQ16" s="9">
        <v>2170.5360000000001</v>
      </c>
      <c r="AR16" s="9">
        <v>1953.52</v>
      </c>
      <c r="AS16" s="9">
        <v>2295.556</v>
      </c>
      <c r="AT16" s="9">
        <v>980.51900000000001</v>
      </c>
      <c r="AU16" s="9">
        <v>1315.037</v>
      </c>
      <c r="AV16" s="9">
        <v>5281.7359999999999</v>
      </c>
      <c r="AW16" s="9">
        <v>2588.7739999999999</v>
      </c>
      <c r="AX16" s="9">
        <v>2692.962</v>
      </c>
      <c r="AY16" s="9">
        <v>3376.875</v>
      </c>
      <c r="AZ16" s="9">
        <v>1783.202</v>
      </c>
      <c r="BA16" s="9">
        <v>1593.674</v>
      </c>
      <c r="BB16" s="9">
        <v>488.28399999999999</v>
      </c>
      <c r="BC16" s="9">
        <v>264.59800000000001</v>
      </c>
      <c r="BD16" s="9">
        <v>223.68600000000001</v>
      </c>
      <c r="BE16" s="9">
        <v>295.63600000000002</v>
      </c>
      <c r="BF16" s="9">
        <v>123.672</v>
      </c>
      <c r="BG16" s="9">
        <v>171.964</v>
      </c>
      <c r="BH16" s="9">
        <v>559.28300000000002</v>
      </c>
      <c r="BI16" s="9">
        <v>239.40299999999999</v>
      </c>
      <c r="BJ16" s="9">
        <v>319.88</v>
      </c>
      <c r="BK16" s="9">
        <v>101.464</v>
      </c>
      <c r="BL16" s="9">
        <v>41.441000000000003</v>
      </c>
      <c r="BM16" s="9">
        <v>60.023000000000003</v>
      </c>
      <c r="BN16" s="9">
        <v>74.825000000000003</v>
      </c>
      <c r="BO16" s="9">
        <v>36.268999999999998</v>
      </c>
      <c r="BP16" s="9">
        <v>38.555999999999997</v>
      </c>
      <c r="BQ16" s="9">
        <v>30.507000000000001</v>
      </c>
      <c r="BR16" s="9">
        <v>15.099</v>
      </c>
      <c r="BS16" s="9">
        <v>15.407999999999999</v>
      </c>
      <c r="BT16" s="9">
        <v>44.317999999999998</v>
      </c>
      <c r="BU16" s="9">
        <v>21.17</v>
      </c>
      <c r="BV16" s="9">
        <v>23.148</v>
      </c>
      <c r="BW16" s="9">
        <v>26.638999999999999</v>
      </c>
      <c r="BX16" s="9">
        <v>5.1719999999999997</v>
      </c>
      <c r="BY16" s="9">
        <v>21.468</v>
      </c>
      <c r="BZ16" s="9">
        <v>457.81900000000002</v>
      </c>
      <c r="CA16" s="9">
        <v>197.96199999999999</v>
      </c>
      <c r="CB16" s="9">
        <v>259.85700000000003</v>
      </c>
      <c r="CC16" s="9">
        <v>162.36799999999999</v>
      </c>
      <c r="CD16" s="9">
        <v>79.769000000000005</v>
      </c>
      <c r="CE16" s="9">
        <v>82.599000000000004</v>
      </c>
      <c r="CF16" s="9">
        <v>147.11000000000001</v>
      </c>
      <c r="CG16" s="9">
        <v>73.27</v>
      </c>
      <c r="CH16" s="9">
        <v>73.84</v>
      </c>
      <c r="CI16" s="9">
        <v>15.257999999999999</v>
      </c>
      <c r="CJ16" s="9">
        <v>6.4989999999999997</v>
      </c>
      <c r="CK16" s="9">
        <v>8.7590000000000003</v>
      </c>
      <c r="CL16" s="9">
        <v>4.9470000000000001</v>
      </c>
      <c r="CM16" s="9">
        <v>2.5579999999999998</v>
      </c>
      <c r="CN16" s="9">
        <v>2.3889999999999998</v>
      </c>
      <c r="CO16" s="9">
        <v>236.417</v>
      </c>
      <c r="CP16" s="9">
        <v>96.39</v>
      </c>
      <c r="CQ16" s="9">
        <v>140.02699999999999</v>
      </c>
      <c r="CR16" s="9">
        <v>28.631</v>
      </c>
      <c r="CS16" s="9">
        <v>12.768000000000001</v>
      </c>
      <c r="CT16" s="9">
        <v>15.863</v>
      </c>
      <c r="CU16" s="9">
        <v>207.786</v>
      </c>
      <c r="CV16" s="9">
        <v>83.622</v>
      </c>
      <c r="CW16" s="9">
        <v>124.164</v>
      </c>
      <c r="CX16" s="9">
        <v>54.088000000000001</v>
      </c>
      <c r="CY16" s="9">
        <v>19.245000000000001</v>
      </c>
      <c r="CZ16" s="9">
        <v>34.843000000000004</v>
      </c>
      <c r="DA16" s="9">
        <v>1345.578</v>
      </c>
      <c r="DB16" s="9">
        <v>566.16999999999996</v>
      </c>
      <c r="DC16" s="9">
        <v>779.40800000000002</v>
      </c>
      <c r="DD16" s="9">
        <v>1208.704</v>
      </c>
      <c r="DE16" s="9">
        <v>500.00200000000001</v>
      </c>
      <c r="DF16" s="9">
        <v>708.70100000000002</v>
      </c>
      <c r="DG16" s="9">
        <v>136.874</v>
      </c>
      <c r="DH16" s="9">
        <v>66.168000000000006</v>
      </c>
      <c r="DI16" s="9">
        <v>70.706999999999994</v>
      </c>
      <c r="DJ16" s="9">
        <v>177.61699999999999</v>
      </c>
      <c r="DK16" s="9">
        <v>88.369</v>
      </c>
      <c r="DL16" s="9">
        <v>89.248000000000005</v>
      </c>
      <c r="DM16" s="9">
        <v>1727.2439999999999</v>
      </c>
      <c r="DN16" s="9">
        <v>717.20299999999997</v>
      </c>
      <c r="DO16" s="9">
        <v>1010.04</v>
      </c>
      <c r="DP16" s="9">
        <v>3478.3389999999999</v>
      </c>
      <c r="DQ16" s="9">
        <v>1824.6420000000001</v>
      </c>
      <c r="DR16" s="9">
        <v>1653.6969999999999</v>
      </c>
      <c r="DS16" s="9">
        <v>1803.3969999999999</v>
      </c>
      <c r="DT16" s="9">
        <v>764.13199999999995</v>
      </c>
      <c r="DU16" s="9">
        <v>1039.2650000000001</v>
      </c>
      <c r="DV16" s="9">
        <v>3983.835</v>
      </c>
      <c r="DW16" s="9">
        <v>1938.4559999999999</v>
      </c>
      <c r="DX16" s="9">
        <v>2045.38</v>
      </c>
      <c r="DY16" s="9">
        <v>2498.105</v>
      </c>
      <c r="DZ16" s="9">
        <v>1283.068</v>
      </c>
      <c r="EA16" s="9">
        <v>1215.037</v>
      </c>
      <c r="EB16" s="9">
        <v>384.892</v>
      </c>
      <c r="EC16" s="9">
        <v>186.52</v>
      </c>
      <c r="ED16" s="9">
        <v>198.37200000000001</v>
      </c>
      <c r="EE16" s="9">
        <v>234.797</v>
      </c>
      <c r="EF16" s="9">
        <v>93.287000000000006</v>
      </c>
      <c r="EG16" s="9">
        <v>141.50899999999999</v>
      </c>
      <c r="EH16" s="9">
        <v>390.661</v>
      </c>
      <c r="EI16" s="9">
        <v>170.232</v>
      </c>
      <c r="EJ16" s="9">
        <v>220.429</v>
      </c>
      <c r="EK16" s="9">
        <v>53.600999999999999</v>
      </c>
      <c r="EL16" s="9">
        <v>26.927</v>
      </c>
      <c r="EM16" s="9">
        <v>26.672999999999998</v>
      </c>
      <c r="EN16" s="9">
        <v>42.076999999999998</v>
      </c>
      <c r="EO16" s="9">
        <v>25.071999999999999</v>
      </c>
      <c r="EP16" s="9">
        <v>17.006</v>
      </c>
      <c r="EQ16" s="9">
        <v>20.405000000000001</v>
      </c>
      <c r="ER16" s="9">
        <v>12.127000000000001</v>
      </c>
      <c r="ES16" s="9">
        <v>8.2769999999999992</v>
      </c>
      <c r="ET16" s="9">
        <v>21.672999999999998</v>
      </c>
      <c r="EU16" s="9">
        <v>12.944000000000001</v>
      </c>
      <c r="EV16" s="9">
        <v>8.7279999999999998</v>
      </c>
      <c r="EW16" s="9">
        <v>11.523</v>
      </c>
      <c r="EX16" s="9">
        <v>1.8560000000000001</v>
      </c>
      <c r="EY16" s="9">
        <v>9.6679999999999993</v>
      </c>
      <c r="EZ16" s="9">
        <v>337.06099999999998</v>
      </c>
      <c r="FA16" s="9">
        <v>143.30500000000001</v>
      </c>
      <c r="FB16" s="9">
        <v>193.756</v>
      </c>
      <c r="FC16" s="9">
        <v>139.70500000000001</v>
      </c>
      <c r="FD16" s="9">
        <v>75.679000000000002</v>
      </c>
      <c r="FE16" s="9">
        <v>64.025999999999996</v>
      </c>
      <c r="FF16" s="9">
        <v>126.944</v>
      </c>
      <c r="FG16" s="9">
        <v>71.653000000000006</v>
      </c>
      <c r="FH16" s="9">
        <v>55.29</v>
      </c>
      <c r="FI16" s="9">
        <v>12.762</v>
      </c>
      <c r="FJ16" s="9">
        <v>4.0259999999999998</v>
      </c>
      <c r="FK16" s="9">
        <v>8.7360000000000007</v>
      </c>
      <c r="FL16" s="9">
        <v>0.40899999999999997</v>
      </c>
      <c r="FM16" s="9">
        <v>0</v>
      </c>
      <c r="FN16" s="9">
        <v>0.40899999999999997</v>
      </c>
      <c r="FO16" s="9">
        <v>154.989</v>
      </c>
      <c r="FP16" s="9">
        <v>52.962000000000003</v>
      </c>
      <c r="FQ16" s="9">
        <v>102.027</v>
      </c>
      <c r="FR16" s="9">
        <v>16.466000000000001</v>
      </c>
      <c r="FS16" s="9">
        <v>5.7549999999999999</v>
      </c>
      <c r="FT16" s="9">
        <v>10.711</v>
      </c>
      <c r="FU16" s="9">
        <v>138.523</v>
      </c>
      <c r="FV16" s="9">
        <v>47.207000000000001</v>
      </c>
      <c r="FW16" s="9">
        <v>91.316000000000003</v>
      </c>
      <c r="FX16" s="9">
        <v>41.957000000000001</v>
      </c>
      <c r="FY16" s="9">
        <v>14.663</v>
      </c>
      <c r="FZ16" s="9">
        <v>27.292999999999999</v>
      </c>
      <c r="GA16" s="9">
        <v>1095.069</v>
      </c>
      <c r="GB16" s="9">
        <v>485.15499999999997</v>
      </c>
      <c r="GC16" s="9">
        <v>609.91399999999999</v>
      </c>
      <c r="GD16" s="9">
        <v>954.51700000000005</v>
      </c>
      <c r="GE16" s="9">
        <v>409.76299999999998</v>
      </c>
      <c r="GF16" s="9">
        <v>544.75400000000002</v>
      </c>
      <c r="GG16" s="9">
        <v>140.55199999999999</v>
      </c>
      <c r="GH16" s="9">
        <v>75.391999999999996</v>
      </c>
      <c r="GI16" s="9">
        <v>65.159000000000006</v>
      </c>
      <c r="GJ16" s="9">
        <v>147.34800000000001</v>
      </c>
      <c r="GK16" s="9">
        <v>83.781000000000006</v>
      </c>
      <c r="GL16" s="9">
        <v>63.567999999999998</v>
      </c>
      <c r="GM16" s="9">
        <v>1338.3820000000001</v>
      </c>
      <c r="GN16" s="9">
        <v>571.60699999999997</v>
      </c>
      <c r="GO16" s="9">
        <v>766.77499999999998</v>
      </c>
      <c r="GP16" s="9">
        <v>2551.7060000000001</v>
      </c>
      <c r="GQ16" s="9">
        <v>1309.9949999999999</v>
      </c>
      <c r="GR16" s="9">
        <v>1241.71</v>
      </c>
      <c r="GS16" s="9">
        <v>1432.13</v>
      </c>
      <c r="GT16" s="9">
        <v>628.46</v>
      </c>
      <c r="GU16" s="9">
        <v>803.67</v>
      </c>
      <c r="GV16" s="9">
        <v>1418.472</v>
      </c>
      <c r="GW16" s="9">
        <v>691.78800000000001</v>
      </c>
      <c r="GX16" s="9">
        <v>726.68399999999997</v>
      </c>
      <c r="GY16" s="9">
        <v>844.45100000000002</v>
      </c>
      <c r="GZ16" s="9">
        <v>432.82100000000003</v>
      </c>
      <c r="HA16" s="9">
        <v>411.63</v>
      </c>
      <c r="HB16" s="9">
        <v>136.25700000000001</v>
      </c>
      <c r="HC16" s="9">
        <v>65.209000000000003</v>
      </c>
      <c r="HD16" s="9">
        <v>71.048000000000002</v>
      </c>
      <c r="HE16" s="9">
        <v>90.251000000000005</v>
      </c>
      <c r="HF16" s="9">
        <v>37.393999999999998</v>
      </c>
      <c r="HG16" s="9">
        <v>52.857999999999997</v>
      </c>
      <c r="HH16" s="9">
        <v>145.446</v>
      </c>
      <c r="HI16" s="9">
        <v>71.228999999999999</v>
      </c>
      <c r="HJ16" s="9">
        <v>74.216999999999999</v>
      </c>
      <c r="HK16" s="9">
        <v>24.475000000000001</v>
      </c>
      <c r="HL16" s="9">
        <v>9.9629999999999992</v>
      </c>
      <c r="HM16" s="9">
        <v>14.512</v>
      </c>
      <c r="HN16" s="9">
        <v>18.048999999999999</v>
      </c>
      <c r="HO16" s="9">
        <v>7.89</v>
      </c>
      <c r="HP16" s="9">
        <v>10.159000000000001</v>
      </c>
      <c r="HQ16" s="9">
        <v>8.4079999999999995</v>
      </c>
      <c r="HR16" s="9">
        <v>4.0330000000000004</v>
      </c>
      <c r="HS16" s="9">
        <v>4.375</v>
      </c>
      <c r="HT16" s="9">
        <v>9.641</v>
      </c>
      <c r="HU16" s="9">
        <v>3.8580000000000001</v>
      </c>
      <c r="HV16" s="9">
        <v>5.7839999999999998</v>
      </c>
      <c r="HW16" s="9">
        <v>6.4260000000000002</v>
      </c>
      <c r="HX16" s="9">
        <v>2.0720000000000001</v>
      </c>
      <c r="HY16" s="9">
        <v>4.3529999999999998</v>
      </c>
      <c r="HZ16" s="9">
        <v>120.971</v>
      </c>
      <c r="IA16" s="9">
        <v>61.265999999999998</v>
      </c>
      <c r="IB16" s="9">
        <v>59.704999999999998</v>
      </c>
      <c r="IC16" s="9">
        <v>48.884999999999998</v>
      </c>
      <c r="ID16" s="9">
        <v>28.344999999999999</v>
      </c>
      <c r="IE16" s="9">
        <v>20.54</v>
      </c>
      <c r="IF16" s="9">
        <v>45.709000000000003</v>
      </c>
      <c r="IG16" s="9">
        <v>26.661999999999999</v>
      </c>
      <c r="IH16" s="9">
        <v>19.047000000000001</v>
      </c>
      <c r="II16" s="9">
        <v>3.1760000000000002</v>
      </c>
      <c r="IJ16" s="9">
        <v>1.6830000000000001</v>
      </c>
      <c r="IK16" s="9">
        <v>1.4930000000000001</v>
      </c>
      <c r="IL16" s="9">
        <v>0</v>
      </c>
      <c r="IM16" s="9">
        <v>0</v>
      </c>
      <c r="IN16" s="9">
        <v>0</v>
      </c>
      <c r="IO16" s="9">
        <v>57.642000000000003</v>
      </c>
      <c r="IP16" s="9">
        <v>25.283000000000001</v>
      </c>
      <c r="IQ16" s="9">
        <v>32.357999999999997</v>
      </c>
    </row>
    <row r="17" spans="1:251">
      <c r="A17" s="10">
        <v>44228</v>
      </c>
      <c r="B17" s="9">
        <v>303.02800000000002</v>
      </c>
      <c r="C17" s="9">
        <v>225.20500000000001</v>
      </c>
      <c r="D17" s="9">
        <v>128.68299999999999</v>
      </c>
      <c r="E17" s="9">
        <v>96.522000000000006</v>
      </c>
      <c r="F17" s="9">
        <v>205.46700000000001</v>
      </c>
      <c r="G17" s="9">
        <v>120.426</v>
      </c>
      <c r="H17" s="9">
        <v>85.04</v>
      </c>
      <c r="I17" s="9">
        <v>19.738</v>
      </c>
      <c r="J17" s="9">
        <v>8.2560000000000002</v>
      </c>
      <c r="K17" s="9">
        <v>11.481999999999999</v>
      </c>
      <c r="L17" s="9">
        <v>8.4649999999999999</v>
      </c>
      <c r="M17" s="9">
        <v>3.323</v>
      </c>
      <c r="N17" s="9">
        <v>5.1420000000000003</v>
      </c>
      <c r="O17" s="9">
        <v>260.89600000000002</v>
      </c>
      <c r="P17" s="9">
        <v>105.152</v>
      </c>
      <c r="Q17" s="9">
        <v>155.744</v>
      </c>
      <c r="R17" s="9">
        <v>35.128999999999998</v>
      </c>
      <c r="S17" s="9">
        <v>14.811999999999999</v>
      </c>
      <c r="T17" s="9">
        <v>20.317</v>
      </c>
      <c r="U17" s="9">
        <v>225.767</v>
      </c>
      <c r="V17" s="9">
        <v>90.34</v>
      </c>
      <c r="W17" s="9">
        <v>135.42699999999999</v>
      </c>
      <c r="X17" s="9">
        <v>69.555999999999997</v>
      </c>
      <c r="Y17" s="9">
        <v>23.937000000000001</v>
      </c>
      <c r="Z17" s="9">
        <v>45.62</v>
      </c>
      <c r="AA17" s="9">
        <v>1729.597</v>
      </c>
      <c r="AB17" s="9">
        <v>736.47900000000004</v>
      </c>
      <c r="AC17" s="9">
        <v>993.11800000000005</v>
      </c>
      <c r="AD17" s="9">
        <v>1493.299</v>
      </c>
      <c r="AE17" s="9">
        <v>628.56100000000004</v>
      </c>
      <c r="AF17" s="9">
        <v>864.73800000000006</v>
      </c>
      <c r="AG17" s="9">
        <v>236.298</v>
      </c>
      <c r="AH17" s="9">
        <v>107.91800000000001</v>
      </c>
      <c r="AI17" s="9">
        <v>128.38</v>
      </c>
      <c r="AJ17" s="9">
        <v>238.66900000000001</v>
      </c>
      <c r="AK17" s="9">
        <v>136.995</v>
      </c>
      <c r="AL17" s="9">
        <v>101.67400000000001</v>
      </c>
      <c r="AM17" s="9">
        <v>2161.2359999999999</v>
      </c>
      <c r="AN17" s="9">
        <v>903.82399999999996</v>
      </c>
      <c r="AO17" s="9">
        <v>1257.413</v>
      </c>
      <c r="AP17" s="9">
        <v>4120.3370000000004</v>
      </c>
      <c r="AQ17" s="9">
        <v>2150.9650000000001</v>
      </c>
      <c r="AR17" s="9">
        <v>1969.3720000000001</v>
      </c>
      <c r="AS17" s="9">
        <v>2293.7190000000001</v>
      </c>
      <c r="AT17" s="9">
        <v>997.57299999999998</v>
      </c>
      <c r="AU17" s="9">
        <v>1296.146</v>
      </c>
      <c r="AV17" s="9">
        <v>5243.5219999999999</v>
      </c>
      <c r="AW17" s="9">
        <v>2568.2739999999999</v>
      </c>
      <c r="AX17" s="9">
        <v>2675.248</v>
      </c>
      <c r="AY17" s="9">
        <v>3307.5279999999998</v>
      </c>
      <c r="AZ17" s="9">
        <v>1745.588</v>
      </c>
      <c r="BA17" s="9">
        <v>1561.94</v>
      </c>
      <c r="BB17" s="9">
        <v>523.43200000000002</v>
      </c>
      <c r="BC17" s="9">
        <v>287.30900000000003</v>
      </c>
      <c r="BD17" s="9">
        <v>236.12299999999999</v>
      </c>
      <c r="BE17" s="9">
        <v>295.40800000000002</v>
      </c>
      <c r="BF17" s="9">
        <v>130.501</v>
      </c>
      <c r="BG17" s="9">
        <v>164.90700000000001</v>
      </c>
      <c r="BH17" s="9">
        <v>587.64599999999996</v>
      </c>
      <c r="BI17" s="9">
        <v>254.13800000000001</v>
      </c>
      <c r="BJ17" s="9">
        <v>333.50799999999998</v>
      </c>
      <c r="BK17" s="9">
        <v>87.796999999999997</v>
      </c>
      <c r="BL17" s="9">
        <v>38.139000000000003</v>
      </c>
      <c r="BM17" s="9">
        <v>49.658000000000001</v>
      </c>
      <c r="BN17" s="9">
        <v>70.012</v>
      </c>
      <c r="BO17" s="9">
        <v>35.405999999999999</v>
      </c>
      <c r="BP17" s="9">
        <v>34.604999999999997</v>
      </c>
      <c r="BQ17" s="9">
        <v>34.033000000000001</v>
      </c>
      <c r="BR17" s="9">
        <v>17.693999999999999</v>
      </c>
      <c r="BS17" s="9">
        <v>16.338999999999999</v>
      </c>
      <c r="BT17" s="9">
        <v>35.978999999999999</v>
      </c>
      <c r="BU17" s="9">
        <v>17.713000000000001</v>
      </c>
      <c r="BV17" s="9">
        <v>18.265999999999998</v>
      </c>
      <c r="BW17" s="9">
        <v>17.786000000000001</v>
      </c>
      <c r="BX17" s="9">
        <v>2.7330000000000001</v>
      </c>
      <c r="BY17" s="9">
        <v>15.053000000000001</v>
      </c>
      <c r="BZ17" s="9">
        <v>499.84899999999999</v>
      </c>
      <c r="CA17" s="9">
        <v>215.999</v>
      </c>
      <c r="CB17" s="9">
        <v>283.85000000000002</v>
      </c>
      <c r="CC17" s="9">
        <v>193.80600000000001</v>
      </c>
      <c r="CD17" s="9">
        <v>100.873</v>
      </c>
      <c r="CE17" s="9">
        <v>92.933000000000007</v>
      </c>
      <c r="CF17" s="9">
        <v>179.143</v>
      </c>
      <c r="CG17" s="9">
        <v>95.555000000000007</v>
      </c>
      <c r="CH17" s="9">
        <v>83.587999999999994</v>
      </c>
      <c r="CI17" s="9">
        <v>14.663</v>
      </c>
      <c r="CJ17" s="9">
        <v>5.3179999999999996</v>
      </c>
      <c r="CK17" s="9">
        <v>9.3439999999999994</v>
      </c>
      <c r="CL17" s="9">
        <v>5.0350000000000001</v>
      </c>
      <c r="CM17" s="9">
        <v>1.33</v>
      </c>
      <c r="CN17" s="9">
        <v>3.7050000000000001</v>
      </c>
      <c r="CO17" s="9">
        <v>233.411</v>
      </c>
      <c r="CP17" s="9">
        <v>88.224000000000004</v>
      </c>
      <c r="CQ17" s="9">
        <v>145.18700000000001</v>
      </c>
      <c r="CR17" s="9">
        <v>33.197000000000003</v>
      </c>
      <c r="CS17" s="9">
        <v>13.907999999999999</v>
      </c>
      <c r="CT17" s="9">
        <v>19.289000000000001</v>
      </c>
      <c r="CU17" s="9">
        <v>200.21299999999999</v>
      </c>
      <c r="CV17" s="9">
        <v>74.314999999999998</v>
      </c>
      <c r="CW17" s="9">
        <v>125.898</v>
      </c>
      <c r="CX17" s="9">
        <v>67.596999999999994</v>
      </c>
      <c r="CY17" s="9">
        <v>25.573</v>
      </c>
      <c r="CZ17" s="9">
        <v>42.024999999999999</v>
      </c>
      <c r="DA17" s="9">
        <v>1348.348</v>
      </c>
      <c r="DB17" s="9">
        <v>568.54700000000003</v>
      </c>
      <c r="DC17" s="9">
        <v>779.80100000000004</v>
      </c>
      <c r="DD17" s="9">
        <v>1192.3579999999999</v>
      </c>
      <c r="DE17" s="9">
        <v>490.92500000000001</v>
      </c>
      <c r="DF17" s="9">
        <v>701.43299999999999</v>
      </c>
      <c r="DG17" s="9">
        <v>155.99</v>
      </c>
      <c r="DH17" s="9">
        <v>77.622</v>
      </c>
      <c r="DI17" s="9">
        <v>78.367999999999995</v>
      </c>
      <c r="DJ17" s="9">
        <v>213.17599999999999</v>
      </c>
      <c r="DK17" s="9">
        <v>113.249</v>
      </c>
      <c r="DL17" s="9">
        <v>99.927000000000007</v>
      </c>
      <c r="DM17" s="9">
        <v>1722.818</v>
      </c>
      <c r="DN17" s="9">
        <v>709.43700000000001</v>
      </c>
      <c r="DO17" s="9">
        <v>1013.381</v>
      </c>
      <c r="DP17" s="9">
        <v>3395.3249999999998</v>
      </c>
      <c r="DQ17" s="9">
        <v>1783.7270000000001</v>
      </c>
      <c r="DR17" s="9">
        <v>1611.598</v>
      </c>
      <c r="DS17" s="9">
        <v>1848.1969999999999</v>
      </c>
      <c r="DT17" s="9">
        <v>784.54600000000005</v>
      </c>
      <c r="DU17" s="9">
        <v>1063.6500000000001</v>
      </c>
      <c r="DV17" s="9">
        <v>4033.835</v>
      </c>
      <c r="DW17" s="9">
        <v>1964.2339999999999</v>
      </c>
      <c r="DX17" s="9">
        <v>2069.6010000000001</v>
      </c>
      <c r="DY17" s="9">
        <v>2536.567</v>
      </c>
      <c r="DZ17" s="9">
        <v>1308.579</v>
      </c>
      <c r="EA17" s="9">
        <v>1227.9880000000001</v>
      </c>
      <c r="EB17" s="9">
        <v>363.53699999999998</v>
      </c>
      <c r="EC17" s="9">
        <v>181.756</v>
      </c>
      <c r="ED17" s="9">
        <v>181.78100000000001</v>
      </c>
      <c r="EE17" s="9">
        <v>232.89599999999999</v>
      </c>
      <c r="EF17" s="9">
        <v>99.457999999999998</v>
      </c>
      <c r="EG17" s="9">
        <v>133.43799999999999</v>
      </c>
      <c r="EH17" s="9">
        <v>417.39499999999998</v>
      </c>
      <c r="EI17" s="9">
        <v>182.524</v>
      </c>
      <c r="EJ17" s="9">
        <v>234.87100000000001</v>
      </c>
      <c r="EK17" s="9">
        <v>67.164000000000001</v>
      </c>
      <c r="EL17" s="9">
        <v>29.123999999999999</v>
      </c>
      <c r="EM17" s="9">
        <v>38.040999999999997</v>
      </c>
      <c r="EN17" s="9">
        <v>46.366</v>
      </c>
      <c r="EO17" s="9">
        <v>24.29</v>
      </c>
      <c r="EP17" s="9">
        <v>22.076000000000001</v>
      </c>
      <c r="EQ17" s="9">
        <v>22.936</v>
      </c>
      <c r="ER17" s="9">
        <v>11.795</v>
      </c>
      <c r="ES17" s="9">
        <v>11.141</v>
      </c>
      <c r="ET17" s="9">
        <v>23.43</v>
      </c>
      <c r="EU17" s="9">
        <v>12.494999999999999</v>
      </c>
      <c r="EV17" s="9">
        <v>10.935</v>
      </c>
      <c r="EW17" s="9">
        <v>20.797999999999998</v>
      </c>
      <c r="EX17" s="9">
        <v>4.8330000000000002</v>
      </c>
      <c r="EY17" s="9">
        <v>15.965</v>
      </c>
      <c r="EZ17" s="9">
        <v>350.23</v>
      </c>
      <c r="FA17" s="9">
        <v>153.4</v>
      </c>
      <c r="FB17" s="9">
        <v>196.83</v>
      </c>
      <c r="FC17" s="9">
        <v>148.821</v>
      </c>
      <c r="FD17" s="9">
        <v>82.35</v>
      </c>
      <c r="FE17" s="9">
        <v>66.471000000000004</v>
      </c>
      <c r="FF17" s="9">
        <v>141.24799999999999</v>
      </c>
      <c r="FG17" s="9">
        <v>81.611000000000004</v>
      </c>
      <c r="FH17" s="9">
        <v>59.637</v>
      </c>
      <c r="FI17" s="9">
        <v>7.5730000000000004</v>
      </c>
      <c r="FJ17" s="9">
        <v>0.74</v>
      </c>
      <c r="FK17" s="9">
        <v>6.8339999999999996</v>
      </c>
      <c r="FL17" s="9">
        <v>1.6719999999999999</v>
      </c>
      <c r="FM17" s="9">
        <v>0.64200000000000002</v>
      </c>
      <c r="FN17" s="9">
        <v>1.0289999999999999</v>
      </c>
      <c r="FO17" s="9">
        <v>164.916</v>
      </c>
      <c r="FP17" s="9">
        <v>59.213999999999999</v>
      </c>
      <c r="FQ17" s="9">
        <v>105.702</v>
      </c>
      <c r="FR17" s="9">
        <v>22.212</v>
      </c>
      <c r="FS17" s="9">
        <v>8.7859999999999996</v>
      </c>
      <c r="FT17" s="9">
        <v>13.426</v>
      </c>
      <c r="FU17" s="9">
        <v>142.70400000000001</v>
      </c>
      <c r="FV17" s="9">
        <v>50.427999999999997</v>
      </c>
      <c r="FW17" s="9">
        <v>92.275999999999996</v>
      </c>
      <c r="FX17" s="9">
        <v>34.820999999999998</v>
      </c>
      <c r="FY17" s="9">
        <v>11.193</v>
      </c>
      <c r="FZ17" s="9">
        <v>23.628</v>
      </c>
      <c r="GA17" s="9">
        <v>1079.874</v>
      </c>
      <c r="GB17" s="9">
        <v>473.13099999999997</v>
      </c>
      <c r="GC17" s="9">
        <v>606.74199999999996</v>
      </c>
      <c r="GD17" s="9">
        <v>937.73099999999999</v>
      </c>
      <c r="GE17" s="9">
        <v>406.96199999999999</v>
      </c>
      <c r="GF17" s="9">
        <v>530.76900000000001</v>
      </c>
      <c r="GG17" s="9">
        <v>142.143</v>
      </c>
      <c r="GH17" s="9">
        <v>66.168999999999997</v>
      </c>
      <c r="GI17" s="9">
        <v>75.972999999999999</v>
      </c>
      <c r="GJ17" s="9">
        <v>164.184</v>
      </c>
      <c r="GK17" s="9">
        <v>93.406000000000006</v>
      </c>
      <c r="GL17" s="9">
        <v>70.778000000000006</v>
      </c>
      <c r="GM17" s="9">
        <v>1333.0840000000001</v>
      </c>
      <c r="GN17" s="9">
        <v>562.24900000000002</v>
      </c>
      <c r="GO17" s="9">
        <v>770.83500000000004</v>
      </c>
      <c r="GP17" s="9">
        <v>2603.7310000000002</v>
      </c>
      <c r="GQ17" s="9">
        <v>1337.703</v>
      </c>
      <c r="GR17" s="9">
        <v>1266.028</v>
      </c>
      <c r="GS17" s="9">
        <v>1430.104</v>
      </c>
      <c r="GT17" s="9">
        <v>626.53099999999995</v>
      </c>
      <c r="GU17" s="9">
        <v>803.57299999999998</v>
      </c>
      <c r="GV17" s="9">
        <v>1430.7539999999999</v>
      </c>
      <c r="GW17" s="9">
        <v>697.89499999999998</v>
      </c>
      <c r="GX17" s="9">
        <v>732.85900000000004</v>
      </c>
      <c r="GY17" s="9">
        <v>845.66399999999999</v>
      </c>
      <c r="GZ17" s="9">
        <v>440.50700000000001</v>
      </c>
      <c r="HA17" s="9">
        <v>405.15699999999998</v>
      </c>
      <c r="HB17" s="9">
        <v>119.818</v>
      </c>
      <c r="HC17" s="9">
        <v>64.290000000000006</v>
      </c>
      <c r="HD17" s="9">
        <v>55.527999999999999</v>
      </c>
      <c r="HE17" s="9">
        <v>76.659000000000006</v>
      </c>
      <c r="HF17" s="9">
        <v>36.087000000000003</v>
      </c>
      <c r="HG17" s="9">
        <v>40.572000000000003</v>
      </c>
      <c r="HH17" s="9">
        <v>143.88999999999999</v>
      </c>
      <c r="HI17" s="9">
        <v>66.497</v>
      </c>
      <c r="HJ17" s="9">
        <v>77.393000000000001</v>
      </c>
      <c r="HK17" s="9">
        <v>18.960999999999999</v>
      </c>
      <c r="HL17" s="9">
        <v>8.77</v>
      </c>
      <c r="HM17" s="9">
        <v>10.191000000000001</v>
      </c>
      <c r="HN17" s="9">
        <v>14.268000000000001</v>
      </c>
      <c r="HO17" s="9">
        <v>7.6539999999999999</v>
      </c>
      <c r="HP17" s="9">
        <v>6.6139999999999999</v>
      </c>
      <c r="HQ17" s="9">
        <v>6.1180000000000003</v>
      </c>
      <c r="HR17" s="9">
        <v>4.4939999999999998</v>
      </c>
      <c r="HS17" s="9">
        <v>1.6240000000000001</v>
      </c>
      <c r="HT17" s="9">
        <v>8.1509999999999998</v>
      </c>
      <c r="HU17" s="9">
        <v>3.16</v>
      </c>
      <c r="HV17" s="9">
        <v>4.99</v>
      </c>
      <c r="HW17" s="9">
        <v>4.6920000000000002</v>
      </c>
      <c r="HX17" s="9">
        <v>1.1160000000000001</v>
      </c>
      <c r="HY17" s="9">
        <v>3.5760000000000001</v>
      </c>
      <c r="HZ17" s="9">
        <v>124.929</v>
      </c>
      <c r="IA17" s="9">
        <v>57.726999999999997</v>
      </c>
      <c r="IB17" s="9">
        <v>67.201999999999998</v>
      </c>
      <c r="IC17" s="9">
        <v>54.991</v>
      </c>
      <c r="ID17" s="9">
        <v>27.463999999999999</v>
      </c>
      <c r="IE17" s="9">
        <v>27.527000000000001</v>
      </c>
      <c r="IF17" s="9">
        <v>52.484000000000002</v>
      </c>
      <c r="IG17" s="9">
        <v>26.783000000000001</v>
      </c>
      <c r="IH17" s="9">
        <v>25.701000000000001</v>
      </c>
      <c r="II17" s="9">
        <v>2.5070000000000001</v>
      </c>
      <c r="IJ17" s="9">
        <v>0.68100000000000005</v>
      </c>
      <c r="IK17" s="9">
        <v>1.8260000000000001</v>
      </c>
      <c r="IL17" s="9">
        <v>2.081</v>
      </c>
      <c r="IM17" s="9">
        <v>1.1659999999999999</v>
      </c>
      <c r="IN17" s="9">
        <v>0.91500000000000004</v>
      </c>
      <c r="IO17" s="9">
        <v>54.988999999999997</v>
      </c>
      <c r="IP17" s="9">
        <v>24.03</v>
      </c>
      <c r="IQ17" s="9">
        <v>30.959</v>
      </c>
    </row>
    <row r="18" spans="1:251">
      <c r="A18" s="10">
        <v>44593</v>
      </c>
      <c r="B18" s="9">
        <v>221.572</v>
      </c>
      <c r="C18" s="9">
        <v>133.92699999999999</v>
      </c>
      <c r="D18" s="9">
        <v>77.05</v>
      </c>
      <c r="E18" s="9">
        <v>56.875999999999998</v>
      </c>
      <c r="F18" s="9">
        <v>123.06399999999999</v>
      </c>
      <c r="G18" s="9">
        <v>71.786000000000001</v>
      </c>
      <c r="H18" s="9">
        <v>51.279000000000003</v>
      </c>
      <c r="I18" s="9">
        <v>10.863</v>
      </c>
      <c r="J18" s="9">
        <v>5.2649999999999997</v>
      </c>
      <c r="K18" s="9">
        <v>5.5979999999999999</v>
      </c>
      <c r="L18" s="9">
        <v>6.5629999999999997</v>
      </c>
      <c r="M18" s="9">
        <v>2.6280000000000001</v>
      </c>
      <c r="N18" s="9">
        <v>3.9350000000000001</v>
      </c>
      <c r="O18" s="9">
        <v>222.85499999999999</v>
      </c>
      <c r="P18" s="9">
        <v>92.531000000000006</v>
      </c>
      <c r="Q18" s="9">
        <v>130.32400000000001</v>
      </c>
      <c r="R18" s="9">
        <v>26.045999999999999</v>
      </c>
      <c r="S18" s="9">
        <v>13.205</v>
      </c>
      <c r="T18" s="9">
        <v>12.84</v>
      </c>
      <c r="U18" s="9">
        <v>196.809</v>
      </c>
      <c r="V18" s="9">
        <v>79.325000000000003</v>
      </c>
      <c r="W18" s="9">
        <v>117.483</v>
      </c>
      <c r="X18" s="9">
        <v>54.801000000000002</v>
      </c>
      <c r="Y18" s="9">
        <v>24.364000000000001</v>
      </c>
      <c r="Z18" s="9">
        <v>30.437000000000001</v>
      </c>
      <c r="AA18" s="9">
        <v>1836.56</v>
      </c>
      <c r="AB18" s="9">
        <v>797.76800000000003</v>
      </c>
      <c r="AC18" s="9">
        <v>1038.7929999999999</v>
      </c>
      <c r="AD18" s="9">
        <v>1600.607</v>
      </c>
      <c r="AE18" s="9">
        <v>683.69</v>
      </c>
      <c r="AF18" s="9">
        <v>916.91700000000003</v>
      </c>
      <c r="AG18" s="9">
        <v>235.953</v>
      </c>
      <c r="AH18" s="9">
        <v>114.078</v>
      </c>
      <c r="AI18" s="9">
        <v>121.875</v>
      </c>
      <c r="AJ18" s="9">
        <v>160.92699999999999</v>
      </c>
      <c r="AK18" s="9">
        <v>88.11</v>
      </c>
      <c r="AL18" s="9">
        <v>72.817999999999998</v>
      </c>
      <c r="AM18" s="9">
        <v>2217.7469999999998</v>
      </c>
      <c r="AN18" s="9">
        <v>951.01800000000003</v>
      </c>
      <c r="AO18" s="9">
        <v>1266.729</v>
      </c>
      <c r="AP18" s="9">
        <v>4219.2420000000002</v>
      </c>
      <c r="AQ18" s="9">
        <v>2185.8890000000001</v>
      </c>
      <c r="AR18" s="9">
        <v>2033.3530000000001</v>
      </c>
      <c r="AS18" s="9">
        <v>2254.7060000000001</v>
      </c>
      <c r="AT18" s="9">
        <v>994.34100000000001</v>
      </c>
      <c r="AU18" s="9">
        <v>1260.365</v>
      </c>
      <c r="AV18" s="9">
        <v>5290.9589999999998</v>
      </c>
      <c r="AW18" s="9">
        <v>2591.5830000000001</v>
      </c>
      <c r="AX18" s="9">
        <v>2699.3760000000002</v>
      </c>
      <c r="AY18" s="9">
        <v>3429.2739999999999</v>
      </c>
      <c r="AZ18" s="9">
        <v>1805.819</v>
      </c>
      <c r="BA18" s="9">
        <v>1623.4549999999999</v>
      </c>
      <c r="BB18" s="9">
        <v>391.77499999999998</v>
      </c>
      <c r="BC18" s="9">
        <v>206.69300000000001</v>
      </c>
      <c r="BD18" s="9">
        <v>185.08199999999999</v>
      </c>
      <c r="BE18" s="9">
        <v>219.887</v>
      </c>
      <c r="BF18" s="9">
        <v>95.123999999999995</v>
      </c>
      <c r="BG18" s="9">
        <v>124.76300000000001</v>
      </c>
      <c r="BH18" s="9">
        <v>477.41899999999998</v>
      </c>
      <c r="BI18" s="9">
        <v>206.53</v>
      </c>
      <c r="BJ18" s="9">
        <v>270.88799999999998</v>
      </c>
      <c r="BK18" s="9">
        <v>92.155000000000001</v>
      </c>
      <c r="BL18" s="9">
        <v>42.070999999999998</v>
      </c>
      <c r="BM18" s="9">
        <v>50.084000000000003</v>
      </c>
      <c r="BN18" s="9">
        <v>72.488</v>
      </c>
      <c r="BO18" s="9">
        <v>38.183999999999997</v>
      </c>
      <c r="BP18" s="9">
        <v>34.304000000000002</v>
      </c>
      <c r="BQ18" s="9">
        <v>26.018999999999998</v>
      </c>
      <c r="BR18" s="9">
        <v>16.852</v>
      </c>
      <c r="BS18" s="9">
        <v>9.1669999999999998</v>
      </c>
      <c r="BT18" s="9">
        <v>46.47</v>
      </c>
      <c r="BU18" s="9">
        <v>21.332000000000001</v>
      </c>
      <c r="BV18" s="9">
        <v>25.137</v>
      </c>
      <c r="BW18" s="9">
        <v>19.667000000000002</v>
      </c>
      <c r="BX18" s="9">
        <v>3.887</v>
      </c>
      <c r="BY18" s="9">
        <v>15.78</v>
      </c>
      <c r="BZ18" s="9">
        <v>385.26400000000001</v>
      </c>
      <c r="CA18" s="9">
        <v>164.459</v>
      </c>
      <c r="CB18" s="9">
        <v>220.80500000000001</v>
      </c>
      <c r="CC18" s="9">
        <v>133.02099999999999</v>
      </c>
      <c r="CD18" s="9">
        <v>62.139000000000003</v>
      </c>
      <c r="CE18" s="9">
        <v>70.882000000000005</v>
      </c>
      <c r="CF18" s="9">
        <v>119.53100000000001</v>
      </c>
      <c r="CG18" s="9">
        <v>56.601999999999997</v>
      </c>
      <c r="CH18" s="9">
        <v>62.929000000000002</v>
      </c>
      <c r="CI18" s="9">
        <v>13.49</v>
      </c>
      <c r="CJ18" s="9">
        <v>5.5369999999999999</v>
      </c>
      <c r="CK18" s="9">
        <v>7.9530000000000003</v>
      </c>
      <c r="CL18" s="9">
        <v>4.2779999999999996</v>
      </c>
      <c r="CM18" s="9">
        <v>2.52</v>
      </c>
      <c r="CN18" s="9">
        <v>1.758</v>
      </c>
      <c r="CO18" s="9">
        <v>196.511</v>
      </c>
      <c r="CP18" s="9">
        <v>86.790999999999997</v>
      </c>
      <c r="CQ18" s="9">
        <v>109.72</v>
      </c>
      <c r="CR18" s="9">
        <v>16.123000000000001</v>
      </c>
      <c r="CS18" s="9">
        <v>6.2949999999999999</v>
      </c>
      <c r="CT18" s="9">
        <v>9.8279999999999994</v>
      </c>
      <c r="CU18" s="9">
        <v>180.38800000000001</v>
      </c>
      <c r="CV18" s="9">
        <v>80.495999999999995</v>
      </c>
      <c r="CW18" s="9">
        <v>99.891999999999996</v>
      </c>
      <c r="CX18" s="9">
        <v>51.453000000000003</v>
      </c>
      <c r="CY18" s="9">
        <v>13.009</v>
      </c>
      <c r="CZ18" s="9">
        <v>38.444000000000003</v>
      </c>
      <c r="DA18" s="9">
        <v>1384.2660000000001</v>
      </c>
      <c r="DB18" s="9">
        <v>579.23400000000004</v>
      </c>
      <c r="DC18" s="9">
        <v>805.03300000000002</v>
      </c>
      <c r="DD18" s="9">
        <v>1243.107</v>
      </c>
      <c r="DE18" s="9">
        <v>510.49200000000002</v>
      </c>
      <c r="DF18" s="9">
        <v>732.61500000000001</v>
      </c>
      <c r="DG18" s="9">
        <v>141.15899999999999</v>
      </c>
      <c r="DH18" s="9">
        <v>68.742000000000004</v>
      </c>
      <c r="DI18" s="9">
        <v>72.417000000000002</v>
      </c>
      <c r="DJ18" s="9">
        <v>145.55000000000001</v>
      </c>
      <c r="DK18" s="9">
        <v>73.453999999999994</v>
      </c>
      <c r="DL18" s="9">
        <v>72.094999999999999</v>
      </c>
      <c r="DM18" s="9">
        <v>1716.136</v>
      </c>
      <c r="DN18" s="9">
        <v>712.31</v>
      </c>
      <c r="DO18" s="9">
        <v>1003.826</v>
      </c>
      <c r="DP18" s="9">
        <v>3521.4290000000001</v>
      </c>
      <c r="DQ18" s="9">
        <v>1847.8910000000001</v>
      </c>
      <c r="DR18" s="9">
        <v>1673.539</v>
      </c>
      <c r="DS18" s="9">
        <v>1769.53</v>
      </c>
      <c r="DT18" s="9">
        <v>743.69299999999998</v>
      </c>
      <c r="DU18" s="9">
        <v>1025.837</v>
      </c>
      <c r="DV18" s="9">
        <v>4121.1270000000004</v>
      </c>
      <c r="DW18" s="9">
        <v>2009.0260000000001</v>
      </c>
      <c r="DX18" s="9">
        <v>2112.1010000000001</v>
      </c>
      <c r="DY18" s="9">
        <v>2663.6849999999999</v>
      </c>
      <c r="DZ18" s="9">
        <v>1367.2260000000001</v>
      </c>
      <c r="EA18" s="9">
        <v>1296.4590000000001</v>
      </c>
      <c r="EB18" s="9">
        <v>316.11099999999999</v>
      </c>
      <c r="EC18" s="9">
        <v>160.791</v>
      </c>
      <c r="ED18" s="9">
        <v>155.31899999999999</v>
      </c>
      <c r="EE18" s="9">
        <v>193.19200000000001</v>
      </c>
      <c r="EF18" s="9">
        <v>81.909000000000006</v>
      </c>
      <c r="EG18" s="9">
        <v>111.283</v>
      </c>
      <c r="EH18" s="9">
        <v>354.56400000000002</v>
      </c>
      <c r="EI18" s="9">
        <v>156.06100000000001</v>
      </c>
      <c r="EJ18" s="9">
        <v>198.50299999999999</v>
      </c>
      <c r="EK18" s="9">
        <v>54.168999999999997</v>
      </c>
      <c r="EL18" s="9">
        <v>20.367999999999999</v>
      </c>
      <c r="EM18" s="9">
        <v>33.799999999999997</v>
      </c>
      <c r="EN18" s="9">
        <v>38.389000000000003</v>
      </c>
      <c r="EO18" s="9">
        <v>14.52</v>
      </c>
      <c r="EP18" s="9">
        <v>23.869</v>
      </c>
      <c r="EQ18" s="9">
        <v>19.584</v>
      </c>
      <c r="ER18" s="9">
        <v>9.5920000000000005</v>
      </c>
      <c r="ES18" s="9">
        <v>9.9930000000000003</v>
      </c>
      <c r="ET18" s="9">
        <v>18.805</v>
      </c>
      <c r="EU18" s="9">
        <v>4.9279999999999999</v>
      </c>
      <c r="EV18" s="9">
        <v>13.877000000000001</v>
      </c>
      <c r="EW18" s="9">
        <v>15.779</v>
      </c>
      <c r="EX18" s="9">
        <v>5.8479999999999999</v>
      </c>
      <c r="EY18" s="9">
        <v>9.9309999999999992</v>
      </c>
      <c r="EZ18" s="9">
        <v>300.39600000000002</v>
      </c>
      <c r="FA18" s="9">
        <v>135.69300000000001</v>
      </c>
      <c r="FB18" s="9">
        <v>164.703</v>
      </c>
      <c r="FC18" s="9">
        <v>109.232</v>
      </c>
      <c r="FD18" s="9">
        <v>57.831000000000003</v>
      </c>
      <c r="FE18" s="9">
        <v>51.401000000000003</v>
      </c>
      <c r="FF18" s="9">
        <v>97.09</v>
      </c>
      <c r="FG18" s="9">
        <v>53.329000000000001</v>
      </c>
      <c r="FH18" s="9">
        <v>43.761000000000003</v>
      </c>
      <c r="FI18" s="9">
        <v>12.141999999999999</v>
      </c>
      <c r="FJ18" s="9">
        <v>4.5019999999999998</v>
      </c>
      <c r="FK18" s="9">
        <v>7.64</v>
      </c>
      <c r="FL18" s="9">
        <v>3.266</v>
      </c>
      <c r="FM18" s="9">
        <v>0.81699999999999995</v>
      </c>
      <c r="FN18" s="9">
        <v>2.4489999999999998</v>
      </c>
      <c r="FO18" s="9">
        <v>149.304</v>
      </c>
      <c r="FP18" s="9">
        <v>62.881</v>
      </c>
      <c r="FQ18" s="9">
        <v>86.423000000000002</v>
      </c>
      <c r="FR18" s="9">
        <v>25.553999999999998</v>
      </c>
      <c r="FS18" s="9">
        <v>12.625999999999999</v>
      </c>
      <c r="FT18" s="9">
        <v>12.927</v>
      </c>
      <c r="FU18" s="9">
        <v>123.75</v>
      </c>
      <c r="FV18" s="9">
        <v>50.253999999999998</v>
      </c>
      <c r="FW18" s="9">
        <v>73.495999999999995</v>
      </c>
      <c r="FX18" s="9">
        <v>38.593000000000004</v>
      </c>
      <c r="FY18" s="9">
        <v>14.163</v>
      </c>
      <c r="FZ18" s="9">
        <v>24.428999999999998</v>
      </c>
      <c r="GA18" s="9">
        <v>1102.8779999999999</v>
      </c>
      <c r="GB18" s="9">
        <v>485.73899999999998</v>
      </c>
      <c r="GC18" s="9">
        <v>617.13900000000001</v>
      </c>
      <c r="GD18" s="9">
        <v>946.66200000000003</v>
      </c>
      <c r="GE18" s="9">
        <v>400.79399999999998</v>
      </c>
      <c r="GF18" s="9">
        <v>545.86800000000005</v>
      </c>
      <c r="GG18" s="9">
        <v>156.215</v>
      </c>
      <c r="GH18" s="9">
        <v>84.944000000000003</v>
      </c>
      <c r="GI18" s="9">
        <v>71.271000000000001</v>
      </c>
      <c r="GJ18" s="9">
        <v>116.675</v>
      </c>
      <c r="GK18" s="9">
        <v>62.920999999999999</v>
      </c>
      <c r="GL18" s="9">
        <v>53.753999999999998</v>
      </c>
      <c r="GM18" s="9">
        <v>1340.7670000000001</v>
      </c>
      <c r="GN18" s="9">
        <v>578.87900000000002</v>
      </c>
      <c r="GO18" s="9">
        <v>761.88900000000001</v>
      </c>
      <c r="GP18" s="9">
        <v>2717.8530000000001</v>
      </c>
      <c r="GQ18" s="9">
        <v>1387.595</v>
      </c>
      <c r="GR18" s="9">
        <v>1330.259</v>
      </c>
      <c r="GS18" s="9">
        <v>1403.2729999999999</v>
      </c>
      <c r="GT18" s="9">
        <v>621.43100000000004</v>
      </c>
      <c r="GU18" s="9">
        <v>781.84199999999998</v>
      </c>
      <c r="GV18" s="9">
        <v>1447.625</v>
      </c>
      <c r="GW18" s="9">
        <v>706.54399999999998</v>
      </c>
      <c r="GX18" s="9">
        <v>741.08100000000002</v>
      </c>
      <c r="GY18" s="9">
        <v>885.96199999999999</v>
      </c>
      <c r="GZ18" s="9">
        <v>457.33199999999999</v>
      </c>
      <c r="HA18" s="9">
        <v>428.63</v>
      </c>
      <c r="HB18" s="9">
        <v>112.72199999999999</v>
      </c>
      <c r="HC18" s="9">
        <v>54.587000000000003</v>
      </c>
      <c r="HD18" s="9">
        <v>58.134999999999998</v>
      </c>
      <c r="HE18" s="9">
        <v>71.875</v>
      </c>
      <c r="HF18" s="9">
        <v>27.417000000000002</v>
      </c>
      <c r="HG18" s="9">
        <v>44.457999999999998</v>
      </c>
      <c r="HH18" s="9">
        <v>135.501</v>
      </c>
      <c r="HI18" s="9">
        <v>64.585999999999999</v>
      </c>
      <c r="HJ18" s="9">
        <v>70.915999999999997</v>
      </c>
      <c r="HK18" s="9">
        <v>26.039000000000001</v>
      </c>
      <c r="HL18" s="9">
        <v>9.9740000000000002</v>
      </c>
      <c r="HM18" s="9">
        <v>16.065000000000001</v>
      </c>
      <c r="HN18" s="9">
        <v>21.155000000000001</v>
      </c>
      <c r="HO18" s="9">
        <v>9.34</v>
      </c>
      <c r="HP18" s="9">
        <v>11.815</v>
      </c>
      <c r="HQ18" s="9">
        <v>8.202</v>
      </c>
      <c r="HR18" s="9">
        <v>3.8</v>
      </c>
      <c r="HS18" s="9">
        <v>4.4020000000000001</v>
      </c>
      <c r="HT18" s="9">
        <v>12.952999999999999</v>
      </c>
      <c r="HU18" s="9">
        <v>5.54</v>
      </c>
      <c r="HV18" s="9">
        <v>7.4130000000000003</v>
      </c>
      <c r="HW18" s="9">
        <v>4.8840000000000003</v>
      </c>
      <c r="HX18" s="9">
        <v>0.63400000000000001</v>
      </c>
      <c r="HY18" s="9">
        <v>4.25</v>
      </c>
      <c r="HZ18" s="9">
        <v>109.462</v>
      </c>
      <c r="IA18" s="9">
        <v>54.612000000000002</v>
      </c>
      <c r="IB18" s="9">
        <v>54.850999999999999</v>
      </c>
      <c r="IC18" s="9">
        <v>38.728000000000002</v>
      </c>
      <c r="ID18" s="9">
        <v>23.068000000000001</v>
      </c>
      <c r="IE18" s="9">
        <v>15.66</v>
      </c>
      <c r="IF18" s="9">
        <v>36.095999999999997</v>
      </c>
      <c r="IG18" s="9">
        <v>22.542000000000002</v>
      </c>
      <c r="IH18" s="9">
        <v>13.554</v>
      </c>
      <c r="II18" s="9">
        <v>2.6320000000000001</v>
      </c>
      <c r="IJ18" s="9">
        <v>0.52600000000000002</v>
      </c>
      <c r="IK18" s="9">
        <v>2.1059999999999999</v>
      </c>
      <c r="IL18" s="9">
        <v>1.4490000000000001</v>
      </c>
      <c r="IM18" s="9">
        <v>0.33500000000000002</v>
      </c>
      <c r="IN18" s="9">
        <v>1.1140000000000001</v>
      </c>
      <c r="IO18" s="9">
        <v>54.323</v>
      </c>
      <c r="IP18" s="9">
        <v>26.027000000000001</v>
      </c>
      <c r="IQ18" s="9">
        <v>28.295999999999999</v>
      </c>
    </row>
    <row r="19" spans="1:251">
      <c r="A19" s="10">
        <v>44958</v>
      </c>
      <c r="B19" s="9">
        <v>233.10300000000001</v>
      </c>
      <c r="C19" s="9">
        <v>128.62200000000001</v>
      </c>
      <c r="D19" s="9">
        <v>72.459999999999994</v>
      </c>
      <c r="E19" s="9">
        <v>56.161000000000001</v>
      </c>
      <c r="F19" s="9">
        <v>112.095</v>
      </c>
      <c r="G19" s="9">
        <v>64.795000000000002</v>
      </c>
      <c r="H19" s="9">
        <v>47.3</v>
      </c>
      <c r="I19" s="9">
        <v>16.526</v>
      </c>
      <c r="J19" s="9">
        <v>7.665</v>
      </c>
      <c r="K19" s="9">
        <v>8.8610000000000007</v>
      </c>
      <c r="L19" s="9">
        <v>4.34</v>
      </c>
      <c r="M19" s="9">
        <v>1.1140000000000001</v>
      </c>
      <c r="N19" s="9">
        <v>3.226</v>
      </c>
      <c r="O19" s="9">
        <v>227.20400000000001</v>
      </c>
      <c r="P19" s="9">
        <v>85.52</v>
      </c>
      <c r="Q19" s="9">
        <v>141.684</v>
      </c>
      <c r="R19" s="9">
        <v>26.582000000000001</v>
      </c>
      <c r="S19" s="9">
        <v>13.238</v>
      </c>
      <c r="T19" s="9">
        <v>13.343999999999999</v>
      </c>
      <c r="U19" s="9">
        <v>200.62200000000001</v>
      </c>
      <c r="V19" s="9">
        <v>72.281999999999996</v>
      </c>
      <c r="W19" s="9">
        <v>128.34</v>
      </c>
      <c r="X19" s="9">
        <v>60.418999999999997</v>
      </c>
      <c r="Y19" s="9">
        <v>28.388000000000002</v>
      </c>
      <c r="Z19" s="9">
        <v>32.030999999999999</v>
      </c>
      <c r="AA19" s="9">
        <v>1834.028</v>
      </c>
      <c r="AB19" s="9">
        <v>794.36</v>
      </c>
      <c r="AC19" s="9">
        <v>1039.6679999999999</v>
      </c>
      <c r="AD19" s="9">
        <v>1602.1659999999999</v>
      </c>
      <c r="AE19" s="9">
        <v>669.27700000000004</v>
      </c>
      <c r="AF19" s="9">
        <v>932.88900000000001</v>
      </c>
      <c r="AG19" s="9">
        <v>231.86199999999999</v>
      </c>
      <c r="AH19" s="9">
        <v>125.083</v>
      </c>
      <c r="AI19" s="9">
        <v>106.779</v>
      </c>
      <c r="AJ19" s="9">
        <v>141.98699999999999</v>
      </c>
      <c r="AK19" s="9">
        <v>78.590999999999994</v>
      </c>
      <c r="AL19" s="9">
        <v>63.396000000000001</v>
      </c>
      <c r="AM19" s="9">
        <v>2200.2800000000002</v>
      </c>
      <c r="AN19" s="9">
        <v>938.73800000000006</v>
      </c>
      <c r="AO19" s="9">
        <v>1261.5419999999999</v>
      </c>
      <c r="AP19" s="9">
        <v>4381.7759999999998</v>
      </c>
      <c r="AQ19" s="9">
        <v>2281.0940000000001</v>
      </c>
      <c r="AR19" s="9">
        <v>2100.6819999999998</v>
      </c>
      <c r="AS19" s="9">
        <v>2254.6129999999998</v>
      </c>
      <c r="AT19" s="9">
        <v>981.84199999999998</v>
      </c>
      <c r="AU19" s="9">
        <v>1272.771</v>
      </c>
      <c r="AV19" s="9">
        <v>5448.2870000000003</v>
      </c>
      <c r="AW19" s="9">
        <v>2668.7310000000002</v>
      </c>
      <c r="AX19" s="9">
        <v>2779.556</v>
      </c>
      <c r="AY19" s="9">
        <v>3558.288</v>
      </c>
      <c r="AZ19" s="9">
        <v>1870.13</v>
      </c>
      <c r="BA19" s="9">
        <v>1688.1569999999999</v>
      </c>
      <c r="BB19" s="9">
        <v>415.77499999999998</v>
      </c>
      <c r="BC19" s="9">
        <v>231.34200000000001</v>
      </c>
      <c r="BD19" s="9">
        <v>184.434</v>
      </c>
      <c r="BE19" s="9">
        <v>221.00399999999999</v>
      </c>
      <c r="BF19" s="9">
        <v>94.632000000000005</v>
      </c>
      <c r="BG19" s="9">
        <v>126.373</v>
      </c>
      <c r="BH19" s="9">
        <v>492.221</v>
      </c>
      <c r="BI19" s="9">
        <v>208.57300000000001</v>
      </c>
      <c r="BJ19" s="9">
        <v>283.64800000000002</v>
      </c>
      <c r="BK19" s="9">
        <v>94.254000000000005</v>
      </c>
      <c r="BL19" s="9">
        <v>35.167999999999999</v>
      </c>
      <c r="BM19" s="9">
        <v>59.085999999999999</v>
      </c>
      <c r="BN19" s="9">
        <v>68.918000000000006</v>
      </c>
      <c r="BO19" s="9">
        <v>32.438000000000002</v>
      </c>
      <c r="BP19" s="9">
        <v>36.478999999999999</v>
      </c>
      <c r="BQ19" s="9">
        <v>24.925000000000001</v>
      </c>
      <c r="BR19" s="9">
        <v>12.664999999999999</v>
      </c>
      <c r="BS19" s="9">
        <v>12.260999999999999</v>
      </c>
      <c r="BT19" s="9">
        <v>43.991999999999997</v>
      </c>
      <c r="BU19" s="9">
        <v>19.773</v>
      </c>
      <c r="BV19" s="9">
        <v>24.219000000000001</v>
      </c>
      <c r="BW19" s="9">
        <v>25.335999999999999</v>
      </c>
      <c r="BX19" s="9">
        <v>2.7290000000000001</v>
      </c>
      <c r="BY19" s="9">
        <v>22.606999999999999</v>
      </c>
      <c r="BZ19" s="9">
        <v>397.96800000000002</v>
      </c>
      <c r="CA19" s="9">
        <v>173.405</v>
      </c>
      <c r="CB19" s="9">
        <v>224.56200000000001</v>
      </c>
      <c r="CC19" s="9">
        <v>129.82300000000001</v>
      </c>
      <c r="CD19" s="9">
        <v>66.11</v>
      </c>
      <c r="CE19" s="9">
        <v>63.713000000000001</v>
      </c>
      <c r="CF19" s="9">
        <v>113.126</v>
      </c>
      <c r="CG19" s="9">
        <v>60.820999999999998</v>
      </c>
      <c r="CH19" s="9">
        <v>52.305</v>
      </c>
      <c r="CI19" s="9">
        <v>16.696999999999999</v>
      </c>
      <c r="CJ19" s="9">
        <v>5.2889999999999997</v>
      </c>
      <c r="CK19" s="9">
        <v>11.407999999999999</v>
      </c>
      <c r="CL19" s="9">
        <v>3.6419999999999999</v>
      </c>
      <c r="CM19" s="9">
        <v>1.3240000000000001</v>
      </c>
      <c r="CN19" s="9">
        <v>2.3180000000000001</v>
      </c>
      <c r="CO19" s="9">
        <v>200.88499999999999</v>
      </c>
      <c r="CP19" s="9">
        <v>86.611999999999995</v>
      </c>
      <c r="CQ19" s="9">
        <v>114.273</v>
      </c>
      <c r="CR19" s="9">
        <v>23.582000000000001</v>
      </c>
      <c r="CS19" s="9">
        <v>7.8150000000000004</v>
      </c>
      <c r="CT19" s="9">
        <v>15.766999999999999</v>
      </c>
      <c r="CU19" s="9">
        <v>177.303</v>
      </c>
      <c r="CV19" s="9">
        <v>78.796999999999997</v>
      </c>
      <c r="CW19" s="9">
        <v>98.506</v>
      </c>
      <c r="CX19" s="9">
        <v>63.618000000000002</v>
      </c>
      <c r="CY19" s="9">
        <v>19.359000000000002</v>
      </c>
      <c r="CZ19" s="9">
        <v>44.259</v>
      </c>
      <c r="DA19" s="9">
        <v>1397.778</v>
      </c>
      <c r="DB19" s="9">
        <v>590.02700000000004</v>
      </c>
      <c r="DC19" s="9">
        <v>807.75</v>
      </c>
      <c r="DD19" s="9">
        <v>1239.345</v>
      </c>
      <c r="DE19" s="9">
        <v>514.68200000000002</v>
      </c>
      <c r="DF19" s="9">
        <v>724.66399999999999</v>
      </c>
      <c r="DG19" s="9">
        <v>158.43199999999999</v>
      </c>
      <c r="DH19" s="9">
        <v>75.344999999999999</v>
      </c>
      <c r="DI19" s="9">
        <v>83.087000000000003</v>
      </c>
      <c r="DJ19" s="9">
        <v>138.05099999999999</v>
      </c>
      <c r="DK19" s="9">
        <v>73.486000000000004</v>
      </c>
      <c r="DL19" s="9">
        <v>64.566000000000003</v>
      </c>
      <c r="DM19" s="9">
        <v>1751.9480000000001</v>
      </c>
      <c r="DN19" s="9">
        <v>725.11400000000003</v>
      </c>
      <c r="DO19" s="9">
        <v>1026.8330000000001</v>
      </c>
      <c r="DP19" s="9">
        <v>3652.5419999999999</v>
      </c>
      <c r="DQ19" s="9">
        <v>1905.298</v>
      </c>
      <c r="DR19" s="9">
        <v>1747.2429999999999</v>
      </c>
      <c r="DS19" s="9">
        <v>1795.7449999999999</v>
      </c>
      <c r="DT19" s="9">
        <v>763.43200000000002</v>
      </c>
      <c r="DU19" s="9">
        <v>1032.3130000000001</v>
      </c>
      <c r="DV19" s="9">
        <v>4245.5950000000003</v>
      </c>
      <c r="DW19" s="9">
        <v>2068.723</v>
      </c>
      <c r="DX19" s="9">
        <v>2176.873</v>
      </c>
      <c r="DY19" s="9">
        <v>2746.663</v>
      </c>
      <c r="DZ19" s="9">
        <v>1409.1890000000001</v>
      </c>
      <c r="EA19" s="9">
        <v>1337.4749999999999</v>
      </c>
      <c r="EB19" s="9">
        <v>331.13200000000001</v>
      </c>
      <c r="EC19" s="9">
        <v>168.51300000000001</v>
      </c>
      <c r="ED19" s="9">
        <v>162.619</v>
      </c>
      <c r="EE19" s="9">
        <v>186.071</v>
      </c>
      <c r="EF19" s="9">
        <v>75.561000000000007</v>
      </c>
      <c r="EG19" s="9">
        <v>110.51</v>
      </c>
      <c r="EH19" s="9">
        <v>374.69400000000002</v>
      </c>
      <c r="EI19" s="9">
        <v>155.28800000000001</v>
      </c>
      <c r="EJ19" s="9">
        <v>219.40600000000001</v>
      </c>
      <c r="EK19" s="9">
        <v>83.027000000000001</v>
      </c>
      <c r="EL19" s="9">
        <v>31.329000000000001</v>
      </c>
      <c r="EM19" s="9">
        <v>51.698</v>
      </c>
      <c r="EN19" s="9">
        <v>58.895000000000003</v>
      </c>
      <c r="EO19" s="9">
        <v>25.047999999999998</v>
      </c>
      <c r="EP19" s="9">
        <v>33.847000000000001</v>
      </c>
      <c r="EQ19" s="9">
        <v>23.86</v>
      </c>
      <c r="ER19" s="9">
        <v>11.471</v>
      </c>
      <c r="ES19" s="9">
        <v>12.388999999999999</v>
      </c>
      <c r="ET19" s="9">
        <v>35.034999999999997</v>
      </c>
      <c r="EU19" s="9">
        <v>13.577</v>
      </c>
      <c r="EV19" s="9">
        <v>21.457999999999998</v>
      </c>
      <c r="EW19" s="9">
        <v>24.131</v>
      </c>
      <c r="EX19" s="9">
        <v>6.28</v>
      </c>
      <c r="EY19" s="9">
        <v>17.850999999999999</v>
      </c>
      <c r="EZ19" s="9">
        <v>291.66699999999997</v>
      </c>
      <c r="FA19" s="9">
        <v>123.959</v>
      </c>
      <c r="FB19" s="9">
        <v>167.708</v>
      </c>
      <c r="FC19" s="9">
        <v>92.716999999999999</v>
      </c>
      <c r="FD19" s="9">
        <v>46.213999999999999</v>
      </c>
      <c r="FE19" s="9">
        <v>46.503</v>
      </c>
      <c r="FF19" s="9">
        <v>82.01</v>
      </c>
      <c r="FG19" s="9">
        <v>43.929000000000002</v>
      </c>
      <c r="FH19" s="9">
        <v>38.082000000000001</v>
      </c>
      <c r="FI19" s="9">
        <v>10.707000000000001</v>
      </c>
      <c r="FJ19" s="9">
        <v>2.286</v>
      </c>
      <c r="FK19" s="9">
        <v>8.4209999999999994</v>
      </c>
      <c r="FL19" s="9">
        <v>2.4630000000000001</v>
      </c>
      <c r="FM19" s="9">
        <v>1.766</v>
      </c>
      <c r="FN19" s="9">
        <v>0.69699999999999995</v>
      </c>
      <c r="FO19" s="9">
        <v>157.79599999999999</v>
      </c>
      <c r="FP19" s="9">
        <v>58.59</v>
      </c>
      <c r="FQ19" s="9">
        <v>99.204999999999998</v>
      </c>
      <c r="FR19" s="9">
        <v>18.236000000000001</v>
      </c>
      <c r="FS19" s="9">
        <v>5.6340000000000003</v>
      </c>
      <c r="FT19" s="9">
        <v>12.602</v>
      </c>
      <c r="FU19" s="9">
        <v>139.56</v>
      </c>
      <c r="FV19" s="9">
        <v>52.956000000000003</v>
      </c>
      <c r="FW19" s="9">
        <v>86.603999999999999</v>
      </c>
      <c r="FX19" s="9">
        <v>38.69</v>
      </c>
      <c r="FY19" s="9">
        <v>17.388000000000002</v>
      </c>
      <c r="FZ19" s="9">
        <v>21.302</v>
      </c>
      <c r="GA19" s="9">
        <v>1124.2380000000001</v>
      </c>
      <c r="GB19" s="9">
        <v>504.24599999999998</v>
      </c>
      <c r="GC19" s="9">
        <v>619.99199999999996</v>
      </c>
      <c r="GD19" s="9">
        <v>966.13099999999997</v>
      </c>
      <c r="GE19" s="9">
        <v>414.20299999999997</v>
      </c>
      <c r="GF19" s="9">
        <v>551.928</v>
      </c>
      <c r="GG19" s="9">
        <v>158.107</v>
      </c>
      <c r="GH19" s="9">
        <v>90.043000000000006</v>
      </c>
      <c r="GI19" s="9">
        <v>68.063999999999993</v>
      </c>
      <c r="GJ19" s="9">
        <v>105.871</v>
      </c>
      <c r="GK19" s="9">
        <v>55.4</v>
      </c>
      <c r="GL19" s="9">
        <v>50.470999999999997</v>
      </c>
      <c r="GM19" s="9">
        <v>1393.0609999999999</v>
      </c>
      <c r="GN19" s="9">
        <v>604.13400000000001</v>
      </c>
      <c r="GO19" s="9">
        <v>788.92700000000002</v>
      </c>
      <c r="GP19" s="9">
        <v>2829.69</v>
      </c>
      <c r="GQ19" s="9">
        <v>1440.5170000000001</v>
      </c>
      <c r="GR19" s="9">
        <v>1389.173</v>
      </c>
      <c r="GS19" s="9">
        <v>1415.905</v>
      </c>
      <c r="GT19" s="9">
        <v>628.20500000000004</v>
      </c>
      <c r="GU19" s="9">
        <v>787.7</v>
      </c>
      <c r="GV19" s="9">
        <v>1478.317</v>
      </c>
      <c r="GW19" s="9">
        <v>721.69899999999996</v>
      </c>
      <c r="GX19" s="9">
        <v>756.61800000000005</v>
      </c>
      <c r="GY19" s="9">
        <v>920.49900000000002</v>
      </c>
      <c r="GZ19" s="9">
        <v>480.05700000000002</v>
      </c>
      <c r="HA19" s="9">
        <v>440.44200000000001</v>
      </c>
      <c r="HB19" s="9">
        <v>112.70699999999999</v>
      </c>
      <c r="HC19" s="9">
        <v>58.814999999999998</v>
      </c>
      <c r="HD19" s="9">
        <v>53.890999999999998</v>
      </c>
      <c r="HE19" s="9">
        <v>67.694000000000003</v>
      </c>
      <c r="HF19" s="9">
        <v>27.846</v>
      </c>
      <c r="HG19" s="9">
        <v>39.847999999999999</v>
      </c>
      <c r="HH19" s="9">
        <v>125.191</v>
      </c>
      <c r="HI19" s="9">
        <v>50.329000000000001</v>
      </c>
      <c r="HJ19" s="9">
        <v>74.861999999999995</v>
      </c>
      <c r="HK19" s="9">
        <v>24.52</v>
      </c>
      <c r="HL19" s="9">
        <v>9.1460000000000008</v>
      </c>
      <c r="HM19" s="9">
        <v>15.372999999999999</v>
      </c>
      <c r="HN19" s="9">
        <v>16.882999999999999</v>
      </c>
      <c r="HO19" s="9">
        <v>6.2850000000000001</v>
      </c>
      <c r="HP19" s="9">
        <v>10.598000000000001</v>
      </c>
      <c r="HQ19" s="9">
        <v>9.3610000000000007</v>
      </c>
      <c r="HR19" s="9">
        <v>4.33</v>
      </c>
      <c r="HS19" s="9">
        <v>5.0309999999999997</v>
      </c>
      <c r="HT19" s="9">
        <v>7.5209999999999999</v>
      </c>
      <c r="HU19" s="9">
        <v>1.9550000000000001</v>
      </c>
      <c r="HV19" s="9">
        <v>5.5659999999999998</v>
      </c>
      <c r="HW19" s="9">
        <v>7.6369999999999996</v>
      </c>
      <c r="HX19" s="9">
        <v>2.8620000000000001</v>
      </c>
      <c r="HY19" s="9">
        <v>4.7759999999999998</v>
      </c>
      <c r="HZ19" s="9">
        <v>100.67100000000001</v>
      </c>
      <c r="IA19" s="9">
        <v>41.182000000000002</v>
      </c>
      <c r="IB19" s="9">
        <v>59.488999999999997</v>
      </c>
      <c r="IC19" s="9">
        <v>32.598999999999997</v>
      </c>
      <c r="ID19" s="9">
        <v>17.89</v>
      </c>
      <c r="IE19" s="9">
        <v>14.709</v>
      </c>
      <c r="IF19" s="9">
        <v>28.245000000000001</v>
      </c>
      <c r="IG19" s="9">
        <v>16.065999999999999</v>
      </c>
      <c r="IH19" s="9">
        <v>12.18</v>
      </c>
      <c r="II19" s="9">
        <v>4.3529999999999998</v>
      </c>
      <c r="IJ19" s="9">
        <v>1.8240000000000001</v>
      </c>
      <c r="IK19" s="9">
        <v>2.5289999999999999</v>
      </c>
      <c r="IL19" s="9">
        <v>1.177</v>
      </c>
      <c r="IM19" s="9">
        <v>0</v>
      </c>
      <c r="IN19" s="9">
        <v>1.177</v>
      </c>
      <c r="IO19" s="9">
        <v>56.296999999999997</v>
      </c>
      <c r="IP19" s="9">
        <v>20.492000000000001</v>
      </c>
      <c r="IQ19" s="9">
        <v>35.805</v>
      </c>
    </row>
    <row r="20" spans="1:251">
      <c r="A20" s="10">
        <v>45323</v>
      </c>
      <c r="B20" s="9">
        <v>262.02199999999999</v>
      </c>
      <c r="C20" s="9">
        <v>153.465</v>
      </c>
      <c r="D20" s="9">
        <v>80.801000000000002</v>
      </c>
      <c r="E20" s="9">
        <v>72.665000000000006</v>
      </c>
      <c r="F20" s="9">
        <v>137.66</v>
      </c>
      <c r="G20" s="9">
        <v>73.007000000000005</v>
      </c>
      <c r="H20" s="9">
        <v>64.653000000000006</v>
      </c>
      <c r="I20" s="9">
        <v>15.805</v>
      </c>
      <c r="J20" s="9">
        <v>7.7930000000000001</v>
      </c>
      <c r="K20" s="9">
        <v>8.0120000000000005</v>
      </c>
      <c r="L20" s="9">
        <v>2.5990000000000002</v>
      </c>
      <c r="M20" s="9">
        <v>1.4219999999999999</v>
      </c>
      <c r="N20" s="9">
        <v>1.177</v>
      </c>
      <c r="O20" s="9">
        <v>245.155</v>
      </c>
      <c r="P20" s="9">
        <v>110.502</v>
      </c>
      <c r="Q20" s="9">
        <v>134.65299999999999</v>
      </c>
      <c r="R20" s="9">
        <v>16.805</v>
      </c>
      <c r="S20" s="9">
        <v>8.0679999999999996</v>
      </c>
      <c r="T20" s="9">
        <v>8.7370000000000001</v>
      </c>
      <c r="U20" s="9">
        <v>228.35</v>
      </c>
      <c r="V20" s="9">
        <v>102.435</v>
      </c>
      <c r="W20" s="9">
        <v>125.91500000000001</v>
      </c>
      <c r="X20" s="9">
        <v>79.040999999999997</v>
      </c>
      <c r="Y20" s="9">
        <v>25.513999999999999</v>
      </c>
      <c r="Z20" s="9">
        <v>53.527999999999999</v>
      </c>
      <c r="AA20" s="9">
        <v>1847.115</v>
      </c>
      <c r="AB20" s="9">
        <v>792.13499999999999</v>
      </c>
      <c r="AC20" s="9">
        <v>1054.98</v>
      </c>
      <c r="AD20" s="9">
        <v>1625.01</v>
      </c>
      <c r="AE20" s="9">
        <v>678.40499999999997</v>
      </c>
      <c r="AF20" s="9">
        <v>946.60500000000002</v>
      </c>
      <c r="AG20" s="9">
        <v>222.10599999999999</v>
      </c>
      <c r="AH20" s="9">
        <v>113.73</v>
      </c>
      <c r="AI20" s="9">
        <v>108.375</v>
      </c>
      <c r="AJ20" s="9">
        <v>164.05699999999999</v>
      </c>
      <c r="AK20" s="9">
        <v>86.831000000000003</v>
      </c>
      <c r="AL20" s="9">
        <v>77.225999999999999</v>
      </c>
      <c r="AM20" s="9">
        <v>2260.94</v>
      </c>
      <c r="AN20" s="9">
        <v>969.43700000000001</v>
      </c>
      <c r="AO20" s="9">
        <v>1291.5039999999999</v>
      </c>
      <c r="AP20" s="9">
        <v>4490.1719999999996</v>
      </c>
      <c r="AQ20" s="9">
        <v>2345.0920000000001</v>
      </c>
      <c r="AR20" s="9">
        <v>2145.08</v>
      </c>
      <c r="AS20" s="9">
        <v>2327.375</v>
      </c>
      <c r="AT20" s="9">
        <v>1010.373</v>
      </c>
      <c r="AU20" s="9">
        <v>1317.002</v>
      </c>
      <c r="AV20" s="9">
        <v>5622.9579999999996</v>
      </c>
      <c r="AW20" s="9">
        <v>2756.61</v>
      </c>
      <c r="AX20" s="9">
        <v>2866.348</v>
      </c>
      <c r="AY20" s="9">
        <v>3674.1849999999999</v>
      </c>
      <c r="AZ20" s="9">
        <v>1906.87</v>
      </c>
      <c r="BA20" s="9">
        <v>1767.3140000000001</v>
      </c>
      <c r="BB20" s="9">
        <v>441.36099999999999</v>
      </c>
      <c r="BC20" s="9">
        <v>230.833</v>
      </c>
      <c r="BD20" s="9">
        <v>210.52799999999999</v>
      </c>
      <c r="BE20" s="9">
        <v>269.44900000000001</v>
      </c>
      <c r="BF20" s="9">
        <v>116.818</v>
      </c>
      <c r="BG20" s="9">
        <v>152.631</v>
      </c>
      <c r="BH20" s="9">
        <v>501.52600000000001</v>
      </c>
      <c r="BI20" s="9">
        <v>223.15</v>
      </c>
      <c r="BJ20" s="9">
        <v>278.37700000000001</v>
      </c>
      <c r="BK20" s="9">
        <v>90.146000000000001</v>
      </c>
      <c r="BL20" s="9">
        <v>38.411999999999999</v>
      </c>
      <c r="BM20" s="9">
        <v>51.734000000000002</v>
      </c>
      <c r="BN20" s="9">
        <v>59.607999999999997</v>
      </c>
      <c r="BO20" s="9">
        <v>25.132000000000001</v>
      </c>
      <c r="BP20" s="9">
        <v>34.475999999999999</v>
      </c>
      <c r="BQ20" s="9">
        <v>28.068999999999999</v>
      </c>
      <c r="BR20" s="9">
        <v>13.509</v>
      </c>
      <c r="BS20" s="9">
        <v>14.56</v>
      </c>
      <c r="BT20" s="9">
        <v>31.539000000000001</v>
      </c>
      <c r="BU20" s="9">
        <v>11.622999999999999</v>
      </c>
      <c r="BV20" s="9">
        <v>19.917000000000002</v>
      </c>
      <c r="BW20" s="9">
        <v>30.536999999999999</v>
      </c>
      <c r="BX20" s="9">
        <v>13.28</v>
      </c>
      <c r="BY20" s="9">
        <v>17.257999999999999</v>
      </c>
      <c r="BZ20" s="9">
        <v>411.38</v>
      </c>
      <c r="CA20" s="9">
        <v>184.738</v>
      </c>
      <c r="CB20" s="9">
        <v>226.642</v>
      </c>
      <c r="CC20" s="9">
        <v>136.23599999999999</v>
      </c>
      <c r="CD20" s="9">
        <v>72.938000000000002</v>
      </c>
      <c r="CE20" s="9">
        <v>63.298000000000002</v>
      </c>
      <c r="CF20" s="9">
        <v>120.67400000000001</v>
      </c>
      <c r="CG20" s="9">
        <v>66.724999999999994</v>
      </c>
      <c r="CH20" s="9">
        <v>53.948999999999998</v>
      </c>
      <c r="CI20" s="9">
        <v>15.561999999999999</v>
      </c>
      <c r="CJ20" s="9">
        <v>6.2130000000000001</v>
      </c>
      <c r="CK20" s="9">
        <v>9.3490000000000002</v>
      </c>
      <c r="CL20" s="9">
        <v>7.3040000000000003</v>
      </c>
      <c r="CM20" s="9">
        <v>4.1449999999999996</v>
      </c>
      <c r="CN20" s="9">
        <v>3.1589999999999998</v>
      </c>
      <c r="CO20" s="9">
        <v>207.916</v>
      </c>
      <c r="CP20" s="9">
        <v>86.442999999999998</v>
      </c>
      <c r="CQ20" s="9">
        <v>121.473</v>
      </c>
      <c r="CR20" s="9">
        <v>20.835999999999999</v>
      </c>
      <c r="CS20" s="9">
        <v>12.064</v>
      </c>
      <c r="CT20" s="9">
        <v>8.7720000000000002</v>
      </c>
      <c r="CU20" s="9">
        <v>187.08</v>
      </c>
      <c r="CV20" s="9">
        <v>74.379000000000005</v>
      </c>
      <c r="CW20" s="9">
        <v>112.70099999999999</v>
      </c>
      <c r="CX20" s="9">
        <v>59.924999999999997</v>
      </c>
      <c r="CY20" s="9">
        <v>21.212</v>
      </c>
      <c r="CZ20" s="9">
        <v>38.713000000000001</v>
      </c>
      <c r="DA20" s="9">
        <v>1447.2470000000001</v>
      </c>
      <c r="DB20" s="9">
        <v>626.59</v>
      </c>
      <c r="DC20" s="9">
        <v>820.65800000000002</v>
      </c>
      <c r="DD20" s="9">
        <v>1263.366</v>
      </c>
      <c r="DE20" s="9">
        <v>540.20799999999997</v>
      </c>
      <c r="DF20" s="9">
        <v>723.15800000000002</v>
      </c>
      <c r="DG20" s="9">
        <v>183.881</v>
      </c>
      <c r="DH20" s="9">
        <v>86.382000000000005</v>
      </c>
      <c r="DI20" s="9">
        <v>97.498999999999995</v>
      </c>
      <c r="DJ20" s="9">
        <v>148.74299999999999</v>
      </c>
      <c r="DK20" s="9">
        <v>80.233999999999995</v>
      </c>
      <c r="DL20" s="9">
        <v>68.509</v>
      </c>
      <c r="DM20" s="9">
        <v>1800.03</v>
      </c>
      <c r="DN20" s="9">
        <v>769.505</v>
      </c>
      <c r="DO20" s="9">
        <v>1030.5250000000001</v>
      </c>
      <c r="DP20" s="9">
        <v>3764.33</v>
      </c>
      <c r="DQ20" s="9">
        <v>1945.2819999999999</v>
      </c>
      <c r="DR20" s="9">
        <v>1819.048</v>
      </c>
      <c r="DS20" s="9">
        <v>1858.6279999999999</v>
      </c>
      <c r="DT20" s="9">
        <v>811.32799999999997</v>
      </c>
      <c r="DU20" s="9">
        <v>1047.3</v>
      </c>
      <c r="DV20" s="9">
        <v>4378.8530000000001</v>
      </c>
      <c r="DW20" s="9">
        <v>2134.33</v>
      </c>
      <c r="DX20" s="9">
        <v>2244.5230000000001</v>
      </c>
      <c r="DY20" s="9">
        <v>2848.5210000000002</v>
      </c>
      <c r="DZ20" s="9">
        <v>1451.4480000000001</v>
      </c>
      <c r="EA20" s="9">
        <v>1397.0719999999999</v>
      </c>
      <c r="EB20" s="9">
        <v>341.54899999999998</v>
      </c>
      <c r="EC20" s="9">
        <v>178.387</v>
      </c>
      <c r="ED20" s="9">
        <v>163.16200000000001</v>
      </c>
      <c r="EE20" s="9">
        <v>203.72800000000001</v>
      </c>
      <c r="EF20" s="9">
        <v>84.909000000000006</v>
      </c>
      <c r="EG20" s="9">
        <v>118.819</v>
      </c>
      <c r="EH20" s="9">
        <v>376.03</v>
      </c>
      <c r="EI20" s="9">
        <v>165.68</v>
      </c>
      <c r="EJ20" s="9">
        <v>210.35</v>
      </c>
      <c r="EK20" s="9">
        <v>68.524000000000001</v>
      </c>
      <c r="EL20" s="9">
        <v>30.31</v>
      </c>
      <c r="EM20" s="9">
        <v>38.215000000000003</v>
      </c>
      <c r="EN20" s="9">
        <v>50.473999999999997</v>
      </c>
      <c r="EO20" s="9">
        <v>25.085000000000001</v>
      </c>
      <c r="EP20" s="9">
        <v>25.388999999999999</v>
      </c>
      <c r="EQ20" s="9">
        <v>23.584</v>
      </c>
      <c r="ER20" s="9">
        <v>14.536</v>
      </c>
      <c r="ES20" s="9">
        <v>9.048</v>
      </c>
      <c r="ET20" s="9">
        <v>26.888999999999999</v>
      </c>
      <c r="EU20" s="9">
        <v>10.548999999999999</v>
      </c>
      <c r="EV20" s="9">
        <v>16.34</v>
      </c>
      <c r="EW20" s="9">
        <v>18.050999999999998</v>
      </c>
      <c r="EX20" s="9">
        <v>5.2249999999999996</v>
      </c>
      <c r="EY20" s="9">
        <v>12.826000000000001</v>
      </c>
      <c r="EZ20" s="9">
        <v>307.50599999999997</v>
      </c>
      <c r="FA20" s="9">
        <v>135.37100000000001</v>
      </c>
      <c r="FB20" s="9">
        <v>172.13499999999999</v>
      </c>
      <c r="FC20" s="9">
        <v>104.157</v>
      </c>
      <c r="FD20" s="9">
        <v>49.954999999999998</v>
      </c>
      <c r="FE20" s="9">
        <v>54.201999999999998</v>
      </c>
      <c r="FF20" s="9">
        <v>94.522999999999996</v>
      </c>
      <c r="FG20" s="9">
        <v>46.783999999999999</v>
      </c>
      <c r="FH20" s="9">
        <v>47.738999999999997</v>
      </c>
      <c r="FI20" s="9">
        <v>9.6340000000000003</v>
      </c>
      <c r="FJ20" s="9">
        <v>3.1720000000000002</v>
      </c>
      <c r="FK20" s="9">
        <v>6.4630000000000001</v>
      </c>
      <c r="FL20" s="9">
        <v>3.83</v>
      </c>
      <c r="FM20" s="9">
        <v>1.2210000000000001</v>
      </c>
      <c r="FN20" s="9">
        <v>2.609</v>
      </c>
      <c r="FO20" s="9">
        <v>161.94999999999999</v>
      </c>
      <c r="FP20" s="9">
        <v>68.385999999999996</v>
      </c>
      <c r="FQ20" s="9">
        <v>93.564999999999998</v>
      </c>
      <c r="FR20" s="9">
        <v>16.399999999999999</v>
      </c>
      <c r="FS20" s="9">
        <v>7.1289999999999996</v>
      </c>
      <c r="FT20" s="9">
        <v>9.2710000000000008</v>
      </c>
      <c r="FU20" s="9">
        <v>145.55099999999999</v>
      </c>
      <c r="FV20" s="9">
        <v>61.256999999999998</v>
      </c>
      <c r="FW20" s="9">
        <v>84.293999999999997</v>
      </c>
      <c r="FX20" s="9">
        <v>37.567999999999998</v>
      </c>
      <c r="FY20" s="9">
        <v>15.808999999999999</v>
      </c>
      <c r="FZ20" s="9">
        <v>21.759</v>
      </c>
      <c r="GA20" s="9">
        <v>1154.3030000000001</v>
      </c>
      <c r="GB20" s="9">
        <v>517.20100000000002</v>
      </c>
      <c r="GC20" s="9">
        <v>637.101</v>
      </c>
      <c r="GD20" s="9">
        <v>966.48199999999997</v>
      </c>
      <c r="GE20" s="9">
        <v>416.3</v>
      </c>
      <c r="GF20" s="9">
        <v>550.18200000000002</v>
      </c>
      <c r="GG20" s="9">
        <v>187.82</v>
      </c>
      <c r="GH20" s="9">
        <v>100.902</v>
      </c>
      <c r="GI20" s="9">
        <v>86.918999999999997</v>
      </c>
      <c r="GJ20" s="9">
        <v>118.107</v>
      </c>
      <c r="GK20" s="9">
        <v>61.32</v>
      </c>
      <c r="GL20" s="9">
        <v>56.787999999999997</v>
      </c>
      <c r="GM20" s="9">
        <v>1412.2249999999999</v>
      </c>
      <c r="GN20" s="9">
        <v>621.56200000000001</v>
      </c>
      <c r="GO20" s="9">
        <v>790.66300000000001</v>
      </c>
      <c r="GP20" s="9">
        <v>2917.0450000000001</v>
      </c>
      <c r="GQ20" s="9">
        <v>1481.758</v>
      </c>
      <c r="GR20" s="9">
        <v>1435.287</v>
      </c>
      <c r="GS20" s="9">
        <v>1461.808</v>
      </c>
      <c r="GT20" s="9">
        <v>652.572</v>
      </c>
      <c r="GU20" s="9">
        <v>809.23599999999999</v>
      </c>
      <c r="GV20" s="9">
        <v>1507.3050000000001</v>
      </c>
      <c r="GW20" s="9">
        <v>736.36199999999997</v>
      </c>
      <c r="GX20" s="9">
        <v>770.94299999999998</v>
      </c>
      <c r="GY20" s="9">
        <v>931.24900000000002</v>
      </c>
      <c r="GZ20" s="9">
        <v>489.04399999999998</v>
      </c>
      <c r="HA20" s="9">
        <v>442.20499999999998</v>
      </c>
      <c r="HB20" s="9">
        <v>117.373</v>
      </c>
      <c r="HC20" s="9">
        <v>62.215000000000003</v>
      </c>
      <c r="HD20" s="9">
        <v>55.158000000000001</v>
      </c>
      <c r="HE20" s="9">
        <v>70.602000000000004</v>
      </c>
      <c r="HF20" s="9">
        <v>31.417999999999999</v>
      </c>
      <c r="HG20" s="9">
        <v>39.183999999999997</v>
      </c>
      <c r="HH20" s="9">
        <v>126.196</v>
      </c>
      <c r="HI20" s="9">
        <v>51.082000000000001</v>
      </c>
      <c r="HJ20" s="9">
        <v>75.114000000000004</v>
      </c>
      <c r="HK20" s="9">
        <v>20.914000000000001</v>
      </c>
      <c r="HL20" s="9">
        <v>8.74</v>
      </c>
      <c r="HM20" s="9">
        <v>12.175000000000001</v>
      </c>
      <c r="HN20" s="9">
        <v>16.032</v>
      </c>
      <c r="HO20" s="9">
        <v>7.3449999999999998</v>
      </c>
      <c r="HP20" s="9">
        <v>8.6869999999999994</v>
      </c>
      <c r="HQ20" s="9">
        <v>6.931</v>
      </c>
      <c r="HR20" s="9">
        <v>3.4969999999999999</v>
      </c>
      <c r="HS20" s="9">
        <v>3.4340000000000002</v>
      </c>
      <c r="HT20" s="9">
        <v>9.1010000000000009</v>
      </c>
      <c r="HU20" s="9">
        <v>3.8479999999999999</v>
      </c>
      <c r="HV20" s="9">
        <v>5.2530000000000001</v>
      </c>
      <c r="HW20" s="9">
        <v>4.8819999999999997</v>
      </c>
      <c r="HX20" s="9">
        <v>1.3939999999999999</v>
      </c>
      <c r="HY20" s="9">
        <v>3.488</v>
      </c>
      <c r="HZ20" s="9">
        <v>105.282</v>
      </c>
      <c r="IA20" s="9">
        <v>42.343000000000004</v>
      </c>
      <c r="IB20" s="9">
        <v>62.94</v>
      </c>
      <c r="IC20" s="9">
        <v>32.459000000000003</v>
      </c>
      <c r="ID20" s="9">
        <v>16.414000000000001</v>
      </c>
      <c r="IE20" s="9">
        <v>16.044</v>
      </c>
      <c r="IF20" s="9">
        <v>28.766999999999999</v>
      </c>
      <c r="IG20" s="9">
        <v>15.023999999999999</v>
      </c>
      <c r="IH20" s="9">
        <v>13.743</v>
      </c>
      <c r="II20" s="9">
        <v>3.6920000000000002</v>
      </c>
      <c r="IJ20" s="9">
        <v>1.391</v>
      </c>
      <c r="IK20" s="9">
        <v>2.3010000000000002</v>
      </c>
      <c r="IL20" s="9">
        <v>1.702</v>
      </c>
      <c r="IM20" s="9">
        <v>0.34100000000000003</v>
      </c>
      <c r="IN20" s="9">
        <v>1.361</v>
      </c>
      <c r="IO20" s="9">
        <v>56.793999999999997</v>
      </c>
      <c r="IP20" s="9">
        <v>20.864000000000001</v>
      </c>
      <c r="IQ20" s="9">
        <v>35.929000000000002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4.9480000000000004</v>
      </c>
      <c r="C11" s="9">
        <v>1.7849999999999999</v>
      </c>
      <c r="D11" s="9">
        <v>3.1640000000000001</v>
      </c>
      <c r="E11" s="9">
        <v>59.859000000000002</v>
      </c>
      <c r="F11" s="9">
        <v>22.277999999999999</v>
      </c>
      <c r="G11" s="9">
        <v>37.581000000000003</v>
      </c>
      <c r="H11" s="9">
        <v>15.5</v>
      </c>
      <c r="I11" s="9">
        <v>6.2880000000000003</v>
      </c>
      <c r="J11" s="9">
        <v>9.2119999999999997</v>
      </c>
      <c r="K11" s="9">
        <v>418.79899999999998</v>
      </c>
      <c r="L11" s="9">
        <v>180.43899999999999</v>
      </c>
      <c r="M11" s="9">
        <v>238.36</v>
      </c>
      <c r="N11" s="9">
        <v>384.73</v>
      </c>
      <c r="O11" s="9">
        <v>159.679</v>
      </c>
      <c r="P11" s="9">
        <v>225.05099999999999</v>
      </c>
      <c r="Q11" s="9">
        <v>34.069000000000003</v>
      </c>
      <c r="R11" s="9">
        <v>20.76</v>
      </c>
      <c r="S11" s="9">
        <v>13.308</v>
      </c>
      <c r="T11" s="9">
        <v>58.9</v>
      </c>
      <c r="U11" s="9">
        <v>31.366</v>
      </c>
      <c r="V11" s="9">
        <v>27.533000000000001</v>
      </c>
      <c r="W11" s="9">
        <v>514.37699999999995</v>
      </c>
      <c r="X11" s="9">
        <v>214.863</v>
      </c>
      <c r="Y11" s="9">
        <v>299.51499999999999</v>
      </c>
      <c r="Z11" s="9">
        <v>822.577</v>
      </c>
      <c r="AA11" s="9">
        <v>437.46100000000001</v>
      </c>
      <c r="AB11" s="9">
        <v>385.11599999999999</v>
      </c>
      <c r="AC11" s="9">
        <v>551.40300000000002</v>
      </c>
      <c r="AD11" s="9">
        <v>238.357</v>
      </c>
      <c r="AE11" s="9">
        <v>313.04700000000003</v>
      </c>
      <c r="AF11" s="9">
        <v>2017.8679999999999</v>
      </c>
      <c r="AG11" s="9">
        <v>1010.837</v>
      </c>
      <c r="AH11" s="9">
        <v>1007.032</v>
      </c>
      <c r="AI11" s="9">
        <v>1322.5329999999999</v>
      </c>
      <c r="AJ11" s="9">
        <v>736.95799999999997</v>
      </c>
      <c r="AK11" s="9">
        <v>585.57399999999996</v>
      </c>
      <c r="AL11" s="9">
        <v>192.79499999999999</v>
      </c>
      <c r="AM11" s="9">
        <v>106.63800000000001</v>
      </c>
      <c r="AN11" s="9">
        <v>86.156999999999996</v>
      </c>
      <c r="AO11" s="9">
        <v>105.47499999999999</v>
      </c>
      <c r="AP11" s="9">
        <v>42.588999999999999</v>
      </c>
      <c r="AQ11" s="9">
        <v>62.886000000000003</v>
      </c>
      <c r="AR11" s="9">
        <v>222.40799999999999</v>
      </c>
      <c r="AS11" s="9">
        <v>87.576999999999998</v>
      </c>
      <c r="AT11" s="9">
        <v>134.83000000000001</v>
      </c>
      <c r="AU11" s="9">
        <v>30.506</v>
      </c>
      <c r="AV11" s="9">
        <v>10.965</v>
      </c>
      <c r="AW11" s="9">
        <v>19.541</v>
      </c>
      <c r="AX11" s="9">
        <v>22.384</v>
      </c>
      <c r="AY11" s="9">
        <v>10.548999999999999</v>
      </c>
      <c r="AZ11" s="9">
        <v>11.834</v>
      </c>
      <c r="BA11" s="9">
        <v>11.722</v>
      </c>
      <c r="BB11" s="9">
        <v>5.9169999999999998</v>
      </c>
      <c r="BC11" s="9">
        <v>5.8040000000000003</v>
      </c>
      <c r="BD11" s="9">
        <v>10.662000000000001</v>
      </c>
      <c r="BE11" s="9">
        <v>4.6319999999999997</v>
      </c>
      <c r="BF11" s="9">
        <v>6.03</v>
      </c>
      <c r="BG11" s="9">
        <v>8.1229999999999993</v>
      </c>
      <c r="BH11" s="9">
        <v>0.41499999999999998</v>
      </c>
      <c r="BI11" s="9">
        <v>7.7069999999999999</v>
      </c>
      <c r="BJ11" s="9">
        <v>191.90100000000001</v>
      </c>
      <c r="BK11" s="9">
        <v>76.611999999999995</v>
      </c>
      <c r="BL11" s="9">
        <v>115.289</v>
      </c>
      <c r="BM11" s="9">
        <v>71.400999999999996</v>
      </c>
      <c r="BN11" s="9">
        <v>39.28</v>
      </c>
      <c r="BO11" s="9">
        <v>32.121000000000002</v>
      </c>
      <c r="BP11" s="9">
        <v>66.888999999999996</v>
      </c>
      <c r="BQ11" s="9">
        <v>37.554000000000002</v>
      </c>
      <c r="BR11" s="9">
        <v>29.335000000000001</v>
      </c>
      <c r="BS11" s="9">
        <v>4.5119999999999996</v>
      </c>
      <c r="BT11" s="9">
        <v>1.7250000000000001</v>
      </c>
      <c r="BU11" s="9">
        <v>2.7869999999999999</v>
      </c>
      <c r="BV11" s="9">
        <v>1.2869999999999999</v>
      </c>
      <c r="BW11" s="9">
        <v>0.89</v>
      </c>
      <c r="BX11" s="9">
        <v>0.39800000000000002</v>
      </c>
      <c r="BY11" s="9">
        <v>92.274000000000001</v>
      </c>
      <c r="BZ11" s="9">
        <v>27.475999999999999</v>
      </c>
      <c r="CA11" s="9">
        <v>64.796999999999997</v>
      </c>
      <c r="CB11" s="9">
        <v>11.499000000000001</v>
      </c>
      <c r="CC11" s="9">
        <v>5.2869999999999999</v>
      </c>
      <c r="CD11" s="9">
        <v>6.2119999999999997</v>
      </c>
      <c r="CE11" s="9">
        <v>80.775000000000006</v>
      </c>
      <c r="CF11" s="9">
        <v>22.189</v>
      </c>
      <c r="CG11" s="9">
        <v>58.585999999999999</v>
      </c>
      <c r="CH11" s="9">
        <v>26.94</v>
      </c>
      <c r="CI11" s="9">
        <v>8.9670000000000005</v>
      </c>
      <c r="CJ11" s="9">
        <v>17.972999999999999</v>
      </c>
      <c r="CK11" s="9">
        <v>472.928</v>
      </c>
      <c r="CL11" s="9">
        <v>186.30099999999999</v>
      </c>
      <c r="CM11" s="9">
        <v>286.62700000000001</v>
      </c>
      <c r="CN11" s="9">
        <v>432.05</v>
      </c>
      <c r="CO11" s="9">
        <v>165.98599999999999</v>
      </c>
      <c r="CP11" s="9">
        <v>266.06400000000002</v>
      </c>
      <c r="CQ11" s="9">
        <v>40.878</v>
      </c>
      <c r="CR11" s="9">
        <v>20.315000000000001</v>
      </c>
      <c r="CS11" s="9">
        <v>20.562999999999999</v>
      </c>
      <c r="CT11" s="9">
        <v>78.61</v>
      </c>
      <c r="CU11" s="9">
        <v>43.470999999999997</v>
      </c>
      <c r="CV11" s="9">
        <v>35.139000000000003</v>
      </c>
      <c r="CW11" s="9">
        <v>616.72500000000002</v>
      </c>
      <c r="CX11" s="9">
        <v>230.40700000000001</v>
      </c>
      <c r="CY11" s="9">
        <v>386.31799999999998</v>
      </c>
      <c r="CZ11" s="9">
        <v>1353.039</v>
      </c>
      <c r="DA11" s="9">
        <v>747.923</v>
      </c>
      <c r="DB11" s="9">
        <v>605.11599999999999</v>
      </c>
      <c r="DC11" s="9">
        <v>664.82899999999995</v>
      </c>
      <c r="DD11" s="9">
        <v>262.91399999999999</v>
      </c>
      <c r="DE11" s="9">
        <v>401.916</v>
      </c>
      <c r="DF11" s="9">
        <v>416.54700000000003</v>
      </c>
      <c r="DG11" s="9">
        <v>204.47300000000001</v>
      </c>
      <c r="DH11" s="9">
        <v>212.07400000000001</v>
      </c>
      <c r="DI11" s="9">
        <v>240.14599999999999</v>
      </c>
      <c r="DJ11" s="9">
        <v>127.105</v>
      </c>
      <c r="DK11" s="9">
        <v>113.041</v>
      </c>
      <c r="DL11" s="9">
        <v>40.591000000000001</v>
      </c>
      <c r="DM11" s="9">
        <v>20.117999999999999</v>
      </c>
      <c r="DN11" s="9">
        <v>20.472000000000001</v>
      </c>
      <c r="DO11" s="9">
        <v>26.774999999999999</v>
      </c>
      <c r="DP11" s="9">
        <v>10.143000000000001</v>
      </c>
      <c r="DQ11" s="9">
        <v>16.632000000000001</v>
      </c>
      <c r="DR11" s="9">
        <v>49.402000000000001</v>
      </c>
      <c r="DS11" s="9">
        <v>22.055</v>
      </c>
      <c r="DT11" s="9">
        <v>27.347000000000001</v>
      </c>
      <c r="DU11" s="9">
        <v>6.5620000000000003</v>
      </c>
      <c r="DV11" s="9">
        <v>2.4870000000000001</v>
      </c>
      <c r="DW11" s="9">
        <v>4.0739999999999998</v>
      </c>
      <c r="DX11" s="9">
        <v>4.5609999999999999</v>
      </c>
      <c r="DY11" s="9">
        <v>1.885</v>
      </c>
      <c r="DZ11" s="9">
        <v>2.6760000000000002</v>
      </c>
      <c r="EA11" s="9">
        <v>2.82</v>
      </c>
      <c r="EB11" s="9">
        <v>1.607</v>
      </c>
      <c r="EC11" s="9">
        <v>1.2130000000000001</v>
      </c>
      <c r="ED11" s="9">
        <v>1.74</v>
      </c>
      <c r="EE11" s="9">
        <v>0.27800000000000002</v>
      </c>
      <c r="EF11" s="9">
        <v>1.462</v>
      </c>
      <c r="EG11" s="9">
        <v>2.0009999999999999</v>
      </c>
      <c r="EH11" s="9">
        <v>0.60299999999999998</v>
      </c>
      <c r="EI11" s="9">
        <v>1.399</v>
      </c>
      <c r="EJ11" s="9">
        <v>42.841000000000001</v>
      </c>
      <c r="EK11" s="9">
        <v>19.568000000000001</v>
      </c>
      <c r="EL11" s="9">
        <v>23.273</v>
      </c>
      <c r="EM11" s="9">
        <v>15.525</v>
      </c>
      <c r="EN11" s="9">
        <v>8.891</v>
      </c>
      <c r="EO11" s="9">
        <v>6.6340000000000003</v>
      </c>
      <c r="EP11" s="9">
        <v>14.340999999999999</v>
      </c>
      <c r="EQ11" s="9">
        <v>8.423</v>
      </c>
      <c r="ER11" s="9">
        <v>5.9180000000000001</v>
      </c>
      <c r="ES11" s="9">
        <v>1.1839999999999999</v>
      </c>
      <c r="ET11" s="9">
        <v>0.46800000000000003</v>
      </c>
      <c r="EU11" s="9">
        <v>0.71599999999999997</v>
      </c>
      <c r="EV11" s="9">
        <v>0.126</v>
      </c>
      <c r="EW11" s="9">
        <v>0</v>
      </c>
      <c r="EX11" s="9">
        <v>0.126</v>
      </c>
      <c r="EY11" s="9">
        <v>22.134</v>
      </c>
      <c r="EZ11" s="9">
        <v>8.1069999999999993</v>
      </c>
      <c r="FA11" s="9">
        <v>14.026999999999999</v>
      </c>
      <c r="FB11" s="9">
        <v>2.319</v>
      </c>
      <c r="FC11" s="9">
        <v>1.1579999999999999</v>
      </c>
      <c r="FD11" s="9">
        <v>1.161</v>
      </c>
      <c r="FE11" s="9">
        <v>19.815000000000001</v>
      </c>
      <c r="FF11" s="9">
        <v>6.9489999999999998</v>
      </c>
      <c r="FG11" s="9">
        <v>12.866</v>
      </c>
      <c r="FH11" s="9">
        <v>5.056</v>
      </c>
      <c r="FI11" s="9">
        <v>2.57</v>
      </c>
      <c r="FJ11" s="9">
        <v>2.4860000000000002</v>
      </c>
      <c r="FK11" s="9">
        <v>126.999</v>
      </c>
      <c r="FL11" s="9">
        <v>55.313000000000002</v>
      </c>
      <c r="FM11" s="9">
        <v>71.686000000000007</v>
      </c>
      <c r="FN11" s="9">
        <v>113.75700000000001</v>
      </c>
      <c r="FO11" s="9">
        <v>48.597999999999999</v>
      </c>
      <c r="FP11" s="9">
        <v>65.159000000000006</v>
      </c>
      <c r="FQ11" s="9">
        <v>13.241</v>
      </c>
      <c r="FR11" s="9">
        <v>6.7140000000000004</v>
      </c>
      <c r="FS11" s="9">
        <v>6.5270000000000001</v>
      </c>
      <c r="FT11" s="9">
        <v>17.161999999999999</v>
      </c>
      <c r="FU11" s="9">
        <v>10.029999999999999</v>
      </c>
      <c r="FV11" s="9">
        <v>7.1310000000000002</v>
      </c>
      <c r="FW11" s="9">
        <v>159.239</v>
      </c>
      <c r="FX11" s="9">
        <v>67.337999999999994</v>
      </c>
      <c r="FY11" s="9">
        <v>91.900999999999996</v>
      </c>
      <c r="FZ11" s="9">
        <v>246.708</v>
      </c>
      <c r="GA11" s="9">
        <v>129.59200000000001</v>
      </c>
      <c r="GB11" s="9">
        <v>117.11499999999999</v>
      </c>
      <c r="GC11" s="9">
        <v>169.839</v>
      </c>
      <c r="GD11" s="9">
        <v>74.881</v>
      </c>
      <c r="GE11" s="9">
        <v>94.959000000000003</v>
      </c>
      <c r="GF11" s="9">
        <v>168.97499999999999</v>
      </c>
      <c r="GG11" s="9">
        <v>87.405000000000001</v>
      </c>
      <c r="GH11" s="9">
        <v>81.570999999999998</v>
      </c>
      <c r="GI11" s="9">
        <v>129.53899999999999</v>
      </c>
      <c r="GJ11" s="9">
        <v>69.965999999999994</v>
      </c>
      <c r="GK11" s="9">
        <v>59.573</v>
      </c>
      <c r="GL11" s="9">
        <v>10.542</v>
      </c>
      <c r="GM11" s="9">
        <v>5.5750000000000002</v>
      </c>
      <c r="GN11" s="9">
        <v>4.9669999999999996</v>
      </c>
      <c r="GO11" s="9">
        <v>5.1219999999999999</v>
      </c>
      <c r="GP11" s="9">
        <v>2.1349999999999998</v>
      </c>
      <c r="GQ11" s="9">
        <v>2.9860000000000002</v>
      </c>
      <c r="GR11" s="9">
        <v>13.225</v>
      </c>
      <c r="GS11" s="9">
        <v>5.9020000000000001</v>
      </c>
      <c r="GT11" s="9">
        <v>7.3230000000000004</v>
      </c>
      <c r="GU11" s="9">
        <v>2.4409999999999998</v>
      </c>
      <c r="GV11" s="9">
        <v>1.361</v>
      </c>
      <c r="GW11" s="9">
        <v>1.08</v>
      </c>
      <c r="GX11" s="9">
        <v>2.1</v>
      </c>
      <c r="GY11" s="9">
        <v>1.284</v>
      </c>
      <c r="GZ11" s="9">
        <v>0.81599999999999995</v>
      </c>
      <c r="HA11" s="9">
        <v>0.73399999999999999</v>
      </c>
      <c r="HB11" s="9">
        <v>0.60699999999999998</v>
      </c>
      <c r="HC11" s="9">
        <v>0.127</v>
      </c>
      <c r="HD11" s="9">
        <v>1.3660000000000001</v>
      </c>
      <c r="HE11" s="9">
        <v>0.67700000000000005</v>
      </c>
      <c r="HF11" s="9">
        <v>0.68899999999999995</v>
      </c>
      <c r="HG11" s="9">
        <v>0.34</v>
      </c>
      <c r="HH11" s="9">
        <v>7.5999999999999998E-2</v>
      </c>
      <c r="HI11" s="9">
        <v>0.26400000000000001</v>
      </c>
      <c r="HJ11" s="9">
        <v>10.784000000000001</v>
      </c>
      <c r="HK11" s="9">
        <v>4.5410000000000004</v>
      </c>
      <c r="HL11" s="9">
        <v>6.2430000000000003</v>
      </c>
      <c r="HM11" s="9">
        <v>4.0999999999999996</v>
      </c>
      <c r="HN11" s="9">
        <v>1.9359999999999999</v>
      </c>
      <c r="HO11" s="9">
        <v>2.1640000000000001</v>
      </c>
      <c r="HP11" s="9">
        <v>3.5880000000000001</v>
      </c>
      <c r="HQ11" s="9">
        <v>1.86</v>
      </c>
      <c r="HR11" s="9">
        <v>1.7290000000000001</v>
      </c>
      <c r="HS11" s="9">
        <v>0.51200000000000001</v>
      </c>
      <c r="HT11" s="9">
        <v>7.5999999999999998E-2</v>
      </c>
      <c r="HU11" s="9">
        <v>0.436</v>
      </c>
      <c r="HV11" s="9">
        <v>0</v>
      </c>
      <c r="HW11" s="9">
        <v>0</v>
      </c>
      <c r="HX11" s="9">
        <v>0</v>
      </c>
      <c r="HY11" s="9">
        <v>5.3550000000000004</v>
      </c>
      <c r="HZ11" s="9">
        <v>2.1019999999999999</v>
      </c>
      <c r="IA11" s="9">
        <v>3.2530000000000001</v>
      </c>
      <c r="IB11" s="9">
        <v>0.46700000000000003</v>
      </c>
      <c r="IC11" s="9">
        <v>0.27900000000000003</v>
      </c>
      <c r="ID11" s="9">
        <v>0.188</v>
      </c>
      <c r="IE11" s="9">
        <v>4.8879999999999999</v>
      </c>
      <c r="IF11" s="9">
        <v>1.823</v>
      </c>
      <c r="IG11" s="9">
        <v>3.0649999999999999</v>
      </c>
      <c r="IH11" s="9">
        <v>1.329</v>
      </c>
      <c r="II11" s="9">
        <v>0.503</v>
      </c>
      <c r="IJ11" s="9">
        <v>0.82599999999999996</v>
      </c>
      <c r="IK11" s="9">
        <v>26.212</v>
      </c>
      <c r="IL11" s="9">
        <v>11.537000000000001</v>
      </c>
      <c r="IM11" s="9">
        <v>14.675000000000001</v>
      </c>
      <c r="IN11" s="9">
        <v>24.457999999999998</v>
      </c>
      <c r="IO11" s="9">
        <v>10.253</v>
      </c>
      <c r="IP11" s="9">
        <v>14.205</v>
      </c>
      <c r="IQ11" s="9">
        <v>1.754</v>
      </c>
    </row>
    <row r="12" spans="1:251">
      <c r="A12" s="10">
        <v>42401</v>
      </c>
      <c r="B12" s="9">
        <v>6.835</v>
      </c>
      <c r="C12" s="9">
        <v>2.5179999999999998</v>
      </c>
      <c r="D12" s="9">
        <v>4.3170000000000002</v>
      </c>
      <c r="E12" s="9">
        <v>54.515000000000001</v>
      </c>
      <c r="F12" s="9">
        <v>22.966000000000001</v>
      </c>
      <c r="G12" s="9">
        <v>31.548999999999999</v>
      </c>
      <c r="H12" s="9">
        <v>18.814</v>
      </c>
      <c r="I12" s="9">
        <v>6.7489999999999997</v>
      </c>
      <c r="J12" s="9">
        <v>12.065</v>
      </c>
      <c r="K12" s="9">
        <v>409.19099999999997</v>
      </c>
      <c r="L12" s="9">
        <v>179.62799999999999</v>
      </c>
      <c r="M12" s="9">
        <v>229.56200000000001</v>
      </c>
      <c r="N12" s="9">
        <v>372.06400000000002</v>
      </c>
      <c r="O12" s="9">
        <v>158.50399999999999</v>
      </c>
      <c r="P12" s="9">
        <v>213.56</v>
      </c>
      <c r="Q12" s="9">
        <v>37.127000000000002</v>
      </c>
      <c r="R12" s="9">
        <v>21.125</v>
      </c>
      <c r="S12" s="9">
        <v>16.001999999999999</v>
      </c>
      <c r="T12" s="9">
        <v>60.268999999999998</v>
      </c>
      <c r="U12" s="9">
        <v>32.686</v>
      </c>
      <c r="V12" s="9">
        <v>27.584</v>
      </c>
      <c r="W12" s="9">
        <v>503.62900000000002</v>
      </c>
      <c r="X12" s="9">
        <v>217.46</v>
      </c>
      <c r="Y12" s="9">
        <v>286.16800000000001</v>
      </c>
      <c r="Z12" s="9">
        <v>825.029</v>
      </c>
      <c r="AA12" s="9">
        <v>432.596</v>
      </c>
      <c r="AB12" s="9">
        <v>392.43299999999999</v>
      </c>
      <c r="AC12" s="9">
        <v>546.45899999999995</v>
      </c>
      <c r="AD12" s="9">
        <v>243.40299999999999</v>
      </c>
      <c r="AE12" s="9">
        <v>303.05599999999998</v>
      </c>
      <c r="AF12" s="9">
        <v>2015.057</v>
      </c>
      <c r="AG12" s="9">
        <v>1009.027</v>
      </c>
      <c r="AH12" s="9">
        <v>1006.03</v>
      </c>
      <c r="AI12" s="9">
        <v>1315.925</v>
      </c>
      <c r="AJ12" s="9">
        <v>721.197</v>
      </c>
      <c r="AK12" s="9">
        <v>594.72900000000004</v>
      </c>
      <c r="AL12" s="9">
        <v>210.154</v>
      </c>
      <c r="AM12" s="9">
        <v>114.864</v>
      </c>
      <c r="AN12" s="9">
        <v>95.29</v>
      </c>
      <c r="AO12" s="9">
        <v>125.47799999999999</v>
      </c>
      <c r="AP12" s="9">
        <v>51.942999999999998</v>
      </c>
      <c r="AQ12" s="9">
        <v>73.534999999999997</v>
      </c>
      <c r="AR12" s="9">
        <v>216.767</v>
      </c>
      <c r="AS12" s="9">
        <v>89.322000000000003</v>
      </c>
      <c r="AT12" s="9">
        <v>127.44499999999999</v>
      </c>
      <c r="AU12" s="9">
        <v>28.614000000000001</v>
      </c>
      <c r="AV12" s="9">
        <v>15.481</v>
      </c>
      <c r="AW12" s="9">
        <v>13.132999999999999</v>
      </c>
      <c r="AX12" s="9">
        <v>19.783000000000001</v>
      </c>
      <c r="AY12" s="9">
        <v>12.013</v>
      </c>
      <c r="AZ12" s="9">
        <v>7.77</v>
      </c>
      <c r="BA12" s="9">
        <v>10.896000000000001</v>
      </c>
      <c r="BB12" s="9">
        <v>8.1959999999999997</v>
      </c>
      <c r="BC12" s="9">
        <v>2.7</v>
      </c>
      <c r="BD12" s="9">
        <v>8.8870000000000005</v>
      </c>
      <c r="BE12" s="9">
        <v>3.8170000000000002</v>
      </c>
      <c r="BF12" s="9">
        <v>5.07</v>
      </c>
      <c r="BG12" s="9">
        <v>8.83</v>
      </c>
      <c r="BH12" s="9">
        <v>3.468</v>
      </c>
      <c r="BI12" s="9">
        <v>5.3620000000000001</v>
      </c>
      <c r="BJ12" s="9">
        <v>188.15299999999999</v>
      </c>
      <c r="BK12" s="9">
        <v>73.841999999999999</v>
      </c>
      <c r="BL12" s="9">
        <v>114.312</v>
      </c>
      <c r="BM12" s="9">
        <v>72.61</v>
      </c>
      <c r="BN12" s="9">
        <v>39.043999999999997</v>
      </c>
      <c r="BO12" s="9">
        <v>33.566000000000003</v>
      </c>
      <c r="BP12" s="9">
        <v>69.498999999999995</v>
      </c>
      <c r="BQ12" s="9">
        <v>37.822000000000003</v>
      </c>
      <c r="BR12" s="9">
        <v>31.677</v>
      </c>
      <c r="BS12" s="9">
        <v>3.1110000000000002</v>
      </c>
      <c r="BT12" s="9">
        <v>1.222</v>
      </c>
      <c r="BU12" s="9">
        <v>1.889</v>
      </c>
      <c r="BV12" s="9">
        <v>0.80500000000000005</v>
      </c>
      <c r="BW12" s="9">
        <v>0.27900000000000003</v>
      </c>
      <c r="BX12" s="9">
        <v>0.52600000000000002</v>
      </c>
      <c r="BY12" s="9">
        <v>94.266000000000005</v>
      </c>
      <c r="BZ12" s="9">
        <v>27.881</v>
      </c>
      <c r="CA12" s="9">
        <v>66.385000000000005</v>
      </c>
      <c r="CB12" s="9">
        <v>7.9569999999999999</v>
      </c>
      <c r="CC12" s="9">
        <v>3.0219999999999998</v>
      </c>
      <c r="CD12" s="9">
        <v>4.9349999999999996</v>
      </c>
      <c r="CE12" s="9">
        <v>86.308000000000007</v>
      </c>
      <c r="CF12" s="9">
        <v>24.859000000000002</v>
      </c>
      <c r="CG12" s="9">
        <v>61.45</v>
      </c>
      <c r="CH12" s="9">
        <v>20.472999999999999</v>
      </c>
      <c r="CI12" s="9">
        <v>6.6379999999999999</v>
      </c>
      <c r="CJ12" s="9">
        <v>13.835000000000001</v>
      </c>
      <c r="CK12" s="9">
        <v>482.36500000000001</v>
      </c>
      <c r="CL12" s="9">
        <v>198.50800000000001</v>
      </c>
      <c r="CM12" s="9">
        <v>283.85700000000003</v>
      </c>
      <c r="CN12" s="9">
        <v>429.85</v>
      </c>
      <c r="CO12" s="9">
        <v>170.44300000000001</v>
      </c>
      <c r="CP12" s="9">
        <v>259.40699999999998</v>
      </c>
      <c r="CQ12" s="9">
        <v>52.515000000000001</v>
      </c>
      <c r="CR12" s="9">
        <v>28.065000000000001</v>
      </c>
      <c r="CS12" s="9">
        <v>24.45</v>
      </c>
      <c r="CT12" s="9">
        <v>80.394999999999996</v>
      </c>
      <c r="CU12" s="9">
        <v>46.018000000000001</v>
      </c>
      <c r="CV12" s="9">
        <v>34.378</v>
      </c>
      <c r="CW12" s="9">
        <v>618.73599999999999</v>
      </c>
      <c r="CX12" s="9">
        <v>241.81299999999999</v>
      </c>
      <c r="CY12" s="9">
        <v>376.92399999999998</v>
      </c>
      <c r="CZ12" s="9">
        <v>1344.539</v>
      </c>
      <c r="DA12" s="9">
        <v>736.67700000000002</v>
      </c>
      <c r="DB12" s="9">
        <v>607.86199999999997</v>
      </c>
      <c r="DC12" s="9">
        <v>670.51800000000003</v>
      </c>
      <c r="DD12" s="9">
        <v>272.35000000000002</v>
      </c>
      <c r="DE12" s="9">
        <v>398.16800000000001</v>
      </c>
      <c r="DF12" s="9">
        <v>417.04899999999998</v>
      </c>
      <c r="DG12" s="9">
        <v>205.48500000000001</v>
      </c>
      <c r="DH12" s="9">
        <v>211.565</v>
      </c>
      <c r="DI12" s="9">
        <v>237.614</v>
      </c>
      <c r="DJ12" s="9">
        <v>125.922</v>
      </c>
      <c r="DK12" s="9">
        <v>111.69199999999999</v>
      </c>
      <c r="DL12" s="9">
        <v>39.037999999999997</v>
      </c>
      <c r="DM12" s="9">
        <v>19.887</v>
      </c>
      <c r="DN12" s="9">
        <v>19.151</v>
      </c>
      <c r="DO12" s="9">
        <v>24.542000000000002</v>
      </c>
      <c r="DP12" s="9">
        <v>10.209</v>
      </c>
      <c r="DQ12" s="9">
        <v>14.333</v>
      </c>
      <c r="DR12" s="9">
        <v>46.631</v>
      </c>
      <c r="DS12" s="9">
        <v>21.812000000000001</v>
      </c>
      <c r="DT12" s="9">
        <v>24.818999999999999</v>
      </c>
      <c r="DU12" s="9">
        <v>5.234</v>
      </c>
      <c r="DV12" s="9">
        <v>2.302</v>
      </c>
      <c r="DW12" s="9">
        <v>2.9329999999999998</v>
      </c>
      <c r="DX12" s="9">
        <v>4.1660000000000004</v>
      </c>
      <c r="DY12" s="9">
        <v>2.1800000000000002</v>
      </c>
      <c r="DZ12" s="9">
        <v>1.986</v>
      </c>
      <c r="EA12" s="9">
        <v>1.9430000000000001</v>
      </c>
      <c r="EB12" s="9">
        <v>1.0880000000000001</v>
      </c>
      <c r="EC12" s="9">
        <v>0.85499999999999998</v>
      </c>
      <c r="ED12" s="9">
        <v>2.2229999999999999</v>
      </c>
      <c r="EE12" s="9">
        <v>1.0920000000000001</v>
      </c>
      <c r="EF12" s="9">
        <v>1.131</v>
      </c>
      <c r="EG12" s="9">
        <v>1.0680000000000001</v>
      </c>
      <c r="EH12" s="9">
        <v>0.122</v>
      </c>
      <c r="EI12" s="9">
        <v>0.94699999999999995</v>
      </c>
      <c r="EJ12" s="9">
        <v>41.396999999999998</v>
      </c>
      <c r="EK12" s="9">
        <v>19.510000000000002</v>
      </c>
      <c r="EL12" s="9">
        <v>21.887</v>
      </c>
      <c r="EM12" s="9">
        <v>15.638</v>
      </c>
      <c r="EN12" s="9">
        <v>8.5030000000000001</v>
      </c>
      <c r="EO12" s="9">
        <v>7.1349999999999998</v>
      </c>
      <c r="EP12" s="9">
        <v>14.83</v>
      </c>
      <c r="EQ12" s="9">
        <v>8.1289999999999996</v>
      </c>
      <c r="ER12" s="9">
        <v>6.7009999999999996</v>
      </c>
      <c r="ES12" s="9">
        <v>0.80800000000000005</v>
      </c>
      <c r="ET12" s="9">
        <v>0.374</v>
      </c>
      <c r="EU12" s="9">
        <v>0.434</v>
      </c>
      <c r="EV12" s="9">
        <v>0.23200000000000001</v>
      </c>
      <c r="EW12" s="9">
        <v>0.123</v>
      </c>
      <c r="EX12" s="9">
        <v>0.109</v>
      </c>
      <c r="EY12" s="9">
        <v>20.276</v>
      </c>
      <c r="EZ12" s="9">
        <v>8.8160000000000007</v>
      </c>
      <c r="FA12" s="9">
        <v>11.46</v>
      </c>
      <c r="FB12" s="9">
        <v>1.76</v>
      </c>
      <c r="FC12" s="9">
        <v>0.69899999999999995</v>
      </c>
      <c r="FD12" s="9">
        <v>1.0609999999999999</v>
      </c>
      <c r="FE12" s="9">
        <v>18.516999999999999</v>
      </c>
      <c r="FF12" s="9">
        <v>8.1180000000000003</v>
      </c>
      <c r="FG12" s="9">
        <v>10.398999999999999</v>
      </c>
      <c r="FH12" s="9">
        <v>5.25</v>
      </c>
      <c r="FI12" s="9">
        <v>2.0680000000000001</v>
      </c>
      <c r="FJ12" s="9">
        <v>3.1819999999999999</v>
      </c>
      <c r="FK12" s="9">
        <v>132.804</v>
      </c>
      <c r="FL12" s="9">
        <v>57.750999999999998</v>
      </c>
      <c r="FM12" s="9">
        <v>75.052999999999997</v>
      </c>
      <c r="FN12" s="9">
        <v>115.53100000000001</v>
      </c>
      <c r="FO12" s="9">
        <v>48.247</v>
      </c>
      <c r="FP12" s="9">
        <v>67.283000000000001</v>
      </c>
      <c r="FQ12" s="9">
        <v>17.273</v>
      </c>
      <c r="FR12" s="9">
        <v>9.5030000000000001</v>
      </c>
      <c r="FS12" s="9">
        <v>7.77</v>
      </c>
      <c r="FT12" s="9">
        <v>16.773</v>
      </c>
      <c r="FU12" s="9">
        <v>9.218</v>
      </c>
      <c r="FV12" s="9">
        <v>7.556</v>
      </c>
      <c r="FW12" s="9">
        <v>162.66200000000001</v>
      </c>
      <c r="FX12" s="9">
        <v>70.344999999999999</v>
      </c>
      <c r="FY12" s="9">
        <v>92.316999999999993</v>
      </c>
      <c r="FZ12" s="9">
        <v>242.84800000000001</v>
      </c>
      <c r="GA12" s="9">
        <v>128.22399999999999</v>
      </c>
      <c r="GB12" s="9">
        <v>114.625</v>
      </c>
      <c r="GC12" s="9">
        <v>174.20099999999999</v>
      </c>
      <c r="GD12" s="9">
        <v>77.260999999999996</v>
      </c>
      <c r="GE12" s="9">
        <v>96.94</v>
      </c>
      <c r="GF12" s="9">
        <v>167.05</v>
      </c>
      <c r="GG12" s="9">
        <v>85.037999999999997</v>
      </c>
      <c r="GH12" s="9">
        <v>82.012</v>
      </c>
      <c r="GI12" s="9">
        <v>127.596</v>
      </c>
      <c r="GJ12" s="9">
        <v>67.454999999999998</v>
      </c>
      <c r="GK12" s="9">
        <v>60.140999999999998</v>
      </c>
      <c r="GL12" s="9">
        <v>12.55</v>
      </c>
      <c r="GM12" s="9">
        <v>6.665</v>
      </c>
      <c r="GN12" s="9">
        <v>5.8840000000000003</v>
      </c>
      <c r="GO12" s="9">
        <v>5.8760000000000003</v>
      </c>
      <c r="GP12" s="9">
        <v>2.423</v>
      </c>
      <c r="GQ12" s="9">
        <v>3.4529999999999998</v>
      </c>
      <c r="GR12" s="9">
        <v>13.917999999999999</v>
      </c>
      <c r="GS12" s="9">
        <v>6.6989999999999998</v>
      </c>
      <c r="GT12" s="9">
        <v>7.2190000000000003</v>
      </c>
      <c r="GU12" s="9">
        <v>2.3439999999999999</v>
      </c>
      <c r="GV12" s="9">
        <v>1.2969999999999999</v>
      </c>
      <c r="GW12" s="9">
        <v>1.0469999999999999</v>
      </c>
      <c r="GX12" s="9">
        <v>1.645</v>
      </c>
      <c r="GY12" s="9">
        <v>1.0369999999999999</v>
      </c>
      <c r="GZ12" s="9">
        <v>0.60799999999999998</v>
      </c>
      <c r="HA12" s="9">
        <v>0.92200000000000004</v>
      </c>
      <c r="HB12" s="9">
        <v>0.56100000000000005</v>
      </c>
      <c r="HC12" s="9">
        <v>0.36</v>
      </c>
      <c r="HD12" s="9">
        <v>0.72299999999999998</v>
      </c>
      <c r="HE12" s="9">
        <v>0.47599999999999998</v>
      </c>
      <c r="HF12" s="9">
        <v>0.248</v>
      </c>
      <c r="HG12" s="9">
        <v>0.69899999999999995</v>
      </c>
      <c r="HH12" s="9">
        <v>0.26</v>
      </c>
      <c r="HI12" s="9">
        <v>0.439</v>
      </c>
      <c r="HJ12" s="9">
        <v>11.573</v>
      </c>
      <c r="HK12" s="9">
        <v>5.4009999999999998</v>
      </c>
      <c r="HL12" s="9">
        <v>6.1719999999999997</v>
      </c>
      <c r="HM12" s="9">
        <v>5.3170000000000002</v>
      </c>
      <c r="HN12" s="9">
        <v>2.839</v>
      </c>
      <c r="HO12" s="9">
        <v>2.4780000000000002</v>
      </c>
      <c r="HP12" s="9">
        <v>4.3049999999999997</v>
      </c>
      <c r="HQ12" s="9">
        <v>2.4220000000000002</v>
      </c>
      <c r="HR12" s="9">
        <v>1.883</v>
      </c>
      <c r="HS12" s="9">
        <v>1.0129999999999999</v>
      </c>
      <c r="HT12" s="9">
        <v>0.41799999999999998</v>
      </c>
      <c r="HU12" s="9">
        <v>0.59499999999999997</v>
      </c>
      <c r="HV12" s="9">
        <v>0.157</v>
      </c>
      <c r="HW12" s="9">
        <v>0.157</v>
      </c>
      <c r="HX12" s="9">
        <v>0</v>
      </c>
      <c r="HY12" s="9">
        <v>4.7370000000000001</v>
      </c>
      <c r="HZ12" s="9">
        <v>1.8440000000000001</v>
      </c>
      <c r="IA12" s="9">
        <v>2.8940000000000001</v>
      </c>
      <c r="IB12" s="9">
        <v>0.37</v>
      </c>
      <c r="IC12" s="9">
        <v>0</v>
      </c>
      <c r="ID12" s="9">
        <v>0.37</v>
      </c>
      <c r="IE12" s="9">
        <v>4.3680000000000003</v>
      </c>
      <c r="IF12" s="9">
        <v>1.8440000000000001</v>
      </c>
      <c r="IG12" s="9">
        <v>2.524</v>
      </c>
      <c r="IH12" s="9">
        <v>1.3620000000000001</v>
      </c>
      <c r="II12" s="9">
        <v>0.56200000000000006</v>
      </c>
      <c r="IJ12" s="9">
        <v>0.8</v>
      </c>
      <c r="IK12" s="9">
        <v>25.536000000000001</v>
      </c>
      <c r="IL12" s="9">
        <v>10.884</v>
      </c>
      <c r="IM12" s="9">
        <v>14.651999999999999</v>
      </c>
      <c r="IN12" s="9">
        <v>22.859000000000002</v>
      </c>
      <c r="IO12" s="9">
        <v>9.75</v>
      </c>
      <c r="IP12" s="9">
        <v>13.109</v>
      </c>
      <c r="IQ12" s="9">
        <v>2.677</v>
      </c>
    </row>
    <row r="13" spans="1:251">
      <c r="A13" s="10">
        <v>42767</v>
      </c>
      <c r="B13" s="9">
        <v>5.3970000000000002</v>
      </c>
      <c r="C13" s="9">
        <v>3.0329999999999999</v>
      </c>
      <c r="D13" s="9">
        <v>2.3639999999999999</v>
      </c>
      <c r="E13" s="9">
        <v>49.43</v>
      </c>
      <c r="F13" s="9">
        <v>19.268000000000001</v>
      </c>
      <c r="G13" s="9">
        <v>30.161999999999999</v>
      </c>
      <c r="H13" s="9">
        <v>12.055</v>
      </c>
      <c r="I13" s="9">
        <v>4.2210000000000001</v>
      </c>
      <c r="J13" s="9">
        <v>7.8339999999999996</v>
      </c>
      <c r="K13" s="9">
        <v>424.18900000000002</v>
      </c>
      <c r="L13" s="9">
        <v>185.81299999999999</v>
      </c>
      <c r="M13" s="9">
        <v>238.376</v>
      </c>
      <c r="N13" s="9">
        <v>384.08499999999998</v>
      </c>
      <c r="O13" s="9">
        <v>165.494</v>
      </c>
      <c r="P13" s="9">
        <v>218.59100000000001</v>
      </c>
      <c r="Q13" s="9">
        <v>40.103999999999999</v>
      </c>
      <c r="R13" s="9">
        <v>20.318999999999999</v>
      </c>
      <c r="S13" s="9">
        <v>19.785</v>
      </c>
      <c r="T13" s="9">
        <v>57.494</v>
      </c>
      <c r="U13" s="9">
        <v>30.962</v>
      </c>
      <c r="V13" s="9">
        <v>26.532</v>
      </c>
      <c r="W13" s="9">
        <v>507.34399999999999</v>
      </c>
      <c r="X13" s="9">
        <v>217.465</v>
      </c>
      <c r="Y13" s="9">
        <v>289.87900000000002</v>
      </c>
      <c r="Z13" s="9">
        <v>820.35699999999997</v>
      </c>
      <c r="AA13" s="9">
        <v>425.791</v>
      </c>
      <c r="AB13" s="9">
        <v>394.56599999999997</v>
      </c>
      <c r="AC13" s="9">
        <v>548.11699999999996</v>
      </c>
      <c r="AD13" s="9">
        <v>242.12899999999999</v>
      </c>
      <c r="AE13" s="9">
        <v>305.988</v>
      </c>
      <c r="AF13" s="9">
        <v>1967.2249999999999</v>
      </c>
      <c r="AG13" s="9">
        <v>967.60400000000004</v>
      </c>
      <c r="AH13" s="9">
        <v>999.62199999999996</v>
      </c>
      <c r="AI13" s="9">
        <v>1248.6369999999999</v>
      </c>
      <c r="AJ13" s="9">
        <v>671.61500000000001</v>
      </c>
      <c r="AK13" s="9">
        <v>577.02300000000002</v>
      </c>
      <c r="AL13" s="9">
        <v>227.322</v>
      </c>
      <c r="AM13" s="9">
        <v>123.143</v>
      </c>
      <c r="AN13" s="9">
        <v>104.18</v>
      </c>
      <c r="AO13" s="9">
        <v>136.44300000000001</v>
      </c>
      <c r="AP13" s="9">
        <v>57.195</v>
      </c>
      <c r="AQ13" s="9">
        <v>79.248000000000005</v>
      </c>
      <c r="AR13" s="9">
        <v>226.673</v>
      </c>
      <c r="AS13" s="9">
        <v>87.474000000000004</v>
      </c>
      <c r="AT13" s="9">
        <v>139.19800000000001</v>
      </c>
      <c r="AU13" s="9">
        <v>35.009</v>
      </c>
      <c r="AV13" s="9">
        <v>12.058999999999999</v>
      </c>
      <c r="AW13" s="9">
        <v>22.95</v>
      </c>
      <c r="AX13" s="9">
        <v>28.443000000000001</v>
      </c>
      <c r="AY13" s="9">
        <v>10.488</v>
      </c>
      <c r="AZ13" s="9">
        <v>17.956</v>
      </c>
      <c r="BA13" s="9">
        <v>10.24</v>
      </c>
      <c r="BB13" s="9">
        <v>4.899</v>
      </c>
      <c r="BC13" s="9">
        <v>5.3410000000000002</v>
      </c>
      <c r="BD13" s="9">
        <v>18.204000000000001</v>
      </c>
      <c r="BE13" s="9">
        <v>5.5890000000000004</v>
      </c>
      <c r="BF13" s="9">
        <v>12.615</v>
      </c>
      <c r="BG13" s="9">
        <v>6.5659999999999998</v>
      </c>
      <c r="BH13" s="9">
        <v>1.571</v>
      </c>
      <c r="BI13" s="9">
        <v>4.9950000000000001</v>
      </c>
      <c r="BJ13" s="9">
        <v>191.66399999999999</v>
      </c>
      <c r="BK13" s="9">
        <v>75.415999999999997</v>
      </c>
      <c r="BL13" s="9">
        <v>116.248</v>
      </c>
      <c r="BM13" s="9">
        <v>77.088999999999999</v>
      </c>
      <c r="BN13" s="9">
        <v>38.715000000000003</v>
      </c>
      <c r="BO13" s="9">
        <v>38.374000000000002</v>
      </c>
      <c r="BP13" s="9">
        <v>73.484999999999999</v>
      </c>
      <c r="BQ13" s="9">
        <v>37.296999999999997</v>
      </c>
      <c r="BR13" s="9">
        <v>36.188000000000002</v>
      </c>
      <c r="BS13" s="9">
        <v>3.6040000000000001</v>
      </c>
      <c r="BT13" s="9">
        <v>1.4179999999999999</v>
      </c>
      <c r="BU13" s="9">
        <v>2.1859999999999999</v>
      </c>
      <c r="BV13" s="9">
        <v>2.169</v>
      </c>
      <c r="BW13" s="9">
        <v>0.437</v>
      </c>
      <c r="BX13" s="9">
        <v>1.732</v>
      </c>
      <c r="BY13" s="9">
        <v>88.808000000000007</v>
      </c>
      <c r="BZ13" s="9">
        <v>31.431000000000001</v>
      </c>
      <c r="CA13" s="9">
        <v>57.375999999999998</v>
      </c>
      <c r="CB13" s="9">
        <v>12.76</v>
      </c>
      <c r="CC13" s="9">
        <v>5.5940000000000003</v>
      </c>
      <c r="CD13" s="9">
        <v>7.1660000000000004</v>
      </c>
      <c r="CE13" s="9">
        <v>76.048000000000002</v>
      </c>
      <c r="CF13" s="9">
        <v>25.838000000000001</v>
      </c>
      <c r="CG13" s="9">
        <v>50.21</v>
      </c>
      <c r="CH13" s="9">
        <v>23.599</v>
      </c>
      <c r="CI13" s="9">
        <v>4.8330000000000002</v>
      </c>
      <c r="CJ13" s="9">
        <v>18.765999999999998</v>
      </c>
      <c r="CK13" s="9">
        <v>491.91500000000002</v>
      </c>
      <c r="CL13" s="9">
        <v>208.51499999999999</v>
      </c>
      <c r="CM13" s="9">
        <v>283.40100000000001</v>
      </c>
      <c r="CN13" s="9">
        <v>438.89699999999999</v>
      </c>
      <c r="CO13" s="9">
        <v>182.749</v>
      </c>
      <c r="CP13" s="9">
        <v>256.14800000000002</v>
      </c>
      <c r="CQ13" s="9">
        <v>53.018999999999998</v>
      </c>
      <c r="CR13" s="9">
        <v>25.765999999999998</v>
      </c>
      <c r="CS13" s="9">
        <v>27.253</v>
      </c>
      <c r="CT13" s="9">
        <v>83.724000000000004</v>
      </c>
      <c r="CU13" s="9">
        <v>42.195999999999998</v>
      </c>
      <c r="CV13" s="9">
        <v>41.529000000000003</v>
      </c>
      <c r="CW13" s="9">
        <v>634.86400000000003</v>
      </c>
      <c r="CX13" s="9">
        <v>253.79300000000001</v>
      </c>
      <c r="CY13" s="9">
        <v>381.07</v>
      </c>
      <c r="CZ13" s="9">
        <v>1283.646</v>
      </c>
      <c r="DA13" s="9">
        <v>683.673</v>
      </c>
      <c r="DB13" s="9">
        <v>599.97299999999996</v>
      </c>
      <c r="DC13" s="9">
        <v>683.57899999999995</v>
      </c>
      <c r="DD13" s="9">
        <v>283.93</v>
      </c>
      <c r="DE13" s="9">
        <v>399.649</v>
      </c>
      <c r="DF13" s="9">
        <v>418.14100000000002</v>
      </c>
      <c r="DG13" s="9">
        <v>204.995</v>
      </c>
      <c r="DH13" s="9">
        <v>213.14500000000001</v>
      </c>
      <c r="DI13" s="9">
        <v>239.78899999999999</v>
      </c>
      <c r="DJ13" s="9">
        <v>126.613</v>
      </c>
      <c r="DK13" s="9">
        <v>113.17700000000001</v>
      </c>
      <c r="DL13" s="9">
        <v>38.118000000000002</v>
      </c>
      <c r="DM13" s="9">
        <v>18.789000000000001</v>
      </c>
      <c r="DN13" s="9">
        <v>19.329999999999998</v>
      </c>
      <c r="DO13" s="9">
        <v>24.829000000000001</v>
      </c>
      <c r="DP13" s="9">
        <v>9.6270000000000007</v>
      </c>
      <c r="DQ13" s="9">
        <v>15.202</v>
      </c>
      <c r="DR13" s="9">
        <v>47.872999999999998</v>
      </c>
      <c r="DS13" s="9">
        <v>18.396000000000001</v>
      </c>
      <c r="DT13" s="9">
        <v>29.477</v>
      </c>
      <c r="DU13" s="9">
        <v>7.0350000000000001</v>
      </c>
      <c r="DV13" s="9">
        <v>1.8959999999999999</v>
      </c>
      <c r="DW13" s="9">
        <v>5.1390000000000002</v>
      </c>
      <c r="DX13" s="9">
        <v>5.766</v>
      </c>
      <c r="DY13" s="9">
        <v>1.8959999999999999</v>
      </c>
      <c r="DZ13" s="9">
        <v>3.87</v>
      </c>
      <c r="EA13" s="9">
        <v>2.6080000000000001</v>
      </c>
      <c r="EB13" s="9">
        <v>0.52500000000000002</v>
      </c>
      <c r="EC13" s="9">
        <v>2.0830000000000002</v>
      </c>
      <c r="ED13" s="9">
        <v>3.1589999999999998</v>
      </c>
      <c r="EE13" s="9">
        <v>1.371</v>
      </c>
      <c r="EF13" s="9">
        <v>1.7869999999999999</v>
      </c>
      <c r="EG13" s="9">
        <v>1.268</v>
      </c>
      <c r="EH13" s="9">
        <v>0</v>
      </c>
      <c r="EI13" s="9">
        <v>1.268</v>
      </c>
      <c r="EJ13" s="9">
        <v>40.838000000000001</v>
      </c>
      <c r="EK13" s="9">
        <v>16.5</v>
      </c>
      <c r="EL13" s="9">
        <v>24.338000000000001</v>
      </c>
      <c r="EM13" s="9">
        <v>13.571999999999999</v>
      </c>
      <c r="EN13" s="9">
        <v>7.6059999999999999</v>
      </c>
      <c r="EO13" s="9">
        <v>5.9660000000000002</v>
      </c>
      <c r="EP13" s="9">
        <v>12.433</v>
      </c>
      <c r="EQ13" s="9">
        <v>7.3250000000000002</v>
      </c>
      <c r="ER13" s="9">
        <v>5.1079999999999997</v>
      </c>
      <c r="ES13" s="9">
        <v>1.139</v>
      </c>
      <c r="ET13" s="9">
        <v>0.28100000000000003</v>
      </c>
      <c r="EU13" s="9">
        <v>0.85799999999999998</v>
      </c>
      <c r="EV13" s="9">
        <v>0.27</v>
      </c>
      <c r="EW13" s="9">
        <v>0.152</v>
      </c>
      <c r="EX13" s="9">
        <v>0.11799999999999999</v>
      </c>
      <c r="EY13" s="9">
        <v>23.17</v>
      </c>
      <c r="EZ13" s="9">
        <v>8.5060000000000002</v>
      </c>
      <c r="FA13" s="9">
        <v>14.663</v>
      </c>
      <c r="FB13" s="9">
        <v>2.2120000000000002</v>
      </c>
      <c r="FC13" s="9">
        <v>1.286</v>
      </c>
      <c r="FD13" s="9">
        <v>0.92600000000000005</v>
      </c>
      <c r="FE13" s="9">
        <v>20.957999999999998</v>
      </c>
      <c r="FF13" s="9">
        <v>7.22</v>
      </c>
      <c r="FG13" s="9">
        <v>13.738</v>
      </c>
      <c r="FH13" s="9">
        <v>3.827</v>
      </c>
      <c r="FI13" s="9">
        <v>0.23499999999999999</v>
      </c>
      <c r="FJ13" s="9">
        <v>3.5920000000000001</v>
      </c>
      <c r="FK13" s="9">
        <v>130.47800000000001</v>
      </c>
      <c r="FL13" s="9">
        <v>59.987000000000002</v>
      </c>
      <c r="FM13" s="9">
        <v>70.491</v>
      </c>
      <c r="FN13" s="9">
        <v>111.367</v>
      </c>
      <c r="FO13" s="9">
        <v>48.539000000000001</v>
      </c>
      <c r="FP13" s="9">
        <v>62.826999999999998</v>
      </c>
      <c r="FQ13" s="9">
        <v>19.111999999999998</v>
      </c>
      <c r="FR13" s="9">
        <v>11.448</v>
      </c>
      <c r="FS13" s="9">
        <v>7.6639999999999997</v>
      </c>
      <c r="FT13" s="9">
        <v>15.041</v>
      </c>
      <c r="FU13" s="9">
        <v>7.85</v>
      </c>
      <c r="FV13" s="9">
        <v>7.1909999999999998</v>
      </c>
      <c r="FW13" s="9">
        <v>163.31100000000001</v>
      </c>
      <c r="FX13" s="9">
        <v>70.533000000000001</v>
      </c>
      <c r="FY13" s="9">
        <v>92.778000000000006</v>
      </c>
      <c r="FZ13" s="9">
        <v>246.82400000000001</v>
      </c>
      <c r="GA13" s="9">
        <v>128.50899999999999</v>
      </c>
      <c r="GB13" s="9">
        <v>118.315</v>
      </c>
      <c r="GC13" s="9">
        <v>171.31700000000001</v>
      </c>
      <c r="GD13" s="9">
        <v>76.486999999999995</v>
      </c>
      <c r="GE13" s="9">
        <v>94.83</v>
      </c>
      <c r="GF13" s="9">
        <v>149.52799999999999</v>
      </c>
      <c r="GG13" s="9">
        <v>74.688000000000002</v>
      </c>
      <c r="GH13" s="9">
        <v>74.84</v>
      </c>
      <c r="GI13" s="9">
        <v>113.813</v>
      </c>
      <c r="GJ13" s="9">
        <v>60.140999999999998</v>
      </c>
      <c r="GK13" s="9">
        <v>53.671999999999997</v>
      </c>
      <c r="GL13" s="9">
        <v>11.912000000000001</v>
      </c>
      <c r="GM13" s="9">
        <v>7.0039999999999996</v>
      </c>
      <c r="GN13" s="9">
        <v>4.9080000000000004</v>
      </c>
      <c r="GO13" s="9">
        <v>5.53</v>
      </c>
      <c r="GP13" s="9">
        <v>2.6629999999999998</v>
      </c>
      <c r="GQ13" s="9">
        <v>2.8660000000000001</v>
      </c>
      <c r="GR13" s="9">
        <v>12.448</v>
      </c>
      <c r="GS13" s="9">
        <v>4.9569999999999999</v>
      </c>
      <c r="GT13" s="9">
        <v>7.4909999999999997</v>
      </c>
      <c r="GU13" s="9">
        <v>2.73</v>
      </c>
      <c r="GV13" s="9">
        <v>1.411</v>
      </c>
      <c r="GW13" s="9">
        <v>1.319</v>
      </c>
      <c r="GX13" s="9">
        <v>1.639</v>
      </c>
      <c r="GY13" s="9">
        <v>1.1519999999999999</v>
      </c>
      <c r="GZ13" s="9">
        <v>0.48699999999999999</v>
      </c>
      <c r="HA13" s="9">
        <v>0.42099999999999999</v>
      </c>
      <c r="HB13" s="9">
        <v>0.251</v>
      </c>
      <c r="HC13" s="9">
        <v>0.17100000000000001</v>
      </c>
      <c r="HD13" s="9">
        <v>1.218</v>
      </c>
      <c r="HE13" s="9">
        <v>0.90200000000000002</v>
      </c>
      <c r="HF13" s="9">
        <v>0.316</v>
      </c>
      <c r="HG13" s="9">
        <v>1.091</v>
      </c>
      <c r="HH13" s="9">
        <v>0.25900000000000001</v>
      </c>
      <c r="HI13" s="9">
        <v>0.83299999999999996</v>
      </c>
      <c r="HJ13" s="9">
        <v>9.718</v>
      </c>
      <c r="HK13" s="9">
        <v>3.5459999999999998</v>
      </c>
      <c r="HL13" s="9">
        <v>6.1719999999999997</v>
      </c>
      <c r="HM13" s="9">
        <v>3.6120000000000001</v>
      </c>
      <c r="HN13" s="9">
        <v>1.6839999999999999</v>
      </c>
      <c r="HO13" s="9">
        <v>1.9279999999999999</v>
      </c>
      <c r="HP13" s="9">
        <v>2.8959999999999999</v>
      </c>
      <c r="HQ13" s="9">
        <v>1.321</v>
      </c>
      <c r="HR13" s="9">
        <v>1.575</v>
      </c>
      <c r="HS13" s="9">
        <v>0.71499999999999997</v>
      </c>
      <c r="HT13" s="9">
        <v>0.36299999999999999</v>
      </c>
      <c r="HU13" s="9">
        <v>0.35299999999999998</v>
      </c>
      <c r="HV13" s="9">
        <v>0</v>
      </c>
      <c r="HW13" s="9">
        <v>0</v>
      </c>
      <c r="HX13" s="9">
        <v>0</v>
      </c>
      <c r="HY13" s="9">
        <v>5.1109999999999998</v>
      </c>
      <c r="HZ13" s="9">
        <v>1.4370000000000001</v>
      </c>
      <c r="IA13" s="9">
        <v>3.673</v>
      </c>
      <c r="IB13" s="9">
        <v>1.107</v>
      </c>
      <c r="IC13" s="9">
        <v>0.497</v>
      </c>
      <c r="ID13" s="9">
        <v>0.61</v>
      </c>
      <c r="IE13" s="9">
        <v>4.0039999999999996</v>
      </c>
      <c r="IF13" s="9">
        <v>0.94</v>
      </c>
      <c r="IG13" s="9">
        <v>3.0630000000000002</v>
      </c>
      <c r="IH13" s="9">
        <v>0.995</v>
      </c>
      <c r="II13" s="9">
        <v>0.42399999999999999</v>
      </c>
      <c r="IJ13" s="9">
        <v>0.57099999999999995</v>
      </c>
      <c r="IK13" s="9">
        <v>23.266999999999999</v>
      </c>
      <c r="IL13" s="9">
        <v>9.59</v>
      </c>
      <c r="IM13" s="9">
        <v>13.677</v>
      </c>
      <c r="IN13" s="9">
        <v>19.928999999999998</v>
      </c>
      <c r="IO13" s="9">
        <v>7.7089999999999996</v>
      </c>
      <c r="IP13" s="9">
        <v>12.22</v>
      </c>
      <c r="IQ13" s="9">
        <v>3.3380000000000001</v>
      </c>
    </row>
    <row r="14" spans="1:251">
      <c r="A14" s="10">
        <v>43132</v>
      </c>
      <c r="B14" s="9">
        <v>7.8689999999999998</v>
      </c>
      <c r="C14" s="9">
        <v>3.4929999999999999</v>
      </c>
      <c r="D14" s="9">
        <v>4.3760000000000003</v>
      </c>
      <c r="E14" s="9">
        <v>46.996000000000002</v>
      </c>
      <c r="F14" s="9">
        <v>18.390999999999998</v>
      </c>
      <c r="G14" s="9">
        <v>28.603999999999999</v>
      </c>
      <c r="H14" s="9">
        <v>14.805999999999999</v>
      </c>
      <c r="I14" s="9">
        <v>7.3129999999999997</v>
      </c>
      <c r="J14" s="9">
        <v>7.492</v>
      </c>
      <c r="K14" s="9">
        <v>417.82400000000001</v>
      </c>
      <c r="L14" s="9">
        <v>177.536</v>
      </c>
      <c r="M14" s="9">
        <v>240.28800000000001</v>
      </c>
      <c r="N14" s="9">
        <v>386.851</v>
      </c>
      <c r="O14" s="9">
        <v>160.172</v>
      </c>
      <c r="P14" s="9">
        <v>226.679</v>
      </c>
      <c r="Q14" s="9">
        <v>30.972999999999999</v>
      </c>
      <c r="R14" s="9">
        <v>17.363</v>
      </c>
      <c r="S14" s="9">
        <v>13.61</v>
      </c>
      <c r="T14" s="9">
        <v>51.936999999999998</v>
      </c>
      <c r="U14" s="9">
        <v>27.532</v>
      </c>
      <c r="V14" s="9">
        <v>24.405000000000001</v>
      </c>
      <c r="W14" s="9">
        <v>501.67399999999998</v>
      </c>
      <c r="X14" s="9">
        <v>211.929</v>
      </c>
      <c r="Y14" s="9">
        <v>289.745</v>
      </c>
      <c r="Z14" s="9">
        <v>842.81</v>
      </c>
      <c r="AA14" s="9">
        <v>438.83199999999999</v>
      </c>
      <c r="AB14" s="9">
        <v>403.97899999999998</v>
      </c>
      <c r="AC14" s="9">
        <v>536.07500000000005</v>
      </c>
      <c r="AD14" s="9">
        <v>233.46199999999999</v>
      </c>
      <c r="AE14" s="9">
        <v>302.613</v>
      </c>
      <c r="AF14" s="9">
        <v>1981.2919999999999</v>
      </c>
      <c r="AG14" s="9">
        <v>971.54700000000003</v>
      </c>
      <c r="AH14" s="9">
        <v>1009.745</v>
      </c>
      <c r="AI14" s="9">
        <v>1275.6510000000001</v>
      </c>
      <c r="AJ14" s="9">
        <v>676.71900000000005</v>
      </c>
      <c r="AK14" s="9">
        <v>598.93200000000002</v>
      </c>
      <c r="AL14" s="9">
        <v>215.51</v>
      </c>
      <c r="AM14" s="9">
        <v>110.688</v>
      </c>
      <c r="AN14" s="9">
        <v>104.822</v>
      </c>
      <c r="AO14" s="9">
        <v>128.18700000000001</v>
      </c>
      <c r="AP14" s="9">
        <v>53.411000000000001</v>
      </c>
      <c r="AQ14" s="9">
        <v>74.775000000000006</v>
      </c>
      <c r="AR14" s="9">
        <v>239.40100000000001</v>
      </c>
      <c r="AS14" s="9">
        <v>99.308999999999997</v>
      </c>
      <c r="AT14" s="9">
        <v>140.09200000000001</v>
      </c>
      <c r="AU14" s="9">
        <v>32.655000000000001</v>
      </c>
      <c r="AV14" s="9">
        <v>10.802</v>
      </c>
      <c r="AW14" s="9">
        <v>21.853999999999999</v>
      </c>
      <c r="AX14" s="9">
        <v>19.295000000000002</v>
      </c>
      <c r="AY14" s="9">
        <v>9.1120000000000001</v>
      </c>
      <c r="AZ14" s="9">
        <v>10.183999999999999</v>
      </c>
      <c r="BA14" s="9">
        <v>9.0660000000000007</v>
      </c>
      <c r="BB14" s="9">
        <v>4.6470000000000002</v>
      </c>
      <c r="BC14" s="9">
        <v>4.4189999999999996</v>
      </c>
      <c r="BD14" s="9">
        <v>10.228999999999999</v>
      </c>
      <c r="BE14" s="9">
        <v>4.4649999999999999</v>
      </c>
      <c r="BF14" s="9">
        <v>5.7649999999999997</v>
      </c>
      <c r="BG14" s="9">
        <v>13.36</v>
      </c>
      <c r="BH14" s="9">
        <v>1.69</v>
      </c>
      <c r="BI14" s="9">
        <v>11.67</v>
      </c>
      <c r="BJ14" s="9">
        <v>206.745</v>
      </c>
      <c r="BK14" s="9">
        <v>88.507999999999996</v>
      </c>
      <c r="BL14" s="9">
        <v>118.238</v>
      </c>
      <c r="BM14" s="9">
        <v>81.438000000000002</v>
      </c>
      <c r="BN14" s="9">
        <v>42.973999999999997</v>
      </c>
      <c r="BO14" s="9">
        <v>38.463999999999999</v>
      </c>
      <c r="BP14" s="9">
        <v>74.644000000000005</v>
      </c>
      <c r="BQ14" s="9">
        <v>40.482999999999997</v>
      </c>
      <c r="BR14" s="9">
        <v>34.161000000000001</v>
      </c>
      <c r="BS14" s="9">
        <v>6.7939999999999996</v>
      </c>
      <c r="BT14" s="9">
        <v>2.4910000000000001</v>
      </c>
      <c r="BU14" s="9">
        <v>4.3029999999999999</v>
      </c>
      <c r="BV14" s="9">
        <v>0.84799999999999998</v>
      </c>
      <c r="BW14" s="9">
        <v>0.46200000000000002</v>
      </c>
      <c r="BX14" s="9">
        <v>0.38600000000000001</v>
      </c>
      <c r="BY14" s="9">
        <v>99.275000000000006</v>
      </c>
      <c r="BZ14" s="9">
        <v>36.146999999999998</v>
      </c>
      <c r="CA14" s="9">
        <v>63.128</v>
      </c>
      <c r="CB14" s="9">
        <v>14.701000000000001</v>
      </c>
      <c r="CC14" s="9">
        <v>5.3760000000000003</v>
      </c>
      <c r="CD14" s="9">
        <v>9.3249999999999993</v>
      </c>
      <c r="CE14" s="9">
        <v>84.573999999999998</v>
      </c>
      <c r="CF14" s="9">
        <v>30.771000000000001</v>
      </c>
      <c r="CG14" s="9">
        <v>53.802999999999997</v>
      </c>
      <c r="CH14" s="9">
        <v>25.184000000000001</v>
      </c>
      <c r="CI14" s="9">
        <v>8.9239999999999995</v>
      </c>
      <c r="CJ14" s="9">
        <v>16.260000000000002</v>
      </c>
      <c r="CK14" s="9">
        <v>466.24</v>
      </c>
      <c r="CL14" s="9">
        <v>195.51900000000001</v>
      </c>
      <c r="CM14" s="9">
        <v>270.721</v>
      </c>
      <c r="CN14" s="9">
        <v>416.51400000000001</v>
      </c>
      <c r="CO14" s="9">
        <v>172.453</v>
      </c>
      <c r="CP14" s="9">
        <v>244.06100000000001</v>
      </c>
      <c r="CQ14" s="9">
        <v>49.725999999999999</v>
      </c>
      <c r="CR14" s="9">
        <v>23.065999999999999</v>
      </c>
      <c r="CS14" s="9">
        <v>26.66</v>
      </c>
      <c r="CT14" s="9">
        <v>83.71</v>
      </c>
      <c r="CU14" s="9">
        <v>45.13</v>
      </c>
      <c r="CV14" s="9">
        <v>38.58</v>
      </c>
      <c r="CW14" s="9">
        <v>621.92999999999995</v>
      </c>
      <c r="CX14" s="9">
        <v>249.69800000000001</v>
      </c>
      <c r="CY14" s="9">
        <v>372.233</v>
      </c>
      <c r="CZ14" s="9">
        <v>1308.307</v>
      </c>
      <c r="DA14" s="9">
        <v>687.52099999999996</v>
      </c>
      <c r="DB14" s="9">
        <v>620.78599999999994</v>
      </c>
      <c r="DC14" s="9">
        <v>672.98599999999999</v>
      </c>
      <c r="DD14" s="9">
        <v>284.02699999999999</v>
      </c>
      <c r="DE14" s="9">
        <v>388.959</v>
      </c>
      <c r="DF14" s="9">
        <v>427.83699999999999</v>
      </c>
      <c r="DG14" s="9">
        <v>209.70099999999999</v>
      </c>
      <c r="DH14" s="9">
        <v>218.136</v>
      </c>
      <c r="DI14" s="9">
        <v>249.76</v>
      </c>
      <c r="DJ14" s="9">
        <v>127.979</v>
      </c>
      <c r="DK14" s="9">
        <v>121.78100000000001</v>
      </c>
      <c r="DL14" s="9">
        <v>40.229999999999997</v>
      </c>
      <c r="DM14" s="9">
        <v>18.457000000000001</v>
      </c>
      <c r="DN14" s="9">
        <v>21.773</v>
      </c>
      <c r="DO14" s="9">
        <v>27.119</v>
      </c>
      <c r="DP14" s="9">
        <v>9.9440000000000008</v>
      </c>
      <c r="DQ14" s="9">
        <v>17.175000000000001</v>
      </c>
      <c r="DR14" s="9">
        <v>45.533999999999999</v>
      </c>
      <c r="DS14" s="9">
        <v>21.2</v>
      </c>
      <c r="DT14" s="9">
        <v>24.334</v>
      </c>
      <c r="DU14" s="9">
        <v>5.0339999999999998</v>
      </c>
      <c r="DV14" s="9">
        <v>1.7370000000000001</v>
      </c>
      <c r="DW14" s="9">
        <v>3.298</v>
      </c>
      <c r="DX14" s="9">
        <v>2.8580000000000001</v>
      </c>
      <c r="DY14" s="9">
        <v>1.022</v>
      </c>
      <c r="DZ14" s="9">
        <v>1.8360000000000001</v>
      </c>
      <c r="EA14" s="9">
        <v>1.9279999999999999</v>
      </c>
      <c r="EB14" s="9">
        <v>0.64</v>
      </c>
      <c r="EC14" s="9">
        <v>1.288</v>
      </c>
      <c r="ED14" s="9">
        <v>0.93</v>
      </c>
      <c r="EE14" s="9">
        <v>0.38200000000000001</v>
      </c>
      <c r="EF14" s="9">
        <v>0.54700000000000004</v>
      </c>
      <c r="EG14" s="9">
        <v>2.1760000000000002</v>
      </c>
      <c r="EH14" s="9">
        <v>0.71399999999999997</v>
      </c>
      <c r="EI14" s="9">
        <v>1.462</v>
      </c>
      <c r="EJ14" s="9">
        <v>40.499000000000002</v>
      </c>
      <c r="EK14" s="9">
        <v>19.463000000000001</v>
      </c>
      <c r="EL14" s="9">
        <v>21.036000000000001</v>
      </c>
      <c r="EM14" s="9">
        <v>14.581</v>
      </c>
      <c r="EN14" s="9">
        <v>8.4329999999999998</v>
      </c>
      <c r="EO14" s="9">
        <v>6.1479999999999997</v>
      </c>
      <c r="EP14" s="9">
        <v>13.942</v>
      </c>
      <c r="EQ14" s="9">
        <v>8.1829999999999998</v>
      </c>
      <c r="ER14" s="9">
        <v>5.7590000000000003</v>
      </c>
      <c r="ES14" s="9">
        <v>0.63900000000000001</v>
      </c>
      <c r="ET14" s="9">
        <v>0.25</v>
      </c>
      <c r="EU14" s="9">
        <v>0.39</v>
      </c>
      <c r="EV14" s="9">
        <v>0.13200000000000001</v>
      </c>
      <c r="EW14" s="9">
        <v>0.13200000000000001</v>
      </c>
      <c r="EX14" s="9">
        <v>0</v>
      </c>
      <c r="EY14" s="9">
        <v>21.550999999999998</v>
      </c>
      <c r="EZ14" s="9">
        <v>8.6820000000000004</v>
      </c>
      <c r="FA14" s="9">
        <v>12.869</v>
      </c>
      <c r="FB14" s="9">
        <v>2.032</v>
      </c>
      <c r="FC14" s="9">
        <v>0.72299999999999998</v>
      </c>
      <c r="FD14" s="9">
        <v>1.3089999999999999</v>
      </c>
      <c r="FE14" s="9">
        <v>19.52</v>
      </c>
      <c r="FF14" s="9">
        <v>7.96</v>
      </c>
      <c r="FG14" s="9">
        <v>11.56</v>
      </c>
      <c r="FH14" s="9">
        <v>4.234</v>
      </c>
      <c r="FI14" s="9">
        <v>2.2149999999999999</v>
      </c>
      <c r="FJ14" s="9">
        <v>2.0190000000000001</v>
      </c>
      <c r="FK14" s="9">
        <v>132.54300000000001</v>
      </c>
      <c r="FL14" s="9">
        <v>60.521999999999998</v>
      </c>
      <c r="FM14" s="9">
        <v>72.021000000000001</v>
      </c>
      <c r="FN14" s="9">
        <v>113.792</v>
      </c>
      <c r="FO14" s="9">
        <v>49.328000000000003</v>
      </c>
      <c r="FP14" s="9">
        <v>64.463999999999999</v>
      </c>
      <c r="FQ14" s="9">
        <v>18.751000000000001</v>
      </c>
      <c r="FR14" s="9">
        <v>11.194000000000001</v>
      </c>
      <c r="FS14" s="9">
        <v>7.5570000000000004</v>
      </c>
      <c r="FT14" s="9">
        <v>15.87</v>
      </c>
      <c r="FU14" s="9">
        <v>8.8230000000000004</v>
      </c>
      <c r="FV14" s="9">
        <v>7.0469999999999997</v>
      </c>
      <c r="FW14" s="9">
        <v>162.20599999999999</v>
      </c>
      <c r="FX14" s="9">
        <v>72.899000000000001</v>
      </c>
      <c r="FY14" s="9">
        <v>89.308000000000007</v>
      </c>
      <c r="FZ14" s="9">
        <v>254.79499999999999</v>
      </c>
      <c r="GA14" s="9">
        <v>129.715</v>
      </c>
      <c r="GB14" s="9">
        <v>125.07899999999999</v>
      </c>
      <c r="GC14" s="9">
        <v>173.042</v>
      </c>
      <c r="GD14" s="9">
        <v>79.984999999999999</v>
      </c>
      <c r="GE14" s="9">
        <v>93.057000000000002</v>
      </c>
      <c r="GF14" s="9">
        <v>145.375</v>
      </c>
      <c r="GG14" s="9">
        <v>72.206000000000003</v>
      </c>
      <c r="GH14" s="9">
        <v>73.168999999999997</v>
      </c>
      <c r="GI14" s="9">
        <v>110.66500000000001</v>
      </c>
      <c r="GJ14" s="9">
        <v>57.353999999999999</v>
      </c>
      <c r="GK14" s="9">
        <v>53.311</v>
      </c>
      <c r="GL14" s="9">
        <v>11.987</v>
      </c>
      <c r="GM14" s="9">
        <v>6.8310000000000004</v>
      </c>
      <c r="GN14" s="9">
        <v>5.1550000000000002</v>
      </c>
      <c r="GO14" s="9">
        <v>5.6589999999999998</v>
      </c>
      <c r="GP14" s="9">
        <v>2.5720000000000001</v>
      </c>
      <c r="GQ14" s="9">
        <v>3.0870000000000002</v>
      </c>
      <c r="GR14" s="9">
        <v>12.374000000000001</v>
      </c>
      <c r="GS14" s="9">
        <v>5.12</v>
      </c>
      <c r="GT14" s="9">
        <v>7.2539999999999996</v>
      </c>
      <c r="GU14" s="9">
        <v>2.0950000000000002</v>
      </c>
      <c r="GV14" s="9">
        <v>0.77</v>
      </c>
      <c r="GW14" s="9">
        <v>1.3260000000000001</v>
      </c>
      <c r="GX14" s="9">
        <v>1.6339999999999999</v>
      </c>
      <c r="GY14" s="9">
        <v>0.72899999999999998</v>
      </c>
      <c r="GZ14" s="9">
        <v>0.90600000000000003</v>
      </c>
      <c r="HA14" s="9">
        <v>0.98699999999999999</v>
      </c>
      <c r="HB14" s="9">
        <v>0.504</v>
      </c>
      <c r="HC14" s="9">
        <v>0.48299999999999998</v>
      </c>
      <c r="HD14" s="9">
        <v>0.64800000000000002</v>
      </c>
      <c r="HE14" s="9">
        <v>0.22500000000000001</v>
      </c>
      <c r="HF14" s="9">
        <v>0.42299999999999999</v>
      </c>
      <c r="HG14" s="9">
        <v>0.46100000000000002</v>
      </c>
      <c r="HH14" s="9">
        <v>4.1000000000000002E-2</v>
      </c>
      <c r="HI14" s="9">
        <v>0.42</v>
      </c>
      <c r="HJ14" s="9">
        <v>10.279</v>
      </c>
      <c r="HK14" s="9">
        <v>4.351</v>
      </c>
      <c r="HL14" s="9">
        <v>5.9279999999999999</v>
      </c>
      <c r="HM14" s="9">
        <v>3.2909999999999999</v>
      </c>
      <c r="HN14" s="9">
        <v>1.54</v>
      </c>
      <c r="HO14" s="9">
        <v>1.7509999999999999</v>
      </c>
      <c r="HP14" s="9">
        <v>3.004</v>
      </c>
      <c r="HQ14" s="9">
        <v>1.54</v>
      </c>
      <c r="HR14" s="9">
        <v>1.464</v>
      </c>
      <c r="HS14" s="9">
        <v>0.28699999999999998</v>
      </c>
      <c r="HT14" s="9">
        <v>0</v>
      </c>
      <c r="HU14" s="9">
        <v>0.28699999999999998</v>
      </c>
      <c r="HV14" s="9">
        <v>0</v>
      </c>
      <c r="HW14" s="9">
        <v>0</v>
      </c>
      <c r="HX14" s="9">
        <v>0</v>
      </c>
      <c r="HY14" s="9">
        <v>5.593</v>
      </c>
      <c r="HZ14" s="9">
        <v>2.077</v>
      </c>
      <c r="IA14" s="9">
        <v>3.516</v>
      </c>
      <c r="IB14" s="9">
        <v>0.38800000000000001</v>
      </c>
      <c r="IC14" s="9">
        <v>0.30299999999999999</v>
      </c>
      <c r="ID14" s="9">
        <v>8.5999999999999993E-2</v>
      </c>
      <c r="IE14" s="9">
        <v>5.2039999999999997</v>
      </c>
      <c r="IF14" s="9">
        <v>1.7749999999999999</v>
      </c>
      <c r="IG14" s="9">
        <v>3.43</v>
      </c>
      <c r="IH14" s="9">
        <v>1.395</v>
      </c>
      <c r="II14" s="9">
        <v>0.73299999999999998</v>
      </c>
      <c r="IJ14" s="9">
        <v>0.66100000000000003</v>
      </c>
      <c r="IK14" s="9">
        <v>22.335000000000001</v>
      </c>
      <c r="IL14" s="9">
        <v>9.7309999999999999</v>
      </c>
      <c r="IM14" s="9">
        <v>12.603999999999999</v>
      </c>
      <c r="IN14" s="9">
        <v>19.741</v>
      </c>
      <c r="IO14" s="9">
        <v>8.1319999999999997</v>
      </c>
      <c r="IP14" s="9">
        <v>11.61</v>
      </c>
      <c r="IQ14" s="9">
        <v>2.5939999999999999</v>
      </c>
    </row>
    <row r="15" spans="1:251">
      <c r="A15" s="10">
        <v>43497</v>
      </c>
      <c r="B15" s="9">
        <v>6.5330000000000004</v>
      </c>
      <c r="C15" s="9">
        <v>3.7480000000000002</v>
      </c>
      <c r="D15" s="9">
        <v>2.7850000000000001</v>
      </c>
      <c r="E15" s="9">
        <v>55.968000000000004</v>
      </c>
      <c r="F15" s="9">
        <v>18.998999999999999</v>
      </c>
      <c r="G15" s="9">
        <v>36.969000000000001</v>
      </c>
      <c r="H15" s="9">
        <v>14.834</v>
      </c>
      <c r="I15" s="9">
        <v>5.4039999999999999</v>
      </c>
      <c r="J15" s="9">
        <v>9.43</v>
      </c>
      <c r="K15" s="9">
        <v>412.67899999999997</v>
      </c>
      <c r="L15" s="9">
        <v>177.20500000000001</v>
      </c>
      <c r="M15" s="9">
        <v>235.47300000000001</v>
      </c>
      <c r="N15" s="9">
        <v>375.89</v>
      </c>
      <c r="O15" s="9">
        <v>156.298</v>
      </c>
      <c r="P15" s="9">
        <v>219.59200000000001</v>
      </c>
      <c r="Q15" s="9">
        <v>36.787999999999997</v>
      </c>
      <c r="R15" s="9">
        <v>20.907</v>
      </c>
      <c r="S15" s="9">
        <v>15.881</v>
      </c>
      <c r="T15" s="9">
        <v>52.405999999999999</v>
      </c>
      <c r="U15" s="9">
        <v>29.044</v>
      </c>
      <c r="V15" s="9">
        <v>23.361999999999998</v>
      </c>
      <c r="W15" s="9">
        <v>505.11900000000003</v>
      </c>
      <c r="X15" s="9">
        <v>210.62700000000001</v>
      </c>
      <c r="Y15" s="9">
        <v>294.49200000000002</v>
      </c>
      <c r="Z15" s="9">
        <v>858.04100000000005</v>
      </c>
      <c r="AA15" s="9">
        <v>449.45100000000002</v>
      </c>
      <c r="AB15" s="9">
        <v>408.59</v>
      </c>
      <c r="AC15" s="9">
        <v>538.053</v>
      </c>
      <c r="AD15" s="9">
        <v>231.501</v>
      </c>
      <c r="AE15" s="9">
        <v>306.55200000000002</v>
      </c>
      <c r="AF15" s="9">
        <v>2011.1420000000001</v>
      </c>
      <c r="AG15" s="9">
        <v>986.28399999999999</v>
      </c>
      <c r="AH15" s="9">
        <v>1024.8579999999999</v>
      </c>
      <c r="AI15" s="9">
        <v>1297.5409999999999</v>
      </c>
      <c r="AJ15" s="9">
        <v>692.59400000000005</v>
      </c>
      <c r="AK15" s="9">
        <v>604.947</v>
      </c>
      <c r="AL15" s="9">
        <v>202.41499999999999</v>
      </c>
      <c r="AM15" s="9">
        <v>102.229</v>
      </c>
      <c r="AN15" s="9">
        <v>100.18600000000001</v>
      </c>
      <c r="AO15" s="9">
        <v>122.857</v>
      </c>
      <c r="AP15" s="9">
        <v>48.865000000000002</v>
      </c>
      <c r="AQ15" s="9">
        <v>73.992000000000004</v>
      </c>
      <c r="AR15" s="9">
        <v>224.417</v>
      </c>
      <c r="AS15" s="9">
        <v>93.147999999999996</v>
      </c>
      <c r="AT15" s="9">
        <v>131.26900000000001</v>
      </c>
      <c r="AU15" s="9">
        <v>36.36</v>
      </c>
      <c r="AV15" s="9">
        <v>13.14</v>
      </c>
      <c r="AW15" s="9">
        <v>23.22</v>
      </c>
      <c r="AX15" s="9">
        <v>27.611000000000001</v>
      </c>
      <c r="AY15" s="9">
        <v>9.9619999999999997</v>
      </c>
      <c r="AZ15" s="9">
        <v>17.649000000000001</v>
      </c>
      <c r="BA15" s="9">
        <v>12.48</v>
      </c>
      <c r="BB15" s="9">
        <v>6.63</v>
      </c>
      <c r="BC15" s="9">
        <v>5.8490000000000002</v>
      </c>
      <c r="BD15" s="9">
        <v>15.131</v>
      </c>
      <c r="BE15" s="9">
        <v>3.331</v>
      </c>
      <c r="BF15" s="9">
        <v>11.798999999999999</v>
      </c>
      <c r="BG15" s="9">
        <v>8.7490000000000006</v>
      </c>
      <c r="BH15" s="9">
        <v>3.1779999999999999</v>
      </c>
      <c r="BI15" s="9">
        <v>5.5709999999999997</v>
      </c>
      <c r="BJ15" s="9">
        <v>188.05699999999999</v>
      </c>
      <c r="BK15" s="9">
        <v>80.007999999999996</v>
      </c>
      <c r="BL15" s="9">
        <v>108.04900000000001</v>
      </c>
      <c r="BM15" s="9">
        <v>79.317999999999998</v>
      </c>
      <c r="BN15" s="9">
        <v>42.947000000000003</v>
      </c>
      <c r="BO15" s="9">
        <v>36.369999999999997</v>
      </c>
      <c r="BP15" s="9">
        <v>73.771000000000001</v>
      </c>
      <c r="BQ15" s="9">
        <v>41.786999999999999</v>
      </c>
      <c r="BR15" s="9">
        <v>31.983000000000001</v>
      </c>
      <c r="BS15" s="9">
        <v>5.5469999999999997</v>
      </c>
      <c r="BT15" s="9">
        <v>1.1599999999999999</v>
      </c>
      <c r="BU15" s="9">
        <v>4.3869999999999996</v>
      </c>
      <c r="BV15" s="9">
        <v>1.323</v>
      </c>
      <c r="BW15" s="9">
        <v>0.871</v>
      </c>
      <c r="BX15" s="9">
        <v>0.45300000000000001</v>
      </c>
      <c r="BY15" s="9">
        <v>86.953000000000003</v>
      </c>
      <c r="BZ15" s="9">
        <v>30.841999999999999</v>
      </c>
      <c r="CA15" s="9">
        <v>56.110999999999997</v>
      </c>
      <c r="CB15" s="9">
        <v>11.478999999999999</v>
      </c>
      <c r="CC15" s="9">
        <v>3.9590000000000001</v>
      </c>
      <c r="CD15" s="9">
        <v>7.5209999999999999</v>
      </c>
      <c r="CE15" s="9">
        <v>75.474000000000004</v>
      </c>
      <c r="CF15" s="9">
        <v>26.882999999999999</v>
      </c>
      <c r="CG15" s="9">
        <v>48.591000000000001</v>
      </c>
      <c r="CH15" s="9">
        <v>20.463000000000001</v>
      </c>
      <c r="CI15" s="9">
        <v>5.3479999999999999</v>
      </c>
      <c r="CJ15" s="9">
        <v>15.115</v>
      </c>
      <c r="CK15" s="9">
        <v>489.18400000000003</v>
      </c>
      <c r="CL15" s="9">
        <v>200.542</v>
      </c>
      <c r="CM15" s="9">
        <v>288.642</v>
      </c>
      <c r="CN15" s="9">
        <v>443.27800000000002</v>
      </c>
      <c r="CO15" s="9">
        <v>176.75</v>
      </c>
      <c r="CP15" s="9">
        <v>266.52800000000002</v>
      </c>
      <c r="CQ15" s="9">
        <v>45.906999999999996</v>
      </c>
      <c r="CR15" s="9">
        <v>23.792000000000002</v>
      </c>
      <c r="CS15" s="9">
        <v>22.114000000000001</v>
      </c>
      <c r="CT15" s="9">
        <v>86.25</v>
      </c>
      <c r="CU15" s="9">
        <v>48.417000000000002</v>
      </c>
      <c r="CV15" s="9">
        <v>37.832999999999998</v>
      </c>
      <c r="CW15" s="9">
        <v>627.351</v>
      </c>
      <c r="CX15" s="9">
        <v>245.27199999999999</v>
      </c>
      <c r="CY15" s="9">
        <v>382.07799999999997</v>
      </c>
      <c r="CZ15" s="9">
        <v>1333.9010000000001</v>
      </c>
      <c r="DA15" s="9">
        <v>705.73299999999995</v>
      </c>
      <c r="DB15" s="9">
        <v>628.16700000000003</v>
      </c>
      <c r="DC15" s="9">
        <v>677.24099999999999</v>
      </c>
      <c r="DD15" s="9">
        <v>280.55</v>
      </c>
      <c r="DE15" s="9">
        <v>396.69099999999997</v>
      </c>
      <c r="DF15" s="9">
        <v>437.447</v>
      </c>
      <c r="DG15" s="9">
        <v>214.404</v>
      </c>
      <c r="DH15" s="9">
        <v>223.04400000000001</v>
      </c>
      <c r="DI15" s="9">
        <v>250.708</v>
      </c>
      <c r="DJ15" s="9">
        <v>131.68</v>
      </c>
      <c r="DK15" s="9">
        <v>119.027</v>
      </c>
      <c r="DL15" s="9">
        <v>40.575000000000003</v>
      </c>
      <c r="DM15" s="9">
        <v>18.890999999999998</v>
      </c>
      <c r="DN15" s="9">
        <v>21.684000000000001</v>
      </c>
      <c r="DO15" s="9">
        <v>27.420999999999999</v>
      </c>
      <c r="DP15" s="9">
        <v>10.366</v>
      </c>
      <c r="DQ15" s="9">
        <v>17.053999999999998</v>
      </c>
      <c r="DR15" s="9">
        <v>46.371000000000002</v>
      </c>
      <c r="DS15" s="9">
        <v>20.055</v>
      </c>
      <c r="DT15" s="9">
        <v>26.315999999999999</v>
      </c>
      <c r="DU15" s="9">
        <v>5.399</v>
      </c>
      <c r="DV15" s="9">
        <v>1.7689999999999999</v>
      </c>
      <c r="DW15" s="9">
        <v>3.6309999999999998</v>
      </c>
      <c r="DX15" s="9">
        <v>4.0620000000000003</v>
      </c>
      <c r="DY15" s="9">
        <v>1.3979999999999999</v>
      </c>
      <c r="DZ15" s="9">
        <v>2.6640000000000001</v>
      </c>
      <c r="EA15" s="9">
        <v>2.214</v>
      </c>
      <c r="EB15" s="9">
        <v>0.72499999999999998</v>
      </c>
      <c r="EC15" s="9">
        <v>1.49</v>
      </c>
      <c r="ED15" s="9">
        <v>1.847</v>
      </c>
      <c r="EE15" s="9">
        <v>0.67300000000000004</v>
      </c>
      <c r="EF15" s="9">
        <v>1.1739999999999999</v>
      </c>
      <c r="EG15" s="9">
        <v>1.337</v>
      </c>
      <c r="EH15" s="9">
        <v>0.37</v>
      </c>
      <c r="EI15" s="9">
        <v>0.96699999999999997</v>
      </c>
      <c r="EJ15" s="9">
        <v>40.972000000000001</v>
      </c>
      <c r="EK15" s="9">
        <v>18.286999999999999</v>
      </c>
      <c r="EL15" s="9">
        <v>22.684999999999999</v>
      </c>
      <c r="EM15" s="9">
        <v>16.504000000000001</v>
      </c>
      <c r="EN15" s="9">
        <v>7.9260000000000002</v>
      </c>
      <c r="EO15" s="9">
        <v>8.577</v>
      </c>
      <c r="EP15" s="9">
        <v>15.584</v>
      </c>
      <c r="EQ15" s="9">
        <v>7.8079999999999998</v>
      </c>
      <c r="ER15" s="9">
        <v>7.7759999999999998</v>
      </c>
      <c r="ES15" s="9">
        <v>0.92</v>
      </c>
      <c r="ET15" s="9">
        <v>0.11899999999999999</v>
      </c>
      <c r="EU15" s="9">
        <v>0.80100000000000005</v>
      </c>
      <c r="EV15" s="9">
        <v>0.30599999999999999</v>
      </c>
      <c r="EW15" s="9">
        <v>0</v>
      </c>
      <c r="EX15" s="9">
        <v>0.30599999999999999</v>
      </c>
      <c r="EY15" s="9">
        <v>20.838999999999999</v>
      </c>
      <c r="EZ15" s="9">
        <v>9.1479999999999997</v>
      </c>
      <c r="FA15" s="9">
        <v>11.691000000000001</v>
      </c>
      <c r="FB15" s="9">
        <v>1.772</v>
      </c>
      <c r="FC15" s="9">
        <v>0.89800000000000002</v>
      </c>
      <c r="FD15" s="9">
        <v>0.874</v>
      </c>
      <c r="FE15" s="9">
        <v>19.067</v>
      </c>
      <c r="FF15" s="9">
        <v>8.25</v>
      </c>
      <c r="FG15" s="9">
        <v>10.817</v>
      </c>
      <c r="FH15" s="9">
        <v>3.323</v>
      </c>
      <c r="FI15" s="9">
        <v>1.212</v>
      </c>
      <c r="FJ15" s="9">
        <v>2.1110000000000002</v>
      </c>
      <c r="FK15" s="9">
        <v>140.369</v>
      </c>
      <c r="FL15" s="9">
        <v>62.667999999999999</v>
      </c>
      <c r="FM15" s="9">
        <v>77.700999999999993</v>
      </c>
      <c r="FN15" s="9">
        <v>119.163</v>
      </c>
      <c r="FO15" s="9">
        <v>51.545999999999999</v>
      </c>
      <c r="FP15" s="9">
        <v>67.617000000000004</v>
      </c>
      <c r="FQ15" s="9">
        <v>21.206</v>
      </c>
      <c r="FR15" s="9">
        <v>11.122</v>
      </c>
      <c r="FS15" s="9">
        <v>10.084</v>
      </c>
      <c r="FT15" s="9">
        <v>17.797999999999998</v>
      </c>
      <c r="FU15" s="9">
        <v>8.5329999999999995</v>
      </c>
      <c r="FV15" s="9">
        <v>9.266</v>
      </c>
      <c r="FW15" s="9">
        <v>168.941</v>
      </c>
      <c r="FX15" s="9">
        <v>74.191000000000003</v>
      </c>
      <c r="FY15" s="9">
        <v>94.75</v>
      </c>
      <c r="FZ15" s="9">
        <v>256.10700000000003</v>
      </c>
      <c r="GA15" s="9">
        <v>133.44900000000001</v>
      </c>
      <c r="GB15" s="9">
        <v>122.658</v>
      </c>
      <c r="GC15" s="9">
        <v>181.34100000000001</v>
      </c>
      <c r="GD15" s="9">
        <v>80.954999999999998</v>
      </c>
      <c r="GE15" s="9">
        <v>100.386</v>
      </c>
      <c r="GF15" s="9">
        <v>144.12200000000001</v>
      </c>
      <c r="GG15" s="9">
        <v>70.912000000000006</v>
      </c>
      <c r="GH15" s="9">
        <v>73.209999999999994</v>
      </c>
      <c r="GI15" s="9">
        <v>106.991</v>
      </c>
      <c r="GJ15" s="9">
        <v>55.182000000000002</v>
      </c>
      <c r="GK15" s="9">
        <v>51.808999999999997</v>
      </c>
      <c r="GL15" s="9">
        <v>13.704000000000001</v>
      </c>
      <c r="GM15" s="9">
        <v>8.5109999999999992</v>
      </c>
      <c r="GN15" s="9">
        <v>5.1929999999999996</v>
      </c>
      <c r="GO15" s="9">
        <v>5.6260000000000003</v>
      </c>
      <c r="GP15" s="9">
        <v>2.5590000000000002</v>
      </c>
      <c r="GQ15" s="9">
        <v>3.0659999999999998</v>
      </c>
      <c r="GR15" s="9">
        <v>13.353</v>
      </c>
      <c r="GS15" s="9">
        <v>5.9889999999999999</v>
      </c>
      <c r="GT15" s="9">
        <v>7.3639999999999999</v>
      </c>
      <c r="GU15" s="9">
        <v>2.0310000000000001</v>
      </c>
      <c r="GV15" s="9">
        <v>0.76600000000000001</v>
      </c>
      <c r="GW15" s="9">
        <v>1.266</v>
      </c>
      <c r="GX15" s="9">
        <v>1.4079999999999999</v>
      </c>
      <c r="GY15" s="9">
        <v>0.76600000000000001</v>
      </c>
      <c r="GZ15" s="9">
        <v>0.64300000000000002</v>
      </c>
      <c r="HA15" s="9">
        <v>0.90300000000000002</v>
      </c>
      <c r="HB15" s="9">
        <v>0.54900000000000004</v>
      </c>
      <c r="HC15" s="9">
        <v>0.35399999999999998</v>
      </c>
      <c r="HD15" s="9">
        <v>0.50600000000000001</v>
      </c>
      <c r="HE15" s="9">
        <v>0.217</v>
      </c>
      <c r="HF15" s="9">
        <v>0.28899999999999998</v>
      </c>
      <c r="HG15" s="9">
        <v>0.623</v>
      </c>
      <c r="HH15" s="9">
        <v>0</v>
      </c>
      <c r="HI15" s="9">
        <v>0.623</v>
      </c>
      <c r="HJ15" s="9">
        <v>11.321</v>
      </c>
      <c r="HK15" s="9">
        <v>5.2229999999999999</v>
      </c>
      <c r="HL15" s="9">
        <v>6.0979999999999999</v>
      </c>
      <c r="HM15" s="9">
        <v>4.3490000000000002</v>
      </c>
      <c r="HN15" s="9">
        <v>2.3149999999999999</v>
      </c>
      <c r="HO15" s="9">
        <v>2.0339999999999998</v>
      </c>
      <c r="HP15" s="9">
        <v>3.84</v>
      </c>
      <c r="HQ15" s="9">
        <v>2.1589999999999998</v>
      </c>
      <c r="HR15" s="9">
        <v>1.681</v>
      </c>
      <c r="HS15" s="9">
        <v>0.50900000000000001</v>
      </c>
      <c r="HT15" s="9">
        <v>0.156</v>
      </c>
      <c r="HU15" s="9">
        <v>0.35299999999999998</v>
      </c>
      <c r="HV15" s="9">
        <v>0</v>
      </c>
      <c r="HW15" s="9">
        <v>0</v>
      </c>
      <c r="HX15" s="9">
        <v>0</v>
      </c>
      <c r="HY15" s="9">
        <v>4.4029999999999996</v>
      </c>
      <c r="HZ15" s="9">
        <v>2.0619999999999998</v>
      </c>
      <c r="IA15" s="9">
        <v>2.3410000000000002</v>
      </c>
      <c r="IB15" s="9">
        <v>0.28299999999999997</v>
      </c>
      <c r="IC15" s="9">
        <v>0.161</v>
      </c>
      <c r="ID15" s="9">
        <v>0.122</v>
      </c>
      <c r="IE15" s="9">
        <v>4.1210000000000004</v>
      </c>
      <c r="IF15" s="9">
        <v>1.901</v>
      </c>
      <c r="IG15" s="9">
        <v>2.2189999999999999</v>
      </c>
      <c r="IH15" s="9">
        <v>2.569</v>
      </c>
      <c r="II15" s="9">
        <v>0.84599999999999997</v>
      </c>
      <c r="IJ15" s="9">
        <v>1.7230000000000001</v>
      </c>
      <c r="IK15" s="9">
        <v>23.777999999999999</v>
      </c>
      <c r="IL15" s="9">
        <v>9.7420000000000009</v>
      </c>
      <c r="IM15" s="9">
        <v>14.037000000000001</v>
      </c>
      <c r="IN15" s="9">
        <v>21.379000000000001</v>
      </c>
      <c r="IO15" s="9">
        <v>8.9109999999999996</v>
      </c>
      <c r="IP15" s="9">
        <v>12.468</v>
      </c>
      <c r="IQ15" s="9">
        <v>2.399</v>
      </c>
    </row>
    <row r="16" spans="1:251">
      <c r="A16" s="10">
        <v>43862</v>
      </c>
      <c r="B16" s="9">
        <v>4.6420000000000003</v>
      </c>
      <c r="C16" s="9">
        <v>2.31</v>
      </c>
      <c r="D16" s="9">
        <v>2.3319999999999999</v>
      </c>
      <c r="E16" s="9">
        <v>53</v>
      </c>
      <c r="F16" s="9">
        <v>22.972999999999999</v>
      </c>
      <c r="G16" s="9">
        <v>30.027000000000001</v>
      </c>
      <c r="H16" s="9">
        <v>14.445</v>
      </c>
      <c r="I16" s="9">
        <v>7.6379999999999999</v>
      </c>
      <c r="J16" s="9">
        <v>6.8070000000000004</v>
      </c>
      <c r="K16" s="9">
        <v>428.57499999999999</v>
      </c>
      <c r="L16" s="9">
        <v>187.738</v>
      </c>
      <c r="M16" s="9">
        <v>240.83699999999999</v>
      </c>
      <c r="N16" s="9">
        <v>381.88900000000001</v>
      </c>
      <c r="O16" s="9">
        <v>162.09800000000001</v>
      </c>
      <c r="P16" s="9">
        <v>219.791</v>
      </c>
      <c r="Q16" s="9">
        <v>46.686</v>
      </c>
      <c r="R16" s="9">
        <v>25.64</v>
      </c>
      <c r="S16" s="9">
        <v>21.045999999999999</v>
      </c>
      <c r="T16" s="9">
        <v>54.116999999999997</v>
      </c>
      <c r="U16" s="9">
        <v>30.695</v>
      </c>
      <c r="V16" s="9">
        <v>23.422000000000001</v>
      </c>
      <c r="W16" s="9">
        <v>519.904</v>
      </c>
      <c r="X16" s="9">
        <v>228.27199999999999</v>
      </c>
      <c r="Y16" s="9">
        <v>291.63200000000001</v>
      </c>
      <c r="Z16" s="9">
        <v>868.92600000000004</v>
      </c>
      <c r="AA16" s="9">
        <v>442.78399999999999</v>
      </c>
      <c r="AB16" s="9">
        <v>426.142</v>
      </c>
      <c r="AC16" s="9">
        <v>549.54600000000005</v>
      </c>
      <c r="AD16" s="9">
        <v>249.00399999999999</v>
      </c>
      <c r="AE16" s="9">
        <v>300.54199999999997</v>
      </c>
      <c r="AF16" s="9">
        <v>2058.386</v>
      </c>
      <c r="AG16" s="9">
        <v>1008.759</v>
      </c>
      <c r="AH16" s="9">
        <v>1049.6279999999999</v>
      </c>
      <c r="AI16" s="9">
        <v>1335.37</v>
      </c>
      <c r="AJ16" s="9">
        <v>712.928</v>
      </c>
      <c r="AK16" s="9">
        <v>622.44200000000001</v>
      </c>
      <c r="AL16" s="9">
        <v>215.018</v>
      </c>
      <c r="AM16" s="9">
        <v>113.18</v>
      </c>
      <c r="AN16" s="9">
        <v>101.83799999999999</v>
      </c>
      <c r="AO16" s="9">
        <v>130.667</v>
      </c>
      <c r="AP16" s="9">
        <v>56.35</v>
      </c>
      <c r="AQ16" s="9">
        <v>74.317999999999998</v>
      </c>
      <c r="AR16" s="9">
        <v>222.36099999999999</v>
      </c>
      <c r="AS16" s="9">
        <v>83.841999999999999</v>
      </c>
      <c r="AT16" s="9">
        <v>138.51900000000001</v>
      </c>
      <c r="AU16" s="9">
        <v>28.675000000000001</v>
      </c>
      <c r="AV16" s="9">
        <v>10.355</v>
      </c>
      <c r="AW16" s="9">
        <v>18.32</v>
      </c>
      <c r="AX16" s="9">
        <v>18.462</v>
      </c>
      <c r="AY16" s="9">
        <v>8.6649999999999991</v>
      </c>
      <c r="AZ16" s="9">
        <v>9.7970000000000006</v>
      </c>
      <c r="BA16" s="9">
        <v>10.09</v>
      </c>
      <c r="BB16" s="9">
        <v>4.7699999999999996</v>
      </c>
      <c r="BC16" s="9">
        <v>5.32</v>
      </c>
      <c r="BD16" s="9">
        <v>8.3719999999999999</v>
      </c>
      <c r="BE16" s="9">
        <v>3.895</v>
      </c>
      <c r="BF16" s="9">
        <v>4.4770000000000003</v>
      </c>
      <c r="BG16" s="9">
        <v>10.214</v>
      </c>
      <c r="BH16" s="9">
        <v>1.69</v>
      </c>
      <c r="BI16" s="9">
        <v>8.5239999999999991</v>
      </c>
      <c r="BJ16" s="9">
        <v>193.68600000000001</v>
      </c>
      <c r="BK16" s="9">
        <v>73.486999999999995</v>
      </c>
      <c r="BL16" s="9">
        <v>120.199</v>
      </c>
      <c r="BM16" s="9">
        <v>71.977000000000004</v>
      </c>
      <c r="BN16" s="9">
        <v>37.015999999999998</v>
      </c>
      <c r="BO16" s="9">
        <v>34.960999999999999</v>
      </c>
      <c r="BP16" s="9">
        <v>67.771000000000001</v>
      </c>
      <c r="BQ16" s="9">
        <v>35.381</v>
      </c>
      <c r="BR16" s="9">
        <v>32.39</v>
      </c>
      <c r="BS16" s="9">
        <v>4.2060000000000004</v>
      </c>
      <c r="BT16" s="9">
        <v>1.635</v>
      </c>
      <c r="BU16" s="9">
        <v>2.5710000000000002</v>
      </c>
      <c r="BV16" s="9">
        <v>0.58299999999999996</v>
      </c>
      <c r="BW16" s="9">
        <v>0</v>
      </c>
      <c r="BX16" s="9">
        <v>0.58299999999999996</v>
      </c>
      <c r="BY16" s="9">
        <v>100.114</v>
      </c>
      <c r="BZ16" s="9">
        <v>29.047000000000001</v>
      </c>
      <c r="CA16" s="9">
        <v>71.066999999999993</v>
      </c>
      <c r="CB16" s="9">
        <v>10.701000000000001</v>
      </c>
      <c r="CC16" s="9">
        <v>5.33</v>
      </c>
      <c r="CD16" s="9">
        <v>5.3710000000000004</v>
      </c>
      <c r="CE16" s="9">
        <v>89.412999999999997</v>
      </c>
      <c r="CF16" s="9">
        <v>23.716999999999999</v>
      </c>
      <c r="CG16" s="9">
        <v>65.695999999999998</v>
      </c>
      <c r="CH16" s="9">
        <v>21.013000000000002</v>
      </c>
      <c r="CI16" s="9">
        <v>7.4240000000000004</v>
      </c>
      <c r="CJ16" s="9">
        <v>13.587999999999999</v>
      </c>
      <c r="CK16" s="9">
        <v>500.65499999999997</v>
      </c>
      <c r="CL16" s="9">
        <v>211.989</v>
      </c>
      <c r="CM16" s="9">
        <v>288.666</v>
      </c>
      <c r="CN16" s="9">
        <v>450.24400000000003</v>
      </c>
      <c r="CO16" s="9">
        <v>189.28399999999999</v>
      </c>
      <c r="CP16" s="9">
        <v>260.95999999999998</v>
      </c>
      <c r="CQ16" s="9">
        <v>50.411000000000001</v>
      </c>
      <c r="CR16" s="9">
        <v>22.704999999999998</v>
      </c>
      <c r="CS16" s="9">
        <v>27.706</v>
      </c>
      <c r="CT16" s="9">
        <v>77.86</v>
      </c>
      <c r="CU16" s="9">
        <v>40.151000000000003</v>
      </c>
      <c r="CV16" s="9">
        <v>37.71</v>
      </c>
      <c r="CW16" s="9">
        <v>645.15599999999995</v>
      </c>
      <c r="CX16" s="9">
        <v>255.68</v>
      </c>
      <c r="CY16" s="9">
        <v>389.476</v>
      </c>
      <c r="CZ16" s="9">
        <v>1364.0450000000001</v>
      </c>
      <c r="DA16" s="9">
        <v>723.28300000000002</v>
      </c>
      <c r="DB16" s="9">
        <v>640.76199999999994</v>
      </c>
      <c r="DC16" s="9">
        <v>694.34100000000001</v>
      </c>
      <c r="DD16" s="9">
        <v>285.476</v>
      </c>
      <c r="DE16" s="9">
        <v>408.86500000000001</v>
      </c>
      <c r="DF16" s="9">
        <v>447.04300000000001</v>
      </c>
      <c r="DG16" s="9">
        <v>219.07300000000001</v>
      </c>
      <c r="DH16" s="9">
        <v>227.971</v>
      </c>
      <c r="DI16" s="9">
        <v>262.38299999999998</v>
      </c>
      <c r="DJ16" s="9">
        <v>137.66800000000001</v>
      </c>
      <c r="DK16" s="9">
        <v>124.715</v>
      </c>
      <c r="DL16" s="9">
        <v>46.777000000000001</v>
      </c>
      <c r="DM16" s="9">
        <v>22.541</v>
      </c>
      <c r="DN16" s="9">
        <v>24.236000000000001</v>
      </c>
      <c r="DO16" s="9">
        <v>32.814999999999998</v>
      </c>
      <c r="DP16" s="9">
        <v>13.685</v>
      </c>
      <c r="DQ16" s="9">
        <v>19.13</v>
      </c>
      <c r="DR16" s="9">
        <v>46.746000000000002</v>
      </c>
      <c r="DS16" s="9">
        <v>19.077000000000002</v>
      </c>
      <c r="DT16" s="9">
        <v>27.667999999999999</v>
      </c>
      <c r="DU16" s="9">
        <v>7.1740000000000004</v>
      </c>
      <c r="DV16" s="9">
        <v>2.6680000000000001</v>
      </c>
      <c r="DW16" s="9">
        <v>4.5069999999999997</v>
      </c>
      <c r="DX16" s="9">
        <v>5.7249999999999996</v>
      </c>
      <c r="DY16" s="9">
        <v>2.1909999999999998</v>
      </c>
      <c r="DZ16" s="9">
        <v>3.5339999999999998</v>
      </c>
      <c r="EA16" s="9">
        <v>3.2789999999999999</v>
      </c>
      <c r="EB16" s="9">
        <v>1.417</v>
      </c>
      <c r="EC16" s="9">
        <v>1.8620000000000001</v>
      </c>
      <c r="ED16" s="9">
        <v>2.4460000000000002</v>
      </c>
      <c r="EE16" s="9">
        <v>0.77400000000000002</v>
      </c>
      <c r="EF16" s="9">
        <v>1.6719999999999999</v>
      </c>
      <c r="EG16" s="9">
        <v>1.45</v>
      </c>
      <c r="EH16" s="9">
        <v>0.47699999999999998</v>
      </c>
      <c r="EI16" s="9">
        <v>0.97199999999999998</v>
      </c>
      <c r="EJ16" s="9">
        <v>39.570999999999998</v>
      </c>
      <c r="EK16" s="9">
        <v>16.41</v>
      </c>
      <c r="EL16" s="9">
        <v>23.161999999999999</v>
      </c>
      <c r="EM16" s="9">
        <v>14.340999999999999</v>
      </c>
      <c r="EN16" s="9">
        <v>7.6660000000000004</v>
      </c>
      <c r="EO16" s="9">
        <v>6.6760000000000002</v>
      </c>
      <c r="EP16" s="9">
        <v>13.282999999999999</v>
      </c>
      <c r="EQ16" s="9">
        <v>7.1440000000000001</v>
      </c>
      <c r="ER16" s="9">
        <v>6.1390000000000002</v>
      </c>
      <c r="ES16" s="9">
        <v>1.0589999999999999</v>
      </c>
      <c r="ET16" s="9">
        <v>0.52200000000000002</v>
      </c>
      <c r="EU16" s="9">
        <v>0.53700000000000003</v>
      </c>
      <c r="EV16" s="9">
        <v>0.23300000000000001</v>
      </c>
      <c r="EW16" s="9">
        <v>0</v>
      </c>
      <c r="EX16" s="9">
        <v>0.23300000000000001</v>
      </c>
      <c r="EY16" s="9">
        <v>20.094999999999999</v>
      </c>
      <c r="EZ16" s="9">
        <v>7.1980000000000004</v>
      </c>
      <c r="FA16" s="9">
        <v>12.897</v>
      </c>
      <c r="FB16" s="9">
        <v>3.7559999999999998</v>
      </c>
      <c r="FC16" s="9">
        <v>1.4610000000000001</v>
      </c>
      <c r="FD16" s="9">
        <v>2.2949999999999999</v>
      </c>
      <c r="FE16" s="9">
        <v>16.338999999999999</v>
      </c>
      <c r="FF16" s="9">
        <v>5.7370000000000001</v>
      </c>
      <c r="FG16" s="9">
        <v>10.602</v>
      </c>
      <c r="FH16" s="9">
        <v>4.9020000000000001</v>
      </c>
      <c r="FI16" s="9">
        <v>1.546</v>
      </c>
      <c r="FJ16" s="9">
        <v>3.3559999999999999</v>
      </c>
      <c r="FK16" s="9">
        <v>137.91399999999999</v>
      </c>
      <c r="FL16" s="9">
        <v>62.326999999999998</v>
      </c>
      <c r="FM16" s="9">
        <v>75.587000000000003</v>
      </c>
      <c r="FN16" s="9">
        <v>117.30800000000001</v>
      </c>
      <c r="FO16" s="9">
        <v>50.448</v>
      </c>
      <c r="FP16" s="9">
        <v>66.86</v>
      </c>
      <c r="FQ16" s="9">
        <v>20.606000000000002</v>
      </c>
      <c r="FR16" s="9">
        <v>11.879</v>
      </c>
      <c r="FS16" s="9">
        <v>8.7270000000000003</v>
      </c>
      <c r="FT16" s="9">
        <v>16.562000000000001</v>
      </c>
      <c r="FU16" s="9">
        <v>8.5609999999999999</v>
      </c>
      <c r="FV16" s="9">
        <v>8.0009999999999994</v>
      </c>
      <c r="FW16" s="9">
        <v>168.09800000000001</v>
      </c>
      <c r="FX16" s="9">
        <v>72.843999999999994</v>
      </c>
      <c r="FY16" s="9">
        <v>95.254000000000005</v>
      </c>
      <c r="FZ16" s="9">
        <v>269.55799999999999</v>
      </c>
      <c r="GA16" s="9">
        <v>140.33600000000001</v>
      </c>
      <c r="GB16" s="9">
        <v>129.22200000000001</v>
      </c>
      <c r="GC16" s="9">
        <v>177.48500000000001</v>
      </c>
      <c r="GD16" s="9">
        <v>78.736999999999995</v>
      </c>
      <c r="GE16" s="9">
        <v>98.748999999999995</v>
      </c>
      <c r="GF16" s="9">
        <v>144.78700000000001</v>
      </c>
      <c r="GG16" s="9">
        <v>70.643000000000001</v>
      </c>
      <c r="GH16" s="9">
        <v>74.144000000000005</v>
      </c>
      <c r="GI16" s="9">
        <v>106.553</v>
      </c>
      <c r="GJ16" s="9">
        <v>54.003999999999998</v>
      </c>
      <c r="GK16" s="9">
        <v>52.548999999999999</v>
      </c>
      <c r="GL16" s="9">
        <v>14.247999999999999</v>
      </c>
      <c r="GM16" s="9">
        <v>7.5519999999999996</v>
      </c>
      <c r="GN16" s="9">
        <v>6.6959999999999997</v>
      </c>
      <c r="GO16" s="9">
        <v>6.8630000000000004</v>
      </c>
      <c r="GP16" s="9">
        <v>2.7589999999999999</v>
      </c>
      <c r="GQ16" s="9">
        <v>4.1029999999999998</v>
      </c>
      <c r="GR16" s="9">
        <v>15.256</v>
      </c>
      <c r="GS16" s="9">
        <v>5.976</v>
      </c>
      <c r="GT16" s="9">
        <v>9.2799999999999994</v>
      </c>
      <c r="GU16" s="9">
        <v>2.8919999999999999</v>
      </c>
      <c r="GV16" s="9">
        <v>0.84199999999999997</v>
      </c>
      <c r="GW16" s="9">
        <v>2.0499999999999998</v>
      </c>
      <c r="GX16" s="9">
        <v>2.641</v>
      </c>
      <c r="GY16" s="9">
        <v>0.84199999999999997</v>
      </c>
      <c r="GZ16" s="9">
        <v>1.7989999999999999</v>
      </c>
      <c r="HA16" s="9">
        <v>1.133</v>
      </c>
      <c r="HB16" s="9">
        <v>0.24099999999999999</v>
      </c>
      <c r="HC16" s="9">
        <v>0.89200000000000002</v>
      </c>
      <c r="HD16" s="9">
        <v>1.508</v>
      </c>
      <c r="HE16" s="9">
        <v>0.60099999999999998</v>
      </c>
      <c r="HF16" s="9">
        <v>0.90700000000000003</v>
      </c>
      <c r="HG16" s="9">
        <v>0.251</v>
      </c>
      <c r="HH16" s="9">
        <v>0</v>
      </c>
      <c r="HI16" s="9">
        <v>0.251</v>
      </c>
      <c r="HJ16" s="9">
        <v>12.364000000000001</v>
      </c>
      <c r="HK16" s="9">
        <v>5.1340000000000003</v>
      </c>
      <c r="HL16" s="9">
        <v>7.23</v>
      </c>
      <c r="HM16" s="9">
        <v>4.8529999999999998</v>
      </c>
      <c r="HN16" s="9">
        <v>2.7549999999999999</v>
      </c>
      <c r="HO16" s="9">
        <v>2.0979999999999999</v>
      </c>
      <c r="HP16" s="9">
        <v>4.7759999999999998</v>
      </c>
      <c r="HQ16" s="9">
        <v>2.7549999999999999</v>
      </c>
      <c r="HR16" s="9">
        <v>2.0219999999999998</v>
      </c>
      <c r="HS16" s="9">
        <v>7.6999999999999999E-2</v>
      </c>
      <c r="HT16" s="9">
        <v>0</v>
      </c>
      <c r="HU16" s="9">
        <v>7.6999999999999999E-2</v>
      </c>
      <c r="HV16" s="9">
        <v>7.9000000000000001E-2</v>
      </c>
      <c r="HW16" s="9">
        <v>7.9000000000000001E-2</v>
      </c>
      <c r="HX16" s="9">
        <v>0</v>
      </c>
      <c r="HY16" s="9">
        <v>6.2030000000000003</v>
      </c>
      <c r="HZ16" s="9">
        <v>1.8919999999999999</v>
      </c>
      <c r="IA16" s="9">
        <v>4.3109999999999999</v>
      </c>
      <c r="IB16" s="9">
        <v>0.76100000000000001</v>
      </c>
      <c r="IC16" s="9">
        <v>0.41099999999999998</v>
      </c>
      <c r="ID16" s="9">
        <v>0.35</v>
      </c>
      <c r="IE16" s="9">
        <v>5.4420000000000002</v>
      </c>
      <c r="IF16" s="9">
        <v>1.4810000000000001</v>
      </c>
      <c r="IG16" s="9">
        <v>3.9609999999999999</v>
      </c>
      <c r="IH16" s="9">
        <v>1.23</v>
      </c>
      <c r="II16" s="9">
        <v>0.40899999999999997</v>
      </c>
      <c r="IJ16" s="9">
        <v>0.82099999999999995</v>
      </c>
      <c r="IK16" s="9">
        <v>22.978000000000002</v>
      </c>
      <c r="IL16" s="9">
        <v>10.663</v>
      </c>
      <c r="IM16" s="9">
        <v>12.315</v>
      </c>
      <c r="IN16" s="9">
        <v>20.64</v>
      </c>
      <c r="IO16" s="9">
        <v>9.9369999999999994</v>
      </c>
      <c r="IP16" s="9">
        <v>10.702999999999999</v>
      </c>
      <c r="IQ16" s="9">
        <v>2.3380000000000001</v>
      </c>
    </row>
    <row r="17" spans="1:251">
      <c r="A17" s="10">
        <v>44228</v>
      </c>
      <c r="B17" s="9">
        <v>4.5590000000000002</v>
      </c>
      <c r="C17" s="9">
        <v>3.1480000000000001</v>
      </c>
      <c r="D17" s="9">
        <v>1.41</v>
      </c>
      <c r="E17" s="9">
        <v>50.43</v>
      </c>
      <c r="F17" s="9">
        <v>20.881</v>
      </c>
      <c r="G17" s="9">
        <v>29.548999999999999</v>
      </c>
      <c r="H17" s="9">
        <v>12.868</v>
      </c>
      <c r="I17" s="9">
        <v>5.0670000000000002</v>
      </c>
      <c r="J17" s="9">
        <v>7.8010000000000002</v>
      </c>
      <c r="K17" s="9">
        <v>441.2</v>
      </c>
      <c r="L17" s="9">
        <v>190.89099999999999</v>
      </c>
      <c r="M17" s="9">
        <v>250.309</v>
      </c>
      <c r="N17" s="9">
        <v>387.74400000000003</v>
      </c>
      <c r="O17" s="9">
        <v>165.804</v>
      </c>
      <c r="P17" s="9">
        <v>221.94</v>
      </c>
      <c r="Q17" s="9">
        <v>53.454999999999998</v>
      </c>
      <c r="R17" s="9">
        <v>25.087</v>
      </c>
      <c r="S17" s="9">
        <v>28.369</v>
      </c>
      <c r="T17" s="9">
        <v>58.600999999999999</v>
      </c>
      <c r="U17" s="9">
        <v>31.277000000000001</v>
      </c>
      <c r="V17" s="9">
        <v>27.324999999999999</v>
      </c>
      <c r="W17" s="9">
        <v>526.48800000000006</v>
      </c>
      <c r="X17" s="9">
        <v>226.11099999999999</v>
      </c>
      <c r="Y17" s="9">
        <v>300.37700000000001</v>
      </c>
      <c r="Z17" s="9">
        <v>864.625</v>
      </c>
      <c r="AA17" s="9">
        <v>449.27699999999999</v>
      </c>
      <c r="AB17" s="9">
        <v>415.34800000000001</v>
      </c>
      <c r="AC17" s="9">
        <v>566.12900000000002</v>
      </c>
      <c r="AD17" s="9">
        <v>248.61799999999999</v>
      </c>
      <c r="AE17" s="9">
        <v>317.51100000000002</v>
      </c>
      <c r="AF17" s="9">
        <v>2082.6970000000001</v>
      </c>
      <c r="AG17" s="9">
        <v>1024.0150000000001</v>
      </c>
      <c r="AH17" s="9">
        <v>1058.682</v>
      </c>
      <c r="AI17" s="9">
        <v>1336.819</v>
      </c>
      <c r="AJ17" s="9">
        <v>706.15200000000004</v>
      </c>
      <c r="AK17" s="9">
        <v>630.66700000000003</v>
      </c>
      <c r="AL17" s="9">
        <v>186.66300000000001</v>
      </c>
      <c r="AM17" s="9">
        <v>88.49</v>
      </c>
      <c r="AN17" s="9">
        <v>98.173000000000002</v>
      </c>
      <c r="AO17" s="9">
        <v>110.383</v>
      </c>
      <c r="AP17" s="9">
        <v>38.545000000000002</v>
      </c>
      <c r="AQ17" s="9">
        <v>71.837999999999994</v>
      </c>
      <c r="AR17" s="9">
        <v>225.636</v>
      </c>
      <c r="AS17" s="9">
        <v>98.525000000000006</v>
      </c>
      <c r="AT17" s="9">
        <v>127.11199999999999</v>
      </c>
      <c r="AU17" s="9">
        <v>37.662999999999997</v>
      </c>
      <c r="AV17" s="9">
        <v>15.308</v>
      </c>
      <c r="AW17" s="9">
        <v>22.355</v>
      </c>
      <c r="AX17" s="9">
        <v>32.179000000000002</v>
      </c>
      <c r="AY17" s="9">
        <v>13.013999999999999</v>
      </c>
      <c r="AZ17" s="9">
        <v>19.164999999999999</v>
      </c>
      <c r="BA17" s="9">
        <v>15.605</v>
      </c>
      <c r="BB17" s="9">
        <v>6.73</v>
      </c>
      <c r="BC17" s="9">
        <v>8.875</v>
      </c>
      <c r="BD17" s="9">
        <v>16.574000000000002</v>
      </c>
      <c r="BE17" s="9">
        <v>6.2839999999999998</v>
      </c>
      <c r="BF17" s="9">
        <v>10.29</v>
      </c>
      <c r="BG17" s="9">
        <v>5.484</v>
      </c>
      <c r="BH17" s="9">
        <v>2.294</v>
      </c>
      <c r="BI17" s="9">
        <v>3.19</v>
      </c>
      <c r="BJ17" s="9">
        <v>187.97300000000001</v>
      </c>
      <c r="BK17" s="9">
        <v>83.216999999999999</v>
      </c>
      <c r="BL17" s="9">
        <v>104.75700000000001</v>
      </c>
      <c r="BM17" s="9">
        <v>78.331000000000003</v>
      </c>
      <c r="BN17" s="9">
        <v>44.543999999999997</v>
      </c>
      <c r="BO17" s="9">
        <v>33.786999999999999</v>
      </c>
      <c r="BP17" s="9">
        <v>70.391000000000005</v>
      </c>
      <c r="BQ17" s="9">
        <v>42.866</v>
      </c>
      <c r="BR17" s="9">
        <v>27.524999999999999</v>
      </c>
      <c r="BS17" s="9">
        <v>7.9409999999999998</v>
      </c>
      <c r="BT17" s="9">
        <v>1.6779999999999999</v>
      </c>
      <c r="BU17" s="9">
        <v>6.2619999999999996</v>
      </c>
      <c r="BV17" s="9">
        <v>0.6</v>
      </c>
      <c r="BW17" s="9">
        <v>0</v>
      </c>
      <c r="BX17" s="9">
        <v>0.6</v>
      </c>
      <c r="BY17" s="9">
        <v>88.474999999999994</v>
      </c>
      <c r="BZ17" s="9">
        <v>34.731000000000002</v>
      </c>
      <c r="CA17" s="9">
        <v>53.744999999999997</v>
      </c>
      <c r="CB17" s="9">
        <v>10</v>
      </c>
      <c r="CC17" s="9">
        <v>6.3259999999999996</v>
      </c>
      <c r="CD17" s="9">
        <v>3.6739999999999999</v>
      </c>
      <c r="CE17" s="9">
        <v>78.475999999999999</v>
      </c>
      <c r="CF17" s="9">
        <v>28.405000000000001</v>
      </c>
      <c r="CG17" s="9">
        <v>50.070999999999998</v>
      </c>
      <c r="CH17" s="9">
        <v>20.565999999999999</v>
      </c>
      <c r="CI17" s="9">
        <v>3.9420000000000002</v>
      </c>
      <c r="CJ17" s="9">
        <v>16.623999999999999</v>
      </c>
      <c r="CK17" s="9">
        <v>520.24199999999996</v>
      </c>
      <c r="CL17" s="9">
        <v>219.33799999999999</v>
      </c>
      <c r="CM17" s="9">
        <v>300.90300000000002</v>
      </c>
      <c r="CN17" s="9">
        <v>471.05099999999999</v>
      </c>
      <c r="CO17" s="9">
        <v>192.136</v>
      </c>
      <c r="CP17" s="9">
        <v>278.91500000000002</v>
      </c>
      <c r="CQ17" s="9">
        <v>49.19</v>
      </c>
      <c r="CR17" s="9">
        <v>27.202000000000002</v>
      </c>
      <c r="CS17" s="9">
        <v>21.988</v>
      </c>
      <c r="CT17" s="9">
        <v>85.995999999999995</v>
      </c>
      <c r="CU17" s="9">
        <v>49.595999999999997</v>
      </c>
      <c r="CV17" s="9">
        <v>36.4</v>
      </c>
      <c r="CW17" s="9">
        <v>659.88199999999995</v>
      </c>
      <c r="CX17" s="9">
        <v>268.267</v>
      </c>
      <c r="CY17" s="9">
        <v>391.61399999999998</v>
      </c>
      <c r="CZ17" s="9">
        <v>1374.482</v>
      </c>
      <c r="DA17" s="9">
        <v>721.46</v>
      </c>
      <c r="DB17" s="9">
        <v>653.02200000000005</v>
      </c>
      <c r="DC17" s="9">
        <v>708.21500000000003</v>
      </c>
      <c r="DD17" s="9">
        <v>302.55500000000001</v>
      </c>
      <c r="DE17" s="9">
        <v>405.66</v>
      </c>
      <c r="DF17" s="9">
        <v>455.85599999999999</v>
      </c>
      <c r="DG17" s="9">
        <v>223.86500000000001</v>
      </c>
      <c r="DH17" s="9">
        <v>231.99100000000001</v>
      </c>
      <c r="DI17" s="9">
        <v>266.66899999999998</v>
      </c>
      <c r="DJ17" s="9">
        <v>140.09200000000001</v>
      </c>
      <c r="DK17" s="9">
        <v>126.578</v>
      </c>
      <c r="DL17" s="9">
        <v>40.176000000000002</v>
      </c>
      <c r="DM17" s="9">
        <v>21.408999999999999</v>
      </c>
      <c r="DN17" s="9">
        <v>18.766999999999999</v>
      </c>
      <c r="DO17" s="9">
        <v>25.373000000000001</v>
      </c>
      <c r="DP17" s="9">
        <v>11.629</v>
      </c>
      <c r="DQ17" s="9">
        <v>13.744</v>
      </c>
      <c r="DR17" s="9">
        <v>49.360999999999997</v>
      </c>
      <c r="DS17" s="9">
        <v>22.657</v>
      </c>
      <c r="DT17" s="9">
        <v>26.704000000000001</v>
      </c>
      <c r="DU17" s="9">
        <v>6.9610000000000003</v>
      </c>
      <c r="DV17" s="9">
        <v>3.391</v>
      </c>
      <c r="DW17" s="9">
        <v>3.57</v>
      </c>
      <c r="DX17" s="9">
        <v>5.4649999999999999</v>
      </c>
      <c r="DY17" s="9">
        <v>2.9950000000000001</v>
      </c>
      <c r="DZ17" s="9">
        <v>2.4700000000000002</v>
      </c>
      <c r="EA17" s="9">
        <v>2.6349999999999998</v>
      </c>
      <c r="EB17" s="9">
        <v>1.6559999999999999</v>
      </c>
      <c r="EC17" s="9">
        <v>0.98</v>
      </c>
      <c r="ED17" s="9">
        <v>2.8290000000000002</v>
      </c>
      <c r="EE17" s="9">
        <v>1.339</v>
      </c>
      <c r="EF17" s="9">
        <v>1.49</v>
      </c>
      <c r="EG17" s="9">
        <v>1.496</v>
      </c>
      <c r="EH17" s="9">
        <v>0.39700000000000002</v>
      </c>
      <c r="EI17" s="9">
        <v>1.1000000000000001</v>
      </c>
      <c r="EJ17" s="9">
        <v>42.4</v>
      </c>
      <c r="EK17" s="9">
        <v>19.265999999999998</v>
      </c>
      <c r="EL17" s="9">
        <v>23.134</v>
      </c>
      <c r="EM17" s="9">
        <v>15.96</v>
      </c>
      <c r="EN17" s="9">
        <v>8.5559999999999992</v>
      </c>
      <c r="EO17" s="9">
        <v>7.4039999999999999</v>
      </c>
      <c r="EP17" s="9">
        <v>15.054</v>
      </c>
      <c r="EQ17" s="9">
        <v>8.2919999999999998</v>
      </c>
      <c r="ER17" s="9">
        <v>6.7629999999999999</v>
      </c>
      <c r="ES17" s="9">
        <v>0.90600000000000003</v>
      </c>
      <c r="ET17" s="9">
        <v>0.26400000000000001</v>
      </c>
      <c r="EU17" s="9">
        <v>0.64200000000000002</v>
      </c>
      <c r="EV17" s="9">
        <v>0.39600000000000002</v>
      </c>
      <c r="EW17" s="9">
        <v>0.25700000000000001</v>
      </c>
      <c r="EX17" s="9">
        <v>0.13900000000000001</v>
      </c>
      <c r="EY17" s="9">
        <v>21.268000000000001</v>
      </c>
      <c r="EZ17" s="9">
        <v>8.6329999999999991</v>
      </c>
      <c r="FA17" s="9">
        <v>12.635</v>
      </c>
      <c r="FB17" s="9">
        <v>2.4889999999999999</v>
      </c>
      <c r="FC17" s="9">
        <v>1.1180000000000001</v>
      </c>
      <c r="FD17" s="9">
        <v>1.371</v>
      </c>
      <c r="FE17" s="9">
        <v>18.779</v>
      </c>
      <c r="FF17" s="9">
        <v>7.5149999999999997</v>
      </c>
      <c r="FG17" s="9">
        <v>11.263999999999999</v>
      </c>
      <c r="FH17" s="9">
        <v>4.7759999999999998</v>
      </c>
      <c r="FI17" s="9">
        <v>1.82</v>
      </c>
      <c r="FJ17" s="9">
        <v>2.956</v>
      </c>
      <c r="FK17" s="9">
        <v>139.82599999999999</v>
      </c>
      <c r="FL17" s="9">
        <v>61.116</v>
      </c>
      <c r="FM17" s="9">
        <v>78.709999999999994</v>
      </c>
      <c r="FN17" s="9">
        <v>120.67100000000001</v>
      </c>
      <c r="FO17" s="9">
        <v>51.058</v>
      </c>
      <c r="FP17" s="9">
        <v>69.611999999999995</v>
      </c>
      <c r="FQ17" s="9">
        <v>19.155000000000001</v>
      </c>
      <c r="FR17" s="9">
        <v>10.058</v>
      </c>
      <c r="FS17" s="9">
        <v>9.0969999999999995</v>
      </c>
      <c r="FT17" s="9">
        <v>17.690000000000001</v>
      </c>
      <c r="FU17" s="9">
        <v>9.9469999999999992</v>
      </c>
      <c r="FV17" s="9">
        <v>7.742</v>
      </c>
      <c r="FW17" s="9">
        <v>171.49700000000001</v>
      </c>
      <c r="FX17" s="9">
        <v>73.825999999999993</v>
      </c>
      <c r="FY17" s="9">
        <v>97.671000000000006</v>
      </c>
      <c r="FZ17" s="9">
        <v>273.63</v>
      </c>
      <c r="GA17" s="9">
        <v>143.483</v>
      </c>
      <c r="GB17" s="9">
        <v>130.14699999999999</v>
      </c>
      <c r="GC17" s="9">
        <v>182.226</v>
      </c>
      <c r="GD17" s="9">
        <v>80.382000000000005</v>
      </c>
      <c r="GE17" s="9">
        <v>101.84399999999999</v>
      </c>
      <c r="GF17" s="9">
        <v>145.69499999999999</v>
      </c>
      <c r="GG17" s="9">
        <v>70.75</v>
      </c>
      <c r="GH17" s="9">
        <v>74.945999999999998</v>
      </c>
      <c r="GI17" s="9">
        <v>108.946</v>
      </c>
      <c r="GJ17" s="9">
        <v>55.570999999999998</v>
      </c>
      <c r="GK17" s="9">
        <v>53.375</v>
      </c>
      <c r="GL17" s="9">
        <v>12.21</v>
      </c>
      <c r="GM17" s="9">
        <v>7.2939999999999996</v>
      </c>
      <c r="GN17" s="9">
        <v>4.9169999999999998</v>
      </c>
      <c r="GO17" s="9">
        <v>6.1130000000000004</v>
      </c>
      <c r="GP17" s="9">
        <v>2.899</v>
      </c>
      <c r="GQ17" s="9">
        <v>3.214</v>
      </c>
      <c r="GR17" s="9">
        <v>12.779</v>
      </c>
      <c r="GS17" s="9">
        <v>5.22</v>
      </c>
      <c r="GT17" s="9">
        <v>7.5590000000000002</v>
      </c>
      <c r="GU17" s="9">
        <v>2.7850000000000001</v>
      </c>
      <c r="GV17" s="9">
        <v>1.3140000000000001</v>
      </c>
      <c r="GW17" s="9">
        <v>1.4710000000000001</v>
      </c>
      <c r="GX17" s="9">
        <v>2.08</v>
      </c>
      <c r="GY17" s="9">
        <v>0.875</v>
      </c>
      <c r="GZ17" s="9">
        <v>1.2050000000000001</v>
      </c>
      <c r="HA17" s="9">
        <v>0.98199999999999998</v>
      </c>
      <c r="HB17" s="9">
        <v>0.48499999999999999</v>
      </c>
      <c r="HC17" s="9">
        <v>0.496</v>
      </c>
      <c r="HD17" s="9">
        <v>1.0980000000000001</v>
      </c>
      <c r="HE17" s="9">
        <v>0.39</v>
      </c>
      <c r="HF17" s="9">
        <v>0.70899999999999996</v>
      </c>
      <c r="HG17" s="9">
        <v>0.70499999999999996</v>
      </c>
      <c r="HH17" s="9">
        <v>0.439</v>
      </c>
      <c r="HI17" s="9">
        <v>0.26600000000000001</v>
      </c>
      <c r="HJ17" s="9">
        <v>9.9939999999999998</v>
      </c>
      <c r="HK17" s="9">
        <v>3.9060000000000001</v>
      </c>
      <c r="HL17" s="9">
        <v>6.0880000000000001</v>
      </c>
      <c r="HM17" s="9">
        <v>4.1399999999999997</v>
      </c>
      <c r="HN17" s="9">
        <v>1.6639999999999999</v>
      </c>
      <c r="HO17" s="9">
        <v>2.476</v>
      </c>
      <c r="HP17" s="9">
        <v>3.76</v>
      </c>
      <c r="HQ17" s="9">
        <v>1.427</v>
      </c>
      <c r="HR17" s="9">
        <v>2.3330000000000002</v>
      </c>
      <c r="HS17" s="9">
        <v>0.38</v>
      </c>
      <c r="HT17" s="9">
        <v>0.23699999999999999</v>
      </c>
      <c r="HU17" s="9">
        <v>0.14299999999999999</v>
      </c>
      <c r="HV17" s="9">
        <v>6.5000000000000002E-2</v>
      </c>
      <c r="HW17" s="9">
        <v>0</v>
      </c>
      <c r="HX17" s="9">
        <v>6.5000000000000002E-2</v>
      </c>
      <c r="HY17" s="9">
        <v>4.7249999999999996</v>
      </c>
      <c r="HZ17" s="9">
        <v>1.7709999999999999</v>
      </c>
      <c r="IA17" s="9">
        <v>2.9540000000000002</v>
      </c>
      <c r="IB17" s="9">
        <v>0.27900000000000003</v>
      </c>
      <c r="IC17" s="9">
        <v>0.16900000000000001</v>
      </c>
      <c r="ID17" s="9">
        <v>0.11</v>
      </c>
      <c r="IE17" s="9">
        <v>4.4459999999999997</v>
      </c>
      <c r="IF17" s="9">
        <v>1.6020000000000001</v>
      </c>
      <c r="IG17" s="9">
        <v>2.8439999999999999</v>
      </c>
      <c r="IH17" s="9">
        <v>1.0640000000000001</v>
      </c>
      <c r="II17" s="9">
        <v>0.47099999999999997</v>
      </c>
      <c r="IJ17" s="9">
        <v>0.59299999999999997</v>
      </c>
      <c r="IK17" s="9">
        <v>23.971</v>
      </c>
      <c r="IL17" s="9">
        <v>9.9589999999999996</v>
      </c>
      <c r="IM17" s="9">
        <v>14.012</v>
      </c>
      <c r="IN17" s="9">
        <v>20.193000000000001</v>
      </c>
      <c r="IO17" s="9">
        <v>8.3770000000000007</v>
      </c>
      <c r="IP17" s="9">
        <v>11.816000000000001</v>
      </c>
      <c r="IQ17" s="9">
        <v>3.778</v>
      </c>
    </row>
    <row r="18" spans="1:251">
      <c r="A18" s="10">
        <v>44593</v>
      </c>
      <c r="B18" s="9">
        <v>8.1769999999999996</v>
      </c>
      <c r="C18" s="9">
        <v>3.992</v>
      </c>
      <c r="D18" s="9">
        <v>4.1849999999999996</v>
      </c>
      <c r="E18" s="9">
        <v>46.146000000000001</v>
      </c>
      <c r="F18" s="9">
        <v>22.035</v>
      </c>
      <c r="G18" s="9">
        <v>24.11</v>
      </c>
      <c r="H18" s="9">
        <v>14.962999999999999</v>
      </c>
      <c r="I18" s="9">
        <v>5.1820000000000004</v>
      </c>
      <c r="J18" s="9">
        <v>9.7799999999999994</v>
      </c>
      <c r="K18" s="9">
        <v>426.16199999999998</v>
      </c>
      <c r="L18" s="9">
        <v>184.626</v>
      </c>
      <c r="M18" s="9">
        <v>241.535</v>
      </c>
      <c r="N18" s="9">
        <v>379.19200000000001</v>
      </c>
      <c r="O18" s="9">
        <v>158.39400000000001</v>
      </c>
      <c r="P18" s="9">
        <v>220.798</v>
      </c>
      <c r="Q18" s="9">
        <v>46.97</v>
      </c>
      <c r="R18" s="9">
        <v>26.233000000000001</v>
      </c>
      <c r="S18" s="9">
        <v>20.738</v>
      </c>
      <c r="T18" s="9">
        <v>44.298000000000002</v>
      </c>
      <c r="U18" s="9">
        <v>26.341999999999999</v>
      </c>
      <c r="V18" s="9">
        <v>17.956</v>
      </c>
      <c r="W18" s="9">
        <v>517.36500000000001</v>
      </c>
      <c r="X18" s="9">
        <v>222.87</v>
      </c>
      <c r="Y18" s="9">
        <v>294.49599999999998</v>
      </c>
      <c r="Z18" s="9">
        <v>912.00099999999998</v>
      </c>
      <c r="AA18" s="9">
        <v>467.30599999999998</v>
      </c>
      <c r="AB18" s="9">
        <v>444.69499999999999</v>
      </c>
      <c r="AC18" s="9">
        <v>535.62400000000002</v>
      </c>
      <c r="AD18" s="9">
        <v>239.238</v>
      </c>
      <c r="AE18" s="9">
        <v>296.38600000000002</v>
      </c>
      <c r="AF18" s="9">
        <v>2120.3649999999998</v>
      </c>
      <c r="AG18" s="9">
        <v>1041.5519999999999</v>
      </c>
      <c r="AH18" s="9">
        <v>1078.8130000000001</v>
      </c>
      <c r="AI18" s="9">
        <v>1432.5360000000001</v>
      </c>
      <c r="AJ18" s="9">
        <v>753.20399999999995</v>
      </c>
      <c r="AK18" s="9">
        <v>679.33199999999999</v>
      </c>
      <c r="AL18" s="9">
        <v>170.161</v>
      </c>
      <c r="AM18" s="9">
        <v>88.548000000000002</v>
      </c>
      <c r="AN18" s="9">
        <v>81.613</v>
      </c>
      <c r="AO18" s="9">
        <v>95.822000000000003</v>
      </c>
      <c r="AP18" s="9">
        <v>36.831000000000003</v>
      </c>
      <c r="AQ18" s="9">
        <v>58.99</v>
      </c>
      <c r="AR18" s="9">
        <v>193.363</v>
      </c>
      <c r="AS18" s="9">
        <v>80.637</v>
      </c>
      <c r="AT18" s="9">
        <v>112.726</v>
      </c>
      <c r="AU18" s="9">
        <v>45.334000000000003</v>
      </c>
      <c r="AV18" s="9">
        <v>21.718</v>
      </c>
      <c r="AW18" s="9">
        <v>23.616</v>
      </c>
      <c r="AX18" s="9">
        <v>36.93</v>
      </c>
      <c r="AY18" s="9">
        <v>19.437999999999999</v>
      </c>
      <c r="AZ18" s="9">
        <v>17.492000000000001</v>
      </c>
      <c r="BA18" s="9">
        <v>18.030999999999999</v>
      </c>
      <c r="BB18" s="9">
        <v>9.8889999999999993</v>
      </c>
      <c r="BC18" s="9">
        <v>8.141</v>
      </c>
      <c r="BD18" s="9">
        <v>18.899999999999999</v>
      </c>
      <c r="BE18" s="9">
        <v>9.5489999999999995</v>
      </c>
      <c r="BF18" s="9">
        <v>9.3510000000000009</v>
      </c>
      <c r="BG18" s="9">
        <v>8.4039999999999999</v>
      </c>
      <c r="BH18" s="9">
        <v>2.2789999999999999</v>
      </c>
      <c r="BI18" s="9">
        <v>6.1239999999999997</v>
      </c>
      <c r="BJ18" s="9">
        <v>148.02799999999999</v>
      </c>
      <c r="BK18" s="9">
        <v>58.918999999999997</v>
      </c>
      <c r="BL18" s="9">
        <v>89.108999999999995</v>
      </c>
      <c r="BM18" s="9">
        <v>42.756999999999998</v>
      </c>
      <c r="BN18" s="9">
        <v>21.44</v>
      </c>
      <c r="BO18" s="9">
        <v>21.317</v>
      </c>
      <c r="BP18" s="9">
        <v>37.863999999999997</v>
      </c>
      <c r="BQ18" s="9">
        <v>18.443000000000001</v>
      </c>
      <c r="BR18" s="9">
        <v>19.420000000000002</v>
      </c>
      <c r="BS18" s="9">
        <v>4.8929999999999998</v>
      </c>
      <c r="BT18" s="9">
        <v>2.996</v>
      </c>
      <c r="BU18" s="9">
        <v>1.897</v>
      </c>
      <c r="BV18" s="9">
        <v>0.77900000000000003</v>
      </c>
      <c r="BW18" s="9">
        <v>0</v>
      </c>
      <c r="BX18" s="9">
        <v>0.77900000000000003</v>
      </c>
      <c r="BY18" s="9">
        <v>83.066000000000003</v>
      </c>
      <c r="BZ18" s="9">
        <v>31.437000000000001</v>
      </c>
      <c r="CA18" s="9">
        <v>51.628999999999998</v>
      </c>
      <c r="CB18" s="9">
        <v>9.6440000000000001</v>
      </c>
      <c r="CC18" s="9">
        <v>4.3890000000000002</v>
      </c>
      <c r="CD18" s="9">
        <v>5.2539999999999996</v>
      </c>
      <c r="CE18" s="9">
        <v>73.423000000000002</v>
      </c>
      <c r="CF18" s="9">
        <v>27.047999999999998</v>
      </c>
      <c r="CG18" s="9">
        <v>46.374000000000002</v>
      </c>
      <c r="CH18" s="9">
        <v>21.425999999999998</v>
      </c>
      <c r="CI18" s="9">
        <v>6.0419999999999998</v>
      </c>
      <c r="CJ18" s="9">
        <v>15.384</v>
      </c>
      <c r="CK18" s="9">
        <v>494.46699999999998</v>
      </c>
      <c r="CL18" s="9">
        <v>207.71100000000001</v>
      </c>
      <c r="CM18" s="9">
        <v>286.75599999999997</v>
      </c>
      <c r="CN18" s="9">
        <v>447.495</v>
      </c>
      <c r="CO18" s="9">
        <v>182.03100000000001</v>
      </c>
      <c r="CP18" s="9">
        <v>265.464</v>
      </c>
      <c r="CQ18" s="9">
        <v>46.972000000000001</v>
      </c>
      <c r="CR18" s="9">
        <v>25.68</v>
      </c>
      <c r="CS18" s="9">
        <v>21.292000000000002</v>
      </c>
      <c r="CT18" s="9">
        <v>55.895000000000003</v>
      </c>
      <c r="CU18" s="9">
        <v>28.332999999999998</v>
      </c>
      <c r="CV18" s="9">
        <v>27.562000000000001</v>
      </c>
      <c r="CW18" s="9">
        <v>631.93499999999995</v>
      </c>
      <c r="CX18" s="9">
        <v>260.01499999999999</v>
      </c>
      <c r="CY18" s="9">
        <v>371.92</v>
      </c>
      <c r="CZ18" s="9">
        <v>1477.87</v>
      </c>
      <c r="DA18" s="9">
        <v>774.92200000000003</v>
      </c>
      <c r="DB18" s="9">
        <v>702.94799999999998</v>
      </c>
      <c r="DC18" s="9">
        <v>642.495</v>
      </c>
      <c r="DD18" s="9">
        <v>266.63</v>
      </c>
      <c r="DE18" s="9">
        <v>375.86500000000001</v>
      </c>
      <c r="DF18" s="9">
        <v>462.09800000000001</v>
      </c>
      <c r="DG18" s="9">
        <v>227.249</v>
      </c>
      <c r="DH18" s="9">
        <v>234.84899999999999</v>
      </c>
      <c r="DI18" s="9">
        <v>274.79599999999999</v>
      </c>
      <c r="DJ18" s="9">
        <v>143.31299999999999</v>
      </c>
      <c r="DK18" s="9">
        <v>131.483</v>
      </c>
      <c r="DL18" s="9">
        <v>34.216999999999999</v>
      </c>
      <c r="DM18" s="9">
        <v>17.065000000000001</v>
      </c>
      <c r="DN18" s="9">
        <v>17.152000000000001</v>
      </c>
      <c r="DO18" s="9">
        <v>20.664999999999999</v>
      </c>
      <c r="DP18" s="9">
        <v>8.2810000000000006</v>
      </c>
      <c r="DQ18" s="9">
        <v>12.384</v>
      </c>
      <c r="DR18" s="9">
        <v>43.284999999999997</v>
      </c>
      <c r="DS18" s="9">
        <v>18.18</v>
      </c>
      <c r="DT18" s="9">
        <v>25.105</v>
      </c>
      <c r="DU18" s="9">
        <v>8.6430000000000007</v>
      </c>
      <c r="DV18" s="9">
        <v>2.7109999999999999</v>
      </c>
      <c r="DW18" s="9">
        <v>5.9320000000000004</v>
      </c>
      <c r="DX18" s="9">
        <v>6.3360000000000003</v>
      </c>
      <c r="DY18" s="9">
        <v>2.1070000000000002</v>
      </c>
      <c r="DZ18" s="9">
        <v>4.2290000000000001</v>
      </c>
      <c r="EA18" s="9">
        <v>2.613</v>
      </c>
      <c r="EB18" s="9">
        <v>1.0920000000000001</v>
      </c>
      <c r="EC18" s="9">
        <v>1.5209999999999999</v>
      </c>
      <c r="ED18" s="9">
        <v>3.7229999999999999</v>
      </c>
      <c r="EE18" s="9">
        <v>1.0149999999999999</v>
      </c>
      <c r="EF18" s="9">
        <v>2.7080000000000002</v>
      </c>
      <c r="EG18" s="9">
        <v>2.3069999999999999</v>
      </c>
      <c r="EH18" s="9">
        <v>0.60399999999999998</v>
      </c>
      <c r="EI18" s="9">
        <v>1.7030000000000001</v>
      </c>
      <c r="EJ18" s="9">
        <v>34.642000000000003</v>
      </c>
      <c r="EK18" s="9">
        <v>15.468999999999999</v>
      </c>
      <c r="EL18" s="9">
        <v>19.172999999999998</v>
      </c>
      <c r="EM18" s="9">
        <v>10.186999999999999</v>
      </c>
      <c r="EN18" s="9">
        <v>6.327</v>
      </c>
      <c r="EO18" s="9">
        <v>3.8610000000000002</v>
      </c>
      <c r="EP18" s="9">
        <v>8.9250000000000007</v>
      </c>
      <c r="EQ18" s="9">
        <v>5.6050000000000004</v>
      </c>
      <c r="ER18" s="9">
        <v>3.32</v>
      </c>
      <c r="ES18" s="9">
        <v>1.2629999999999999</v>
      </c>
      <c r="ET18" s="9">
        <v>0.72099999999999997</v>
      </c>
      <c r="EU18" s="9">
        <v>0.54100000000000004</v>
      </c>
      <c r="EV18" s="9">
        <v>0</v>
      </c>
      <c r="EW18" s="9">
        <v>0</v>
      </c>
      <c r="EX18" s="9">
        <v>0</v>
      </c>
      <c r="EY18" s="9">
        <v>19.835999999999999</v>
      </c>
      <c r="EZ18" s="9">
        <v>7.2039999999999997</v>
      </c>
      <c r="FA18" s="9">
        <v>12.632999999999999</v>
      </c>
      <c r="FB18" s="9">
        <v>1.1859999999999999</v>
      </c>
      <c r="FC18" s="9">
        <v>0.78900000000000003</v>
      </c>
      <c r="FD18" s="9">
        <v>0.39700000000000002</v>
      </c>
      <c r="FE18" s="9">
        <v>18.649999999999999</v>
      </c>
      <c r="FF18" s="9">
        <v>6.415</v>
      </c>
      <c r="FG18" s="9">
        <v>12.236000000000001</v>
      </c>
      <c r="FH18" s="9">
        <v>4.6180000000000003</v>
      </c>
      <c r="FI18" s="9">
        <v>1.9390000000000001</v>
      </c>
      <c r="FJ18" s="9">
        <v>2.6789999999999998</v>
      </c>
      <c r="FK18" s="9">
        <v>144.017</v>
      </c>
      <c r="FL18" s="9">
        <v>65.756</v>
      </c>
      <c r="FM18" s="9">
        <v>78.260999999999996</v>
      </c>
      <c r="FN18" s="9">
        <v>121.727</v>
      </c>
      <c r="FO18" s="9">
        <v>53.603999999999999</v>
      </c>
      <c r="FP18" s="9">
        <v>68.123000000000005</v>
      </c>
      <c r="FQ18" s="9">
        <v>22.29</v>
      </c>
      <c r="FR18" s="9">
        <v>12.151999999999999</v>
      </c>
      <c r="FS18" s="9">
        <v>10.138</v>
      </c>
      <c r="FT18" s="9">
        <v>11.537000000000001</v>
      </c>
      <c r="FU18" s="9">
        <v>6.6970000000000001</v>
      </c>
      <c r="FV18" s="9">
        <v>4.84</v>
      </c>
      <c r="FW18" s="9">
        <v>175.76400000000001</v>
      </c>
      <c r="FX18" s="9">
        <v>77.239000000000004</v>
      </c>
      <c r="FY18" s="9">
        <v>98.525000000000006</v>
      </c>
      <c r="FZ18" s="9">
        <v>283.43900000000002</v>
      </c>
      <c r="GA18" s="9">
        <v>146.024</v>
      </c>
      <c r="GB18" s="9">
        <v>137.41499999999999</v>
      </c>
      <c r="GC18" s="9">
        <v>178.65899999999999</v>
      </c>
      <c r="GD18" s="9">
        <v>81.224999999999994</v>
      </c>
      <c r="GE18" s="9">
        <v>97.433999999999997</v>
      </c>
      <c r="GF18" s="9">
        <v>147.44900000000001</v>
      </c>
      <c r="GG18" s="9">
        <v>71.823999999999998</v>
      </c>
      <c r="GH18" s="9">
        <v>75.626000000000005</v>
      </c>
      <c r="GI18" s="9">
        <v>108.22199999999999</v>
      </c>
      <c r="GJ18" s="9">
        <v>54.378</v>
      </c>
      <c r="GK18" s="9">
        <v>53.843000000000004</v>
      </c>
      <c r="GL18" s="9">
        <v>15.964</v>
      </c>
      <c r="GM18" s="9">
        <v>9.0060000000000002</v>
      </c>
      <c r="GN18" s="9">
        <v>6.9580000000000002</v>
      </c>
      <c r="GO18" s="9">
        <v>6.4329999999999998</v>
      </c>
      <c r="GP18" s="9">
        <v>2.91</v>
      </c>
      <c r="GQ18" s="9">
        <v>3.5230000000000001</v>
      </c>
      <c r="GR18" s="9">
        <v>12.207000000000001</v>
      </c>
      <c r="GS18" s="9">
        <v>5.1639999999999997</v>
      </c>
      <c r="GT18" s="9">
        <v>7.0430000000000001</v>
      </c>
      <c r="GU18" s="9">
        <v>2.302</v>
      </c>
      <c r="GV18" s="9">
        <v>0.96499999999999997</v>
      </c>
      <c r="GW18" s="9">
        <v>1.337</v>
      </c>
      <c r="GX18" s="9">
        <v>1.833</v>
      </c>
      <c r="GY18" s="9">
        <v>0.84499999999999997</v>
      </c>
      <c r="GZ18" s="9">
        <v>0.98799999999999999</v>
      </c>
      <c r="HA18" s="9">
        <v>0.71799999999999997</v>
      </c>
      <c r="HB18" s="9">
        <v>0.16200000000000001</v>
      </c>
      <c r="HC18" s="9">
        <v>0.55700000000000005</v>
      </c>
      <c r="HD18" s="9">
        <v>1.1140000000000001</v>
      </c>
      <c r="HE18" s="9">
        <v>0.68400000000000005</v>
      </c>
      <c r="HF18" s="9">
        <v>0.43099999999999999</v>
      </c>
      <c r="HG18" s="9">
        <v>0.47</v>
      </c>
      <c r="HH18" s="9">
        <v>0.12</v>
      </c>
      <c r="HI18" s="9">
        <v>0.35</v>
      </c>
      <c r="HJ18" s="9">
        <v>9.9049999999999994</v>
      </c>
      <c r="HK18" s="9">
        <v>4.1989999999999998</v>
      </c>
      <c r="HL18" s="9">
        <v>5.7060000000000004</v>
      </c>
      <c r="HM18" s="9">
        <v>2.84</v>
      </c>
      <c r="HN18" s="9">
        <v>1.581</v>
      </c>
      <c r="HO18" s="9">
        <v>1.2589999999999999</v>
      </c>
      <c r="HP18" s="9">
        <v>2.766</v>
      </c>
      <c r="HQ18" s="9">
        <v>1.506</v>
      </c>
      <c r="HR18" s="9">
        <v>1.2589999999999999</v>
      </c>
      <c r="HS18" s="9">
        <v>7.4999999999999997E-2</v>
      </c>
      <c r="HT18" s="9">
        <v>7.4999999999999997E-2</v>
      </c>
      <c r="HU18" s="9">
        <v>0</v>
      </c>
      <c r="HV18" s="9">
        <v>9.6000000000000002E-2</v>
      </c>
      <c r="HW18" s="9">
        <v>0</v>
      </c>
      <c r="HX18" s="9">
        <v>9.6000000000000002E-2</v>
      </c>
      <c r="HY18" s="9">
        <v>5.8150000000000004</v>
      </c>
      <c r="HZ18" s="9">
        <v>2.0649999999999999</v>
      </c>
      <c r="IA18" s="9">
        <v>3.75</v>
      </c>
      <c r="IB18" s="9">
        <v>0.71299999999999997</v>
      </c>
      <c r="IC18" s="9">
        <v>0.20300000000000001</v>
      </c>
      <c r="ID18" s="9">
        <v>0.51</v>
      </c>
      <c r="IE18" s="9">
        <v>5.101</v>
      </c>
      <c r="IF18" s="9">
        <v>1.8620000000000001</v>
      </c>
      <c r="IG18" s="9">
        <v>3.2389999999999999</v>
      </c>
      <c r="IH18" s="9">
        <v>1.1539999999999999</v>
      </c>
      <c r="II18" s="9">
        <v>0.55300000000000005</v>
      </c>
      <c r="IJ18" s="9">
        <v>0.60099999999999998</v>
      </c>
      <c r="IK18" s="9">
        <v>27.02</v>
      </c>
      <c r="IL18" s="9">
        <v>12.281000000000001</v>
      </c>
      <c r="IM18" s="9">
        <v>14.739000000000001</v>
      </c>
      <c r="IN18" s="9">
        <v>24.126000000000001</v>
      </c>
      <c r="IO18" s="9">
        <v>10.489000000000001</v>
      </c>
      <c r="IP18" s="9">
        <v>13.635999999999999</v>
      </c>
      <c r="IQ18" s="9">
        <v>2.895</v>
      </c>
    </row>
    <row r="19" spans="1:251">
      <c r="A19" s="10">
        <v>44958</v>
      </c>
      <c r="B19" s="9">
        <v>5.1109999999999998</v>
      </c>
      <c r="C19" s="9">
        <v>1.804</v>
      </c>
      <c r="D19" s="9">
        <v>3.3079999999999998</v>
      </c>
      <c r="E19" s="9">
        <v>51.185000000000002</v>
      </c>
      <c r="F19" s="9">
        <v>18.687999999999999</v>
      </c>
      <c r="G19" s="9">
        <v>32.497999999999998</v>
      </c>
      <c r="H19" s="9">
        <v>10.599</v>
      </c>
      <c r="I19" s="9">
        <v>2.8010000000000002</v>
      </c>
      <c r="J19" s="9">
        <v>7.798</v>
      </c>
      <c r="K19" s="9">
        <v>432.62700000000001</v>
      </c>
      <c r="L19" s="9">
        <v>191.31299999999999</v>
      </c>
      <c r="M19" s="9">
        <v>241.31399999999999</v>
      </c>
      <c r="N19" s="9">
        <v>380.38799999999998</v>
      </c>
      <c r="O19" s="9">
        <v>165.36199999999999</v>
      </c>
      <c r="P19" s="9">
        <v>215.02600000000001</v>
      </c>
      <c r="Q19" s="9">
        <v>52.238999999999997</v>
      </c>
      <c r="R19" s="9">
        <v>25.951000000000001</v>
      </c>
      <c r="S19" s="9">
        <v>26.288</v>
      </c>
      <c r="T19" s="9">
        <v>37.606999999999999</v>
      </c>
      <c r="U19" s="9">
        <v>20.396000000000001</v>
      </c>
      <c r="V19" s="9">
        <v>17.210999999999999</v>
      </c>
      <c r="W19" s="9">
        <v>520.21100000000001</v>
      </c>
      <c r="X19" s="9">
        <v>221.24600000000001</v>
      </c>
      <c r="Y19" s="9">
        <v>298.96499999999997</v>
      </c>
      <c r="Z19" s="9">
        <v>945.01900000000001</v>
      </c>
      <c r="AA19" s="9">
        <v>489.20400000000001</v>
      </c>
      <c r="AB19" s="9">
        <v>455.815</v>
      </c>
      <c r="AC19" s="9">
        <v>533.298</v>
      </c>
      <c r="AD19" s="9">
        <v>232.495</v>
      </c>
      <c r="AE19" s="9">
        <v>300.803</v>
      </c>
      <c r="AF19" s="9">
        <v>2194.8530000000001</v>
      </c>
      <c r="AG19" s="9">
        <v>1080.098</v>
      </c>
      <c r="AH19" s="9">
        <v>1114.7550000000001</v>
      </c>
      <c r="AI19" s="9">
        <v>1471.4390000000001</v>
      </c>
      <c r="AJ19" s="9">
        <v>777.86699999999996</v>
      </c>
      <c r="AK19" s="9">
        <v>693.572</v>
      </c>
      <c r="AL19" s="9">
        <v>154.72499999999999</v>
      </c>
      <c r="AM19" s="9">
        <v>79.284999999999997</v>
      </c>
      <c r="AN19" s="9">
        <v>75.44</v>
      </c>
      <c r="AO19" s="9">
        <v>88.144999999999996</v>
      </c>
      <c r="AP19" s="9">
        <v>37.296999999999997</v>
      </c>
      <c r="AQ19" s="9">
        <v>50.847000000000001</v>
      </c>
      <c r="AR19" s="9">
        <v>198.84200000000001</v>
      </c>
      <c r="AS19" s="9">
        <v>80.606999999999999</v>
      </c>
      <c r="AT19" s="9">
        <v>118.235</v>
      </c>
      <c r="AU19" s="9">
        <v>42.93</v>
      </c>
      <c r="AV19" s="9">
        <v>16.105</v>
      </c>
      <c r="AW19" s="9">
        <v>26.824999999999999</v>
      </c>
      <c r="AX19" s="9">
        <v>32.341000000000001</v>
      </c>
      <c r="AY19" s="9">
        <v>13.85</v>
      </c>
      <c r="AZ19" s="9">
        <v>18.491</v>
      </c>
      <c r="BA19" s="9">
        <v>14.08</v>
      </c>
      <c r="BB19" s="9">
        <v>8.1280000000000001</v>
      </c>
      <c r="BC19" s="9">
        <v>5.952</v>
      </c>
      <c r="BD19" s="9">
        <v>18.260999999999999</v>
      </c>
      <c r="BE19" s="9">
        <v>5.7220000000000004</v>
      </c>
      <c r="BF19" s="9">
        <v>12.539</v>
      </c>
      <c r="BG19" s="9">
        <v>10.589</v>
      </c>
      <c r="BH19" s="9">
        <v>2.2549999999999999</v>
      </c>
      <c r="BI19" s="9">
        <v>8.3339999999999996</v>
      </c>
      <c r="BJ19" s="9">
        <v>155.91200000000001</v>
      </c>
      <c r="BK19" s="9">
        <v>64.503</v>
      </c>
      <c r="BL19" s="9">
        <v>91.409000000000006</v>
      </c>
      <c r="BM19" s="9">
        <v>46.802</v>
      </c>
      <c r="BN19" s="9">
        <v>24.555</v>
      </c>
      <c r="BO19" s="9">
        <v>22.247</v>
      </c>
      <c r="BP19" s="9">
        <v>41.814</v>
      </c>
      <c r="BQ19" s="9">
        <v>23.167000000000002</v>
      </c>
      <c r="BR19" s="9">
        <v>18.646999999999998</v>
      </c>
      <c r="BS19" s="9">
        <v>4.9880000000000004</v>
      </c>
      <c r="BT19" s="9">
        <v>1.387</v>
      </c>
      <c r="BU19" s="9">
        <v>3.6</v>
      </c>
      <c r="BV19" s="9">
        <v>1.5469999999999999</v>
      </c>
      <c r="BW19" s="9">
        <v>0.40600000000000003</v>
      </c>
      <c r="BX19" s="9">
        <v>1.141</v>
      </c>
      <c r="BY19" s="9">
        <v>80.563000000000002</v>
      </c>
      <c r="BZ19" s="9">
        <v>31.736999999999998</v>
      </c>
      <c r="CA19" s="9">
        <v>48.826000000000001</v>
      </c>
      <c r="CB19" s="9">
        <v>9.4949999999999992</v>
      </c>
      <c r="CC19" s="9">
        <v>3.8650000000000002</v>
      </c>
      <c r="CD19" s="9">
        <v>5.63</v>
      </c>
      <c r="CE19" s="9">
        <v>71.067999999999998</v>
      </c>
      <c r="CF19" s="9">
        <v>27.872</v>
      </c>
      <c r="CG19" s="9">
        <v>43.195999999999998</v>
      </c>
      <c r="CH19" s="9">
        <v>27.001000000000001</v>
      </c>
      <c r="CI19" s="9">
        <v>7.8049999999999997</v>
      </c>
      <c r="CJ19" s="9">
        <v>19.195</v>
      </c>
      <c r="CK19" s="9">
        <v>524.572</v>
      </c>
      <c r="CL19" s="9">
        <v>221.62299999999999</v>
      </c>
      <c r="CM19" s="9">
        <v>302.94900000000001</v>
      </c>
      <c r="CN19" s="9">
        <v>482.423</v>
      </c>
      <c r="CO19" s="9">
        <v>199.20599999999999</v>
      </c>
      <c r="CP19" s="9">
        <v>283.21800000000002</v>
      </c>
      <c r="CQ19" s="9">
        <v>42.149000000000001</v>
      </c>
      <c r="CR19" s="9">
        <v>22.417999999999999</v>
      </c>
      <c r="CS19" s="9">
        <v>19.731000000000002</v>
      </c>
      <c r="CT19" s="9">
        <v>55.893999999999998</v>
      </c>
      <c r="CU19" s="9">
        <v>31.295000000000002</v>
      </c>
      <c r="CV19" s="9">
        <v>24.599</v>
      </c>
      <c r="CW19" s="9">
        <v>667.52</v>
      </c>
      <c r="CX19" s="9">
        <v>270.935</v>
      </c>
      <c r="CY19" s="9">
        <v>396.584</v>
      </c>
      <c r="CZ19" s="9">
        <v>1514.3679999999999</v>
      </c>
      <c r="DA19" s="9">
        <v>793.971</v>
      </c>
      <c r="DB19" s="9">
        <v>720.39700000000005</v>
      </c>
      <c r="DC19" s="9">
        <v>680.48400000000004</v>
      </c>
      <c r="DD19" s="9">
        <v>286.12599999999998</v>
      </c>
      <c r="DE19" s="9">
        <v>394.358</v>
      </c>
      <c r="DF19" s="9">
        <v>466.55099999999999</v>
      </c>
      <c r="DG19" s="9">
        <v>229.215</v>
      </c>
      <c r="DH19" s="9">
        <v>237.33600000000001</v>
      </c>
      <c r="DI19" s="9">
        <v>283.88099999999997</v>
      </c>
      <c r="DJ19" s="9">
        <v>145.86199999999999</v>
      </c>
      <c r="DK19" s="9">
        <v>138.01900000000001</v>
      </c>
      <c r="DL19" s="9">
        <v>35.334000000000003</v>
      </c>
      <c r="DM19" s="9">
        <v>18.067</v>
      </c>
      <c r="DN19" s="9">
        <v>17.266999999999999</v>
      </c>
      <c r="DO19" s="9">
        <v>22.353999999999999</v>
      </c>
      <c r="DP19" s="9">
        <v>9.3309999999999995</v>
      </c>
      <c r="DQ19" s="9">
        <v>13.023</v>
      </c>
      <c r="DR19" s="9">
        <v>39.286999999999999</v>
      </c>
      <c r="DS19" s="9">
        <v>17.678999999999998</v>
      </c>
      <c r="DT19" s="9">
        <v>21.608000000000001</v>
      </c>
      <c r="DU19" s="9">
        <v>8.7210000000000001</v>
      </c>
      <c r="DV19" s="9">
        <v>3.9350000000000001</v>
      </c>
      <c r="DW19" s="9">
        <v>4.7850000000000001</v>
      </c>
      <c r="DX19" s="9">
        <v>7.2830000000000004</v>
      </c>
      <c r="DY19" s="9">
        <v>3.8119999999999998</v>
      </c>
      <c r="DZ19" s="9">
        <v>3.472</v>
      </c>
      <c r="EA19" s="9">
        <v>2.9990000000000001</v>
      </c>
      <c r="EB19" s="9">
        <v>1.8859999999999999</v>
      </c>
      <c r="EC19" s="9">
        <v>1.113</v>
      </c>
      <c r="ED19" s="9">
        <v>4.2839999999999998</v>
      </c>
      <c r="EE19" s="9">
        <v>1.9259999999999999</v>
      </c>
      <c r="EF19" s="9">
        <v>2.359</v>
      </c>
      <c r="EG19" s="9">
        <v>1.4370000000000001</v>
      </c>
      <c r="EH19" s="9">
        <v>0.124</v>
      </c>
      <c r="EI19" s="9">
        <v>1.3140000000000001</v>
      </c>
      <c r="EJ19" s="9">
        <v>30.565999999999999</v>
      </c>
      <c r="EK19" s="9">
        <v>13.744</v>
      </c>
      <c r="EL19" s="9">
        <v>16.821999999999999</v>
      </c>
      <c r="EM19" s="9">
        <v>9.1669999999999998</v>
      </c>
      <c r="EN19" s="9">
        <v>4.556</v>
      </c>
      <c r="EO19" s="9">
        <v>4.6100000000000003</v>
      </c>
      <c r="EP19" s="9">
        <v>8.657</v>
      </c>
      <c r="EQ19" s="9">
        <v>4.194</v>
      </c>
      <c r="ER19" s="9">
        <v>4.4630000000000001</v>
      </c>
      <c r="ES19" s="9">
        <v>0.50900000000000001</v>
      </c>
      <c r="ET19" s="9">
        <v>0.36199999999999999</v>
      </c>
      <c r="EU19" s="9">
        <v>0.14699999999999999</v>
      </c>
      <c r="EV19" s="9">
        <v>0</v>
      </c>
      <c r="EW19" s="9">
        <v>0</v>
      </c>
      <c r="EX19" s="9">
        <v>0</v>
      </c>
      <c r="EY19" s="9">
        <v>18.777999999999999</v>
      </c>
      <c r="EZ19" s="9">
        <v>8.4390000000000001</v>
      </c>
      <c r="FA19" s="9">
        <v>10.339</v>
      </c>
      <c r="FB19" s="9">
        <v>2.008</v>
      </c>
      <c r="FC19" s="9">
        <v>1.073</v>
      </c>
      <c r="FD19" s="9">
        <v>0.93500000000000005</v>
      </c>
      <c r="FE19" s="9">
        <v>16.77</v>
      </c>
      <c r="FF19" s="9">
        <v>7.3659999999999997</v>
      </c>
      <c r="FG19" s="9">
        <v>9.4039999999999999</v>
      </c>
      <c r="FH19" s="9">
        <v>2.6219999999999999</v>
      </c>
      <c r="FI19" s="9">
        <v>0.749</v>
      </c>
      <c r="FJ19" s="9">
        <v>1.873</v>
      </c>
      <c r="FK19" s="9">
        <v>143.38300000000001</v>
      </c>
      <c r="FL19" s="9">
        <v>65.674000000000007</v>
      </c>
      <c r="FM19" s="9">
        <v>77.709000000000003</v>
      </c>
      <c r="FN19" s="9">
        <v>121.542</v>
      </c>
      <c r="FO19" s="9">
        <v>52.597000000000001</v>
      </c>
      <c r="FP19" s="9">
        <v>68.944999999999993</v>
      </c>
      <c r="FQ19" s="9">
        <v>21.841999999999999</v>
      </c>
      <c r="FR19" s="9">
        <v>13.077</v>
      </c>
      <c r="FS19" s="9">
        <v>8.7650000000000006</v>
      </c>
      <c r="FT19" s="9">
        <v>11.656000000000001</v>
      </c>
      <c r="FU19" s="9">
        <v>6.08</v>
      </c>
      <c r="FV19" s="9">
        <v>5.5759999999999996</v>
      </c>
      <c r="FW19" s="9">
        <v>171.01400000000001</v>
      </c>
      <c r="FX19" s="9">
        <v>77.272000000000006</v>
      </c>
      <c r="FY19" s="9">
        <v>93.741</v>
      </c>
      <c r="FZ19" s="9">
        <v>292.60199999999998</v>
      </c>
      <c r="GA19" s="9">
        <v>149.798</v>
      </c>
      <c r="GB19" s="9">
        <v>142.804</v>
      </c>
      <c r="GC19" s="9">
        <v>173.94900000000001</v>
      </c>
      <c r="GD19" s="9">
        <v>79.417000000000002</v>
      </c>
      <c r="GE19" s="9">
        <v>94.531999999999996</v>
      </c>
      <c r="GF19" s="9">
        <v>149.88999999999999</v>
      </c>
      <c r="GG19" s="9">
        <v>72.716999999999999</v>
      </c>
      <c r="GH19" s="9">
        <v>77.171999999999997</v>
      </c>
      <c r="GI19" s="9">
        <v>112.44</v>
      </c>
      <c r="GJ19" s="9">
        <v>56.155999999999999</v>
      </c>
      <c r="GK19" s="9">
        <v>56.284999999999997</v>
      </c>
      <c r="GL19" s="9">
        <v>10.311999999999999</v>
      </c>
      <c r="GM19" s="9">
        <v>6.1909999999999998</v>
      </c>
      <c r="GN19" s="9">
        <v>4.1210000000000004</v>
      </c>
      <c r="GO19" s="9">
        <v>4.7190000000000003</v>
      </c>
      <c r="GP19" s="9">
        <v>1.9419999999999999</v>
      </c>
      <c r="GQ19" s="9">
        <v>2.7770000000000001</v>
      </c>
      <c r="GR19" s="9">
        <v>13.988</v>
      </c>
      <c r="GS19" s="9">
        <v>6.5730000000000004</v>
      </c>
      <c r="GT19" s="9">
        <v>7.415</v>
      </c>
      <c r="GU19" s="9">
        <v>4.0090000000000003</v>
      </c>
      <c r="GV19" s="9">
        <v>2.1120000000000001</v>
      </c>
      <c r="GW19" s="9">
        <v>1.8979999999999999</v>
      </c>
      <c r="GX19" s="9">
        <v>3.2789999999999999</v>
      </c>
      <c r="GY19" s="9">
        <v>1.786</v>
      </c>
      <c r="GZ19" s="9">
        <v>1.4930000000000001</v>
      </c>
      <c r="HA19" s="9">
        <v>1.0349999999999999</v>
      </c>
      <c r="HB19" s="9">
        <v>0.56999999999999995</v>
      </c>
      <c r="HC19" s="9">
        <v>0.46500000000000002</v>
      </c>
      <c r="HD19" s="9">
        <v>2.2440000000000002</v>
      </c>
      <c r="HE19" s="9">
        <v>1.216</v>
      </c>
      <c r="HF19" s="9">
        <v>1.028</v>
      </c>
      <c r="HG19" s="9">
        <v>0.73</v>
      </c>
      <c r="HH19" s="9">
        <v>0.32600000000000001</v>
      </c>
      <c r="HI19" s="9">
        <v>0.40500000000000003</v>
      </c>
      <c r="HJ19" s="9">
        <v>9.9789999999999992</v>
      </c>
      <c r="HK19" s="9">
        <v>4.4610000000000003</v>
      </c>
      <c r="HL19" s="9">
        <v>5.5179999999999998</v>
      </c>
      <c r="HM19" s="9">
        <v>3.03</v>
      </c>
      <c r="HN19" s="9">
        <v>1.5069999999999999</v>
      </c>
      <c r="HO19" s="9">
        <v>1.5229999999999999</v>
      </c>
      <c r="HP19" s="9">
        <v>2.895</v>
      </c>
      <c r="HQ19" s="9">
        <v>1.3720000000000001</v>
      </c>
      <c r="HR19" s="9">
        <v>1.5229999999999999</v>
      </c>
      <c r="HS19" s="9">
        <v>0.13500000000000001</v>
      </c>
      <c r="HT19" s="9">
        <v>0.13500000000000001</v>
      </c>
      <c r="HU19" s="9">
        <v>0</v>
      </c>
      <c r="HV19" s="9">
        <v>0</v>
      </c>
      <c r="HW19" s="9">
        <v>0</v>
      </c>
      <c r="HX19" s="9">
        <v>0</v>
      </c>
      <c r="HY19" s="9">
        <v>5.8739999999999997</v>
      </c>
      <c r="HZ19" s="9">
        <v>2.4980000000000002</v>
      </c>
      <c r="IA19" s="9">
        <v>3.3759999999999999</v>
      </c>
      <c r="IB19" s="9">
        <v>0.112</v>
      </c>
      <c r="IC19" s="9">
        <v>0</v>
      </c>
      <c r="ID19" s="9">
        <v>0.112</v>
      </c>
      <c r="IE19" s="9">
        <v>5.7619999999999996</v>
      </c>
      <c r="IF19" s="9">
        <v>2.4980000000000002</v>
      </c>
      <c r="IG19" s="9">
        <v>3.2639999999999998</v>
      </c>
      <c r="IH19" s="9">
        <v>1.075</v>
      </c>
      <c r="II19" s="9">
        <v>0.45700000000000002</v>
      </c>
      <c r="IJ19" s="9">
        <v>0.61799999999999999</v>
      </c>
      <c r="IK19" s="9">
        <v>23.460999999999999</v>
      </c>
      <c r="IL19" s="9">
        <v>9.9890000000000008</v>
      </c>
      <c r="IM19" s="9">
        <v>13.472</v>
      </c>
      <c r="IN19" s="9">
        <v>21.120999999999999</v>
      </c>
      <c r="IO19" s="9">
        <v>8.8940000000000001</v>
      </c>
      <c r="IP19" s="9">
        <v>12.227</v>
      </c>
      <c r="IQ19" s="9">
        <v>2.34</v>
      </c>
    </row>
    <row r="20" spans="1:251">
      <c r="A20" s="10">
        <v>45323</v>
      </c>
      <c r="B20" s="9">
        <v>6.2530000000000001</v>
      </c>
      <c r="C20" s="9">
        <v>2.7290000000000001</v>
      </c>
      <c r="D20" s="9">
        <v>3.5230000000000001</v>
      </c>
      <c r="E20" s="9">
        <v>50.540999999999997</v>
      </c>
      <c r="F20" s="9">
        <v>18.135000000000002</v>
      </c>
      <c r="G20" s="9">
        <v>32.405999999999999</v>
      </c>
      <c r="H20" s="9">
        <v>14.327999999999999</v>
      </c>
      <c r="I20" s="9">
        <v>4.7229999999999999</v>
      </c>
      <c r="J20" s="9">
        <v>9.6039999999999992</v>
      </c>
      <c r="K20" s="9">
        <v>449.86</v>
      </c>
      <c r="L20" s="9">
        <v>196.23599999999999</v>
      </c>
      <c r="M20" s="9">
        <v>253.624</v>
      </c>
      <c r="N20" s="9">
        <v>387.38499999999999</v>
      </c>
      <c r="O20" s="9">
        <v>166.40899999999999</v>
      </c>
      <c r="P20" s="9">
        <v>220.976</v>
      </c>
      <c r="Q20" s="9">
        <v>62.475000000000001</v>
      </c>
      <c r="R20" s="9">
        <v>29.827000000000002</v>
      </c>
      <c r="S20" s="9">
        <v>32.648000000000003</v>
      </c>
      <c r="T20" s="9">
        <v>35.698</v>
      </c>
      <c r="U20" s="9">
        <v>18.521000000000001</v>
      </c>
      <c r="V20" s="9">
        <v>17.177</v>
      </c>
      <c r="W20" s="9">
        <v>540.35799999999995</v>
      </c>
      <c r="X20" s="9">
        <v>228.797</v>
      </c>
      <c r="Y20" s="9">
        <v>311.56099999999998</v>
      </c>
      <c r="Z20" s="9">
        <v>952.16300000000001</v>
      </c>
      <c r="AA20" s="9">
        <v>497.78300000000002</v>
      </c>
      <c r="AB20" s="9">
        <v>454.38</v>
      </c>
      <c r="AC20" s="9">
        <v>555.14200000000005</v>
      </c>
      <c r="AD20" s="9">
        <v>238.57900000000001</v>
      </c>
      <c r="AE20" s="9">
        <v>316.56299999999999</v>
      </c>
      <c r="AF20" s="9">
        <v>2279.971</v>
      </c>
      <c r="AG20" s="9">
        <v>1125.5239999999999</v>
      </c>
      <c r="AH20" s="9">
        <v>1154.4469999999999</v>
      </c>
      <c r="AI20" s="9">
        <v>1531.1880000000001</v>
      </c>
      <c r="AJ20" s="9">
        <v>809.63300000000004</v>
      </c>
      <c r="AK20" s="9">
        <v>721.55499999999995</v>
      </c>
      <c r="AL20" s="9">
        <v>168.71799999999999</v>
      </c>
      <c r="AM20" s="9">
        <v>85.156999999999996</v>
      </c>
      <c r="AN20" s="9">
        <v>83.561000000000007</v>
      </c>
      <c r="AO20" s="9">
        <v>99.171000000000006</v>
      </c>
      <c r="AP20" s="9">
        <v>38.494</v>
      </c>
      <c r="AQ20" s="9">
        <v>60.677</v>
      </c>
      <c r="AR20" s="9">
        <v>211.12200000000001</v>
      </c>
      <c r="AS20" s="9">
        <v>90.213999999999999</v>
      </c>
      <c r="AT20" s="9">
        <v>120.908</v>
      </c>
      <c r="AU20" s="9">
        <v>34.405000000000001</v>
      </c>
      <c r="AV20" s="9">
        <v>13.75</v>
      </c>
      <c r="AW20" s="9">
        <v>20.655999999999999</v>
      </c>
      <c r="AX20" s="9">
        <v>27.282</v>
      </c>
      <c r="AY20" s="9">
        <v>12.327999999999999</v>
      </c>
      <c r="AZ20" s="9">
        <v>14.952999999999999</v>
      </c>
      <c r="BA20" s="9">
        <v>12.51</v>
      </c>
      <c r="BB20" s="9">
        <v>7.6760000000000002</v>
      </c>
      <c r="BC20" s="9">
        <v>4.8339999999999996</v>
      </c>
      <c r="BD20" s="9">
        <v>14.772</v>
      </c>
      <c r="BE20" s="9">
        <v>4.6520000000000001</v>
      </c>
      <c r="BF20" s="9">
        <v>10.119999999999999</v>
      </c>
      <c r="BG20" s="9">
        <v>7.1239999999999997</v>
      </c>
      <c r="BH20" s="9">
        <v>1.421</v>
      </c>
      <c r="BI20" s="9">
        <v>5.7030000000000003</v>
      </c>
      <c r="BJ20" s="9">
        <v>176.71700000000001</v>
      </c>
      <c r="BK20" s="9">
        <v>76.463999999999999</v>
      </c>
      <c r="BL20" s="9">
        <v>100.253</v>
      </c>
      <c r="BM20" s="9">
        <v>53.912999999999997</v>
      </c>
      <c r="BN20" s="9">
        <v>25.228000000000002</v>
      </c>
      <c r="BO20" s="9">
        <v>28.684999999999999</v>
      </c>
      <c r="BP20" s="9">
        <v>48.122999999999998</v>
      </c>
      <c r="BQ20" s="9">
        <v>22.652999999999999</v>
      </c>
      <c r="BR20" s="9">
        <v>25.47</v>
      </c>
      <c r="BS20" s="9">
        <v>5.79</v>
      </c>
      <c r="BT20" s="9">
        <v>2.5739999999999998</v>
      </c>
      <c r="BU20" s="9">
        <v>3.2149999999999999</v>
      </c>
      <c r="BV20" s="9">
        <v>1.353</v>
      </c>
      <c r="BW20" s="9">
        <v>0.95599999999999996</v>
      </c>
      <c r="BX20" s="9">
        <v>0.39700000000000002</v>
      </c>
      <c r="BY20" s="9">
        <v>96.519000000000005</v>
      </c>
      <c r="BZ20" s="9">
        <v>43.085999999999999</v>
      </c>
      <c r="CA20" s="9">
        <v>53.433</v>
      </c>
      <c r="CB20" s="9">
        <v>9.0649999999999995</v>
      </c>
      <c r="CC20" s="9">
        <v>2.9710000000000001</v>
      </c>
      <c r="CD20" s="9">
        <v>6.0949999999999998</v>
      </c>
      <c r="CE20" s="9">
        <v>87.453999999999994</v>
      </c>
      <c r="CF20" s="9">
        <v>40.116</v>
      </c>
      <c r="CG20" s="9">
        <v>47.338000000000001</v>
      </c>
      <c r="CH20" s="9">
        <v>24.931999999999999</v>
      </c>
      <c r="CI20" s="9">
        <v>7.194</v>
      </c>
      <c r="CJ20" s="9">
        <v>17.738</v>
      </c>
      <c r="CK20" s="9">
        <v>537.66</v>
      </c>
      <c r="CL20" s="9">
        <v>225.67699999999999</v>
      </c>
      <c r="CM20" s="9">
        <v>311.983</v>
      </c>
      <c r="CN20" s="9">
        <v>478.63600000000002</v>
      </c>
      <c r="CO20" s="9">
        <v>199.84700000000001</v>
      </c>
      <c r="CP20" s="9">
        <v>278.78899999999999</v>
      </c>
      <c r="CQ20" s="9">
        <v>59.024000000000001</v>
      </c>
      <c r="CR20" s="9">
        <v>25.83</v>
      </c>
      <c r="CS20" s="9">
        <v>33.194000000000003</v>
      </c>
      <c r="CT20" s="9">
        <v>60.633000000000003</v>
      </c>
      <c r="CU20" s="9">
        <v>30.329000000000001</v>
      </c>
      <c r="CV20" s="9">
        <v>30.303999999999998</v>
      </c>
      <c r="CW20" s="9">
        <v>688.149</v>
      </c>
      <c r="CX20" s="9">
        <v>285.56099999999998</v>
      </c>
      <c r="CY20" s="9">
        <v>402.58800000000002</v>
      </c>
      <c r="CZ20" s="9">
        <v>1565.5940000000001</v>
      </c>
      <c r="DA20" s="9">
        <v>823.38300000000004</v>
      </c>
      <c r="DB20" s="9">
        <v>742.21100000000001</v>
      </c>
      <c r="DC20" s="9">
        <v>714.37699999999995</v>
      </c>
      <c r="DD20" s="9">
        <v>302.14100000000002</v>
      </c>
      <c r="DE20" s="9">
        <v>412.23599999999999</v>
      </c>
      <c r="DF20" s="9">
        <v>469.28399999999999</v>
      </c>
      <c r="DG20" s="9">
        <v>230.26499999999999</v>
      </c>
      <c r="DH20" s="9">
        <v>239.01900000000001</v>
      </c>
      <c r="DI20" s="9">
        <v>278.54599999999999</v>
      </c>
      <c r="DJ20" s="9">
        <v>142.36199999999999</v>
      </c>
      <c r="DK20" s="9">
        <v>136.184</v>
      </c>
      <c r="DL20" s="9">
        <v>34.588000000000001</v>
      </c>
      <c r="DM20" s="9">
        <v>16.385999999999999</v>
      </c>
      <c r="DN20" s="9">
        <v>18.202999999999999</v>
      </c>
      <c r="DO20" s="9">
        <v>20.821000000000002</v>
      </c>
      <c r="DP20" s="9">
        <v>7.6429999999999998</v>
      </c>
      <c r="DQ20" s="9">
        <v>13.178000000000001</v>
      </c>
      <c r="DR20" s="9">
        <v>44.633000000000003</v>
      </c>
      <c r="DS20" s="9">
        <v>20.103999999999999</v>
      </c>
      <c r="DT20" s="9">
        <v>24.53</v>
      </c>
      <c r="DU20" s="9">
        <v>7.7320000000000002</v>
      </c>
      <c r="DV20" s="9">
        <v>3.617</v>
      </c>
      <c r="DW20" s="9">
        <v>4.1159999999999997</v>
      </c>
      <c r="DX20" s="9">
        <v>5.16</v>
      </c>
      <c r="DY20" s="9">
        <v>2.4590000000000001</v>
      </c>
      <c r="DZ20" s="9">
        <v>2.7</v>
      </c>
      <c r="EA20" s="9">
        <v>2.8639999999999999</v>
      </c>
      <c r="EB20" s="9">
        <v>1.2969999999999999</v>
      </c>
      <c r="EC20" s="9">
        <v>1.5680000000000001</v>
      </c>
      <c r="ED20" s="9">
        <v>2.2949999999999999</v>
      </c>
      <c r="EE20" s="9">
        <v>1.163</v>
      </c>
      <c r="EF20" s="9">
        <v>1.1319999999999999</v>
      </c>
      <c r="EG20" s="9">
        <v>2.573</v>
      </c>
      <c r="EH20" s="9">
        <v>1.157</v>
      </c>
      <c r="EI20" s="9">
        <v>1.4159999999999999</v>
      </c>
      <c r="EJ20" s="9">
        <v>36.901000000000003</v>
      </c>
      <c r="EK20" s="9">
        <v>16.486999999999998</v>
      </c>
      <c r="EL20" s="9">
        <v>20.414000000000001</v>
      </c>
      <c r="EM20" s="9">
        <v>10.041</v>
      </c>
      <c r="EN20" s="9">
        <v>5.4</v>
      </c>
      <c r="EO20" s="9">
        <v>4.6420000000000003</v>
      </c>
      <c r="EP20" s="9">
        <v>9.391</v>
      </c>
      <c r="EQ20" s="9">
        <v>5.4</v>
      </c>
      <c r="ER20" s="9">
        <v>3.9910000000000001</v>
      </c>
      <c r="ES20" s="9">
        <v>0.65</v>
      </c>
      <c r="ET20" s="9">
        <v>0</v>
      </c>
      <c r="EU20" s="9">
        <v>0.65</v>
      </c>
      <c r="EV20" s="9">
        <v>0.33700000000000002</v>
      </c>
      <c r="EW20" s="9">
        <v>0.11899999999999999</v>
      </c>
      <c r="EX20" s="9">
        <v>0.217</v>
      </c>
      <c r="EY20" s="9">
        <v>22.481999999999999</v>
      </c>
      <c r="EZ20" s="9">
        <v>9.8179999999999996</v>
      </c>
      <c r="FA20" s="9">
        <v>12.663</v>
      </c>
      <c r="FB20" s="9">
        <v>2.7330000000000001</v>
      </c>
      <c r="FC20" s="9">
        <v>1.46</v>
      </c>
      <c r="FD20" s="9">
        <v>1.2729999999999999</v>
      </c>
      <c r="FE20" s="9">
        <v>19.748999999999999</v>
      </c>
      <c r="FF20" s="9">
        <v>8.3580000000000005</v>
      </c>
      <c r="FG20" s="9">
        <v>11.391</v>
      </c>
      <c r="FH20" s="9">
        <v>4.0410000000000004</v>
      </c>
      <c r="FI20" s="9">
        <v>1.1499999999999999</v>
      </c>
      <c r="FJ20" s="9">
        <v>2.8919999999999999</v>
      </c>
      <c r="FK20" s="9">
        <v>146.10499999999999</v>
      </c>
      <c r="FL20" s="9">
        <v>67.799000000000007</v>
      </c>
      <c r="FM20" s="9">
        <v>78.305999999999997</v>
      </c>
      <c r="FN20" s="9">
        <v>124.973</v>
      </c>
      <c r="FO20" s="9">
        <v>55.628999999999998</v>
      </c>
      <c r="FP20" s="9">
        <v>69.343999999999994</v>
      </c>
      <c r="FQ20" s="9">
        <v>21.132000000000001</v>
      </c>
      <c r="FR20" s="9">
        <v>12.170999999999999</v>
      </c>
      <c r="FS20" s="9">
        <v>8.9610000000000003</v>
      </c>
      <c r="FT20" s="9">
        <v>12.256</v>
      </c>
      <c r="FU20" s="9">
        <v>6.6959999999999997</v>
      </c>
      <c r="FV20" s="9">
        <v>5.5590000000000002</v>
      </c>
      <c r="FW20" s="9">
        <v>178.483</v>
      </c>
      <c r="FX20" s="9">
        <v>81.206000000000003</v>
      </c>
      <c r="FY20" s="9">
        <v>97.275999999999996</v>
      </c>
      <c r="FZ20" s="9">
        <v>286.27800000000002</v>
      </c>
      <c r="GA20" s="9">
        <v>145.97900000000001</v>
      </c>
      <c r="GB20" s="9">
        <v>140.29900000000001</v>
      </c>
      <c r="GC20" s="9">
        <v>183.006</v>
      </c>
      <c r="GD20" s="9">
        <v>84.286000000000001</v>
      </c>
      <c r="GE20" s="9">
        <v>98.718999999999994</v>
      </c>
      <c r="GF20" s="9">
        <v>151.48599999999999</v>
      </c>
      <c r="GG20" s="9">
        <v>73.161000000000001</v>
      </c>
      <c r="GH20" s="9">
        <v>78.325000000000003</v>
      </c>
      <c r="GI20" s="9">
        <v>115.25700000000001</v>
      </c>
      <c r="GJ20" s="9">
        <v>56.134</v>
      </c>
      <c r="GK20" s="9">
        <v>59.122999999999998</v>
      </c>
      <c r="GL20" s="9">
        <v>11.305999999999999</v>
      </c>
      <c r="GM20" s="9">
        <v>6.2880000000000003</v>
      </c>
      <c r="GN20" s="9">
        <v>5.0179999999999998</v>
      </c>
      <c r="GO20" s="9">
        <v>4.6360000000000001</v>
      </c>
      <c r="GP20" s="9">
        <v>1.821</v>
      </c>
      <c r="GQ20" s="9">
        <v>2.8149999999999999</v>
      </c>
      <c r="GR20" s="9">
        <v>11.49</v>
      </c>
      <c r="GS20" s="9">
        <v>4.8860000000000001</v>
      </c>
      <c r="GT20" s="9">
        <v>6.6040000000000001</v>
      </c>
      <c r="GU20" s="9">
        <v>2.5569999999999999</v>
      </c>
      <c r="GV20" s="9">
        <v>1.2529999999999999</v>
      </c>
      <c r="GW20" s="9">
        <v>1.304</v>
      </c>
      <c r="GX20" s="9">
        <v>1.8460000000000001</v>
      </c>
      <c r="GY20" s="9">
        <v>1.181</v>
      </c>
      <c r="GZ20" s="9">
        <v>0.66500000000000004</v>
      </c>
      <c r="HA20" s="9">
        <v>1.097</v>
      </c>
      <c r="HB20" s="9">
        <v>0.66500000000000004</v>
      </c>
      <c r="HC20" s="9">
        <v>0.43099999999999999</v>
      </c>
      <c r="HD20" s="9">
        <v>0.749</v>
      </c>
      <c r="HE20" s="9">
        <v>0.51600000000000001</v>
      </c>
      <c r="HF20" s="9">
        <v>0.23300000000000001</v>
      </c>
      <c r="HG20" s="9">
        <v>0.71199999999999997</v>
      </c>
      <c r="HH20" s="9">
        <v>7.1999999999999995E-2</v>
      </c>
      <c r="HI20" s="9">
        <v>0.63900000000000001</v>
      </c>
      <c r="HJ20" s="9">
        <v>8.9329999999999998</v>
      </c>
      <c r="HK20" s="9">
        <v>3.633</v>
      </c>
      <c r="HL20" s="9">
        <v>5.3</v>
      </c>
      <c r="HM20" s="9">
        <v>2.887</v>
      </c>
      <c r="HN20" s="9">
        <v>1.397</v>
      </c>
      <c r="HO20" s="9">
        <v>1.49</v>
      </c>
      <c r="HP20" s="9">
        <v>2.6970000000000001</v>
      </c>
      <c r="HQ20" s="9">
        <v>1.32</v>
      </c>
      <c r="HR20" s="9">
        <v>1.377</v>
      </c>
      <c r="HS20" s="9">
        <v>0.19</v>
      </c>
      <c r="HT20" s="9">
        <v>7.6999999999999999E-2</v>
      </c>
      <c r="HU20" s="9">
        <v>0.113</v>
      </c>
      <c r="HV20" s="9">
        <v>0.114</v>
      </c>
      <c r="HW20" s="9">
        <v>0</v>
      </c>
      <c r="HX20" s="9">
        <v>0.114</v>
      </c>
      <c r="HY20" s="9">
        <v>4.2549999999999999</v>
      </c>
      <c r="HZ20" s="9">
        <v>1.5980000000000001</v>
      </c>
      <c r="IA20" s="9">
        <v>2.6579999999999999</v>
      </c>
      <c r="IB20" s="9">
        <v>0.33500000000000002</v>
      </c>
      <c r="IC20" s="9">
        <v>0.214</v>
      </c>
      <c r="ID20" s="9">
        <v>0.121</v>
      </c>
      <c r="IE20" s="9">
        <v>3.92</v>
      </c>
      <c r="IF20" s="9">
        <v>1.3839999999999999</v>
      </c>
      <c r="IG20" s="9">
        <v>2.5369999999999999</v>
      </c>
      <c r="IH20" s="9">
        <v>1.6759999999999999</v>
      </c>
      <c r="II20" s="9">
        <v>0.63800000000000001</v>
      </c>
      <c r="IJ20" s="9">
        <v>1.038</v>
      </c>
      <c r="IK20" s="9">
        <v>24.739000000000001</v>
      </c>
      <c r="IL20" s="9">
        <v>12.141</v>
      </c>
      <c r="IM20" s="9">
        <v>12.598000000000001</v>
      </c>
      <c r="IN20" s="9">
        <v>21.469000000000001</v>
      </c>
      <c r="IO20" s="9">
        <v>10.696</v>
      </c>
      <c r="IP20" s="9">
        <v>10.773</v>
      </c>
      <c r="IQ20" s="9">
        <v>3.27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O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93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</row>
    <row r="2" spans="1:9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</row>
    <row r="3" spans="1:9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</row>
    <row r="4" spans="1:9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</row>
    <row r="5" spans="1:93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</row>
    <row r="6" spans="1:9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</row>
    <row r="7" spans="1:9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</row>
    <row r="8" spans="1:93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</row>
    <row r="9" spans="1:93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</row>
    <row r="10" spans="1:93">
      <c r="A10" s="4" t="s">
        <v>258</v>
      </c>
      <c r="B10" s="8" t="s">
        <v>2104</v>
      </c>
      <c r="C10" s="8" t="s">
        <v>2105</v>
      </c>
      <c r="D10" s="8" t="s">
        <v>2106</v>
      </c>
      <c r="E10" s="8" t="s">
        <v>2107</v>
      </c>
      <c r="F10" s="8" t="s">
        <v>2108</v>
      </c>
      <c r="G10" s="8" t="s">
        <v>2109</v>
      </c>
      <c r="H10" s="8" t="s">
        <v>2110</v>
      </c>
      <c r="I10" s="8" t="s">
        <v>2111</v>
      </c>
      <c r="J10" s="8" t="s">
        <v>2112</v>
      </c>
      <c r="K10" s="8" t="s">
        <v>2113</v>
      </c>
      <c r="L10" s="8" t="s">
        <v>2114</v>
      </c>
      <c r="M10" s="8" t="s">
        <v>2115</v>
      </c>
      <c r="N10" s="8" t="s">
        <v>2116</v>
      </c>
      <c r="O10" s="8" t="s">
        <v>2117</v>
      </c>
      <c r="P10" s="8" t="s">
        <v>2118</v>
      </c>
      <c r="Q10" s="8" t="s">
        <v>2119</v>
      </c>
      <c r="R10" s="8" t="s">
        <v>2120</v>
      </c>
      <c r="S10" s="8" t="s">
        <v>2121</v>
      </c>
      <c r="T10" s="8" t="s">
        <v>2122</v>
      </c>
      <c r="U10" s="8" t="s">
        <v>2123</v>
      </c>
      <c r="V10" s="8" t="s">
        <v>2124</v>
      </c>
      <c r="W10" s="8" t="s">
        <v>2125</v>
      </c>
      <c r="X10" s="8" t="s">
        <v>2126</v>
      </c>
      <c r="Y10" s="8" t="s">
        <v>2127</v>
      </c>
      <c r="Z10" s="8" t="s">
        <v>2128</v>
      </c>
      <c r="AA10" s="8" t="s">
        <v>2129</v>
      </c>
      <c r="AB10" s="8" t="s">
        <v>2130</v>
      </c>
      <c r="AC10" s="8" t="s">
        <v>2131</v>
      </c>
      <c r="AD10" s="8" t="s">
        <v>2132</v>
      </c>
      <c r="AE10" s="8" t="s">
        <v>2133</v>
      </c>
      <c r="AF10" s="8" t="s">
        <v>2134</v>
      </c>
      <c r="AG10" s="8" t="s">
        <v>2135</v>
      </c>
      <c r="AH10" s="8" t="s">
        <v>2136</v>
      </c>
      <c r="AI10" s="8" t="s">
        <v>2137</v>
      </c>
      <c r="AJ10" s="8" t="s">
        <v>2138</v>
      </c>
      <c r="AK10" s="8" t="s">
        <v>2139</v>
      </c>
      <c r="AL10" s="8" t="s">
        <v>2140</v>
      </c>
      <c r="AM10" s="8" t="s">
        <v>2141</v>
      </c>
      <c r="AN10" s="8" t="s">
        <v>2142</v>
      </c>
      <c r="AO10" s="8" t="s">
        <v>2143</v>
      </c>
      <c r="AP10" s="8" t="s">
        <v>2144</v>
      </c>
      <c r="AQ10" s="8" t="s">
        <v>2145</v>
      </c>
      <c r="AR10" s="8" t="s">
        <v>2146</v>
      </c>
      <c r="AS10" s="8" t="s">
        <v>2147</v>
      </c>
      <c r="AT10" s="8" t="s">
        <v>2148</v>
      </c>
      <c r="AU10" s="8" t="s">
        <v>2149</v>
      </c>
      <c r="AV10" s="8" t="s">
        <v>2150</v>
      </c>
      <c r="AW10" s="8" t="s">
        <v>2151</v>
      </c>
      <c r="AX10" s="8" t="s">
        <v>2152</v>
      </c>
      <c r="AY10" s="8" t="s">
        <v>2153</v>
      </c>
      <c r="AZ10" s="8" t="s">
        <v>2154</v>
      </c>
      <c r="BA10" s="8" t="s">
        <v>2155</v>
      </c>
      <c r="BB10" s="8" t="s">
        <v>2156</v>
      </c>
      <c r="BC10" s="8" t="s">
        <v>2157</v>
      </c>
      <c r="BD10" s="8" t="s">
        <v>2158</v>
      </c>
      <c r="BE10" s="8" t="s">
        <v>2159</v>
      </c>
      <c r="BF10" s="8" t="s">
        <v>2160</v>
      </c>
      <c r="BG10" s="8" t="s">
        <v>2161</v>
      </c>
      <c r="BH10" s="8" t="s">
        <v>2162</v>
      </c>
      <c r="BI10" s="8" t="s">
        <v>2163</v>
      </c>
      <c r="BJ10" s="8" t="s">
        <v>2164</v>
      </c>
      <c r="BK10" s="8" t="s">
        <v>2165</v>
      </c>
      <c r="BL10" s="8" t="s">
        <v>2166</v>
      </c>
      <c r="BM10" s="8" t="s">
        <v>2167</v>
      </c>
      <c r="BN10" s="8" t="s">
        <v>2168</v>
      </c>
      <c r="BO10" s="8" t="s">
        <v>2169</v>
      </c>
      <c r="BP10" s="8" t="s">
        <v>2170</v>
      </c>
      <c r="BQ10" s="8" t="s">
        <v>2171</v>
      </c>
      <c r="BR10" s="8" t="s">
        <v>2172</v>
      </c>
      <c r="BS10" s="8" t="s">
        <v>2173</v>
      </c>
      <c r="BT10" s="8" t="s">
        <v>2174</v>
      </c>
      <c r="BU10" s="8" t="s">
        <v>2175</v>
      </c>
      <c r="BV10" s="8" t="s">
        <v>2176</v>
      </c>
      <c r="BW10" s="8" t="s">
        <v>2177</v>
      </c>
      <c r="BX10" s="8" t="s">
        <v>2178</v>
      </c>
      <c r="BY10" s="8" t="s">
        <v>2179</v>
      </c>
      <c r="BZ10" s="8" t="s">
        <v>2180</v>
      </c>
      <c r="CA10" s="8" t="s">
        <v>2181</v>
      </c>
      <c r="CB10" s="8" t="s">
        <v>2182</v>
      </c>
      <c r="CC10" s="8" t="s">
        <v>2183</v>
      </c>
      <c r="CD10" s="8" t="s">
        <v>2184</v>
      </c>
      <c r="CE10" s="8" t="s">
        <v>2185</v>
      </c>
      <c r="CF10" s="8" t="s">
        <v>2186</v>
      </c>
      <c r="CG10" s="8" t="s">
        <v>2187</v>
      </c>
      <c r="CH10" s="8" t="s">
        <v>2188</v>
      </c>
      <c r="CI10" s="8" t="s">
        <v>2189</v>
      </c>
      <c r="CJ10" s="8" t="s">
        <v>2190</v>
      </c>
      <c r="CK10" s="8" t="s">
        <v>2191</v>
      </c>
      <c r="CL10" s="8" t="s">
        <v>2192</v>
      </c>
      <c r="CM10" s="8" t="s">
        <v>2193</v>
      </c>
      <c r="CN10" s="8" t="s">
        <v>2194</v>
      </c>
      <c r="CO10" s="8" t="s">
        <v>2195</v>
      </c>
    </row>
    <row r="11" spans="1:93">
      <c r="A11" s="10">
        <v>42036</v>
      </c>
      <c r="B11" s="9">
        <v>1.284</v>
      </c>
      <c r="C11" s="9">
        <v>0.46899999999999997</v>
      </c>
      <c r="D11" s="9">
        <v>4.3230000000000004</v>
      </c>
      <c r="E11" s="9">
        <v>2.4670000000000001</v>
      </c>
      <c r="F11" s="9">
        <v>1.855</v>
      </c>
      <c r="G11" s="9">
        <v>35.113999999999997</v>
      </c>
      <c r="H11" s="9">
        <v>14.972</v>
      </c>
      <c r="I11" s="9">
        <v>20.141999999999999</v>
      </c>
      <c r="J11" s="9">
        <v>131.97900000000001</v>
      </c>
      <c r="K11" s="9">
        <v>71.326999999999998</v>
      </c>
      <c r="L11" s="9">
        <v>60.652999999999999</v>
      </c>
      <c r="M11" s="9">
        <v>36.996000000000002</v>
      </c>
      <c r="N11" s="9">
        <v>16.077999999999999</v>
      </c>
      <c r="O11" s="9">
        <v>20.917999999999999</v>
      </c>
      <c r="P11" s="9">
        <v>310.29199999999997</v>
      </c>
      <c r="Q11" s="9">
        <v>151.71700000000001</v>
      </c>
      <c r="R11" s="9">
        <v>158.57499999999999</v>
      </c>
      <c r="S11" s="9">
        <v>211.11</v>
      </c>
      <c r="T11" s="9">
        <v>108.291</v>
      </c>
      <c r="U11" s="9">
        <v>102.819</v>
      </c>
      <c r="V11" s="9">
        <v>26.946000000000002</v>
      </c>
      <c r="W11" s="9">
        <v>14.943</v>
      </c>
      <c r="X11" s="9">
        <v>12.003</v>
      </c>
      <c r="Y11" s="9">
        <v>15.045999999999999</v>
      </c>
      <c r="Z11" s="9">
        <v>6.8010000000000002</v>
      </c>
      <c r="AA11" s="9">
        <v>8.2460000000000004</v>
      </c>
      <c r="AB11" s="9">
        <v>35.250999999999998</v>
      </c>
      <c r="AC11" s="9">
        <v>15.391999999999999</v>
      </c>
      <c r="AD11" s="9">
        <v>19.859000000000002</v>
      </c>
      <c r="AE11" s="9">
        <v>4.3369999999999997</v>
      </c>
      <c r="AF11" s="9">
        <v>1.7989999999999999</v>
      </c>
      <c r="AG11" s="9">
        <v>2.5379999999999998</v>
      </c>
      <c r="AH11" s="9">
        <v>3.6859999999999999</v>
      </c>
      <c r="AI11" s="9">
        <v>1.6579999999999999</v>
      </c>
      <c r="AJ11" s="9">
        <v>2.028</v>
      </c>
      <c r="AK11" s="9">
        <v>1.677</v>
      </c>
      <c r="AL11" s="9">
        <v>0.80800000000000005</v>
      </c>
      <c r="AM11" s="9">
        <v>0.87</v>
      </c>
      <c r="AN11" s="9">
        <v>2.0089999999999999</v>
      </c>
      <c r="AO11" s="9">
        <v>0.85099999999999998</v>
      </c>
      <c r="AP11" s="9">
        <v>1.1579999999999999</v>
      </c>
      <c r="AQ11" s="9">
        <v>0.65100000000000002</v>
      </c>
      <c r="AR11" s="9">
        <v>0.14099999999999999</v>
      </c>
      <c r="AS11" s="9">
        <v>0.51</v>
      </c>
      <c r="AT11" s="9">
        <v>30.914000000000001</v>
      </c>
      <c r="AU11" s="9">
        <v>13.592000000000001</v>
      </c>
      <c r="AV11" s="9">
        <v>17.321000000000002</v>
      </c>
      <c r="AW11" s="9">
        <v>8.9700000000000006</v>
      </c>
      <c r="AX11" s="9">
        <v>4.0439999999999996</v>
      </c>
      <c r="AY11" s="9">
        <v>4.9260000000000002</v>
      </c>
      <c r="AZ11" s="9">
        <v>8.4049999999999994</v>
      </c>
      <c r="BA11" s="9">
        <v>3.8919999999999999</v>
      </c>
      <c r="BB11" s="9">
        <v>4.5129999999999999</v>
      </c>
      <c r="BC11" s="9">
        <v>0.56499999999999995</v>
      </c>
      <c r="BD11" s="9">
        <v>0.152</v>
      </c>
      <c r="BE11" s="9">
        <v>0.41199999999999998</v>
      </c>
      <c r="BF11" s="9">
        <v>0.14699999999999999</v>
      </c>
      <c r="BG11" s="9">
        <v>0</v>
      </c>
      <c r="BH11" s="9">
        <v>0.14699999999999999</v>
      </c>
      <c r="BI11" s="9">
        <v>17.286999999999999</v>
      </c>
      <c r="BJ11" s="9">
        <v>8.3539999999999992</v>
      </c>
      <c r="BK11" s="9">
        <v>8.9329999999999998</v>
      </c>
      <c r="BL11" s="9">
        <v>1.0329999999999999</v>
      </c>
      <c r="BM11" s="9">
        <v>0.39100000000000001</v>
      </c>
      <c r="BN11" s="9">
        <v>0.64200000000000002</v>
      </c>
      <c r="BO11" s="9">
        <v>16.254000000000001</v>
      </c>
      <c r="BP11" s="9">
        <v>7.9630000000000001</v>
      </c>
      <c r="BQ11" s="9">
        <v>8.2910000000000004</v>
      </c>
      <c r="BR11" s="9">
        <v>4.51</v>
      </c>
      <c r="BS11" s="9">
        <v>1.194</v>
      </c>
      <c r="BT11" s="9">
        <v>3.3159999999999998</v>
      </c>
      <c r="BU11" s="9">
        <v>63.932000000000002</v>
      </c>
      <c r="BV11" s="9">
        <v>28.035</v>
      </c>
      <c r="BW11" s="9">
        <v>35.896000000000001</v>
      </c>
      <c r="BX11" s="9">
        <v>58.875999999999998</v>
      </c>
      <c r="BY11" s="9">
        <v>24.946000000000002</v>
      </c>
      <c r="BZ11" s="9">
        <v>33.93</v>
      </c>
      <c r="CA11" s="9">
        <v>5.0549999999999997</v>
      </c>
      <c r="CB11" s="9">
        <v>3.089</v>
      </c>
      <c r="CC11" s="9">
        <v>1.966</v>
      </c>
      <c r="CD11" s="9">
        <v>10.083</v>
      </c>
      <c r="CE11" s="9">
        <v>4.6989999999999998</v>
      </c>
      <c r="CF11" s="9">
        <v>5.383</v>
      </c>
      <c r="CG11" s="9">
        <v>89.099000000000004</v>
      </c>
      <c r="CH11" s="9">
        <v>38.726999999999997</v>
      </c>
      <c r="CI11" s="9">
        <v>50.372</v>
      </c>
      <c r="CJ11" s="9">
        <v>215.447</v>
      </c>
      <c r="CK11" s="9">
        <v>110.09</v>
      </c>
      <c r="CL11" s="9">
        <v>105.357</v>
      </c>
      <c r="CM11" s="9">
        <v>94.844999999999999</v>
      </c>
      <c r="CN11" s="9">
        <v>41.628</v>
      </c>
      <c r="CO11" s="9">
        <v>53.218000000000004</v>
      </c>
    </row>
    <row r="12" spans="1:93">
      <c r="A12" s="10">
        <v>42401</v>
      </c>
      <c r="B12" s="9">
        <v>1.135</v>
      </c>
      <c r="C12" s="9">
        <v>1.5429999999999999</v>
      </c>
      <c r="D12" s="9">
        <v>5.226</v>
      </c>
      <c r="E12" s="9">
        <v>2.9830000000000001</v>
      </c>
      <c r="F12" s="9">
        <v>2.2440000000000002</v>
      </c>
      <c r="G12" s="9">
        <v>34.228000000000002</v>
      </c>
      <c r="H12" s="9">
        <v>14.6</v>
      </c>
      <c r="I12" s="9">
        <v>19.628</v>
      </c>
      <c r="J12" s="9">
        <v>129.94</v>
      </c>
      <c r="K12" s="9">
        <v>68.751999999999995</v>
      </c>
      <c r="L12" s="9">
        <v>61.188000000000002</v>
      </c>
      <c r="M12" s="9">
        <v>37.11</v>
      </c>
      <c r="N12" s="9">
        <v>16.286000000000001</v>
      </c>
      <c r="O12" s="9">
        <v>20.824000000000002</v>
      </c>
      <c r="P12" s="9">
        <v>315.33100000000002</v>
      </c>
      <c r="Q12" s="9">
        <v>152.55799999999999</v>
      </c>
      <c r="R12" s="9">
        <v>162.773</v>
      </c>
      <c r="S12" s="9">
        <v>215.477</v>
      </c>
      <c r="T12" s="9">
        <v>108.14700000000001</v>
      </c>
      <c r="U12" s="9">
        <v>107.33</v>
      </c>
      <c r="V12" s="9">
        <v>25.183</v>
      </c>
      <c r="W12" s="9">
        <v>12.618</v>
      </c>
      <c r="X12" s="9">
        <v>12.565</v>
      </c>
      <c r="Y12" s="9">
        <v>14.26</v>
      </c>
      <c r="Z12" s="9">
        <v>5.3860000000000001</v>
      </c>
      <c r="AA12" s="9">
        <v>8.8740000000000006</v>
      </c>
      <c r="AB12" s="9">
        <v>33.29</v>
      </c>
      <c r="AC12" s="9">
        <v>14.661</v>
      </c>
      <c r="AD12" s="9">
        <v>18.629000000000001</v>
      </c>
      <c r="AE12" s="9">
        <v>4.7539999999999996</v>
      </c>
      <c r="AF12" s="9">
        <v>1.514</v>
      </c>
      <c r="AG12" s="9">
        <v>3.24</v>
      </c>
      <c r="AH12" s="9">
        <v>3.9590000000000001</v>
      </c>
      <c r="AI12" s="9">
        <v>1.514</v>
      </c>
      <c r="AJ12" s="9">
        <v>2.4449999999999998</v>
      </c>
      <c r="AK12" s="9">
        <v>2.0750000000000002</v>
      </c>
      <c r="AL12" s="9">
        <v>0.71699999999999997</v>
      </c>
      <c r="AM12" s="9">
        <v>1.3580000000000001</v>
      </c>
      <c r="AN12" s="9">
        <v>1.8839999999999999</v>
      </c>
      <c r="AO12" s="9">
        <v>0.79700000000000004</v>
      </c>
      <c r="AP12" s="9">
        <v>1.0860000000000001</v>
      </c>
      <c r="AQ12" s="9">
        <v>0.79600000000000004</v>
      </c>
      <c r="AR12" s="9">
        <v>0</v>
      </c>
      <c r="AS12" s="9">
        <v>0.79600000000000004</v>
      </c>
      <c r="AT12" s="9">
        <v>28.536000000000001</v>
      </c>
      <c r="AU12" s="9">
        <v>13.147</v>
      </c>
      <c r="AV12" s="9">
        <v>15.388</v>
      </c>
      <c r="AW12" s="9">
        <v>9.6310000000000002</v>
      </c>
      <c r="AX12" s="9">
        <v>5.8680000000000003</v>
      </c>
      <c r="AY12" s="9">
        <v>3.7639999999999998</v>
      </c>
      <c r="AZ12" s="9">
        <v>8.1739999999999995</v>
      </c>
      <c r="BA12" s="9">
        <v>5.17</v>
      </c>
      <c r="BB12" s="9">
        <v>3.004</v>
      </c>
      <c r="BC12" s="9">
        <v>1.4570000000000001</v>
      </c>
      <c r="BD12" s="9">
        <v>0.69699999999999995</v>
      </c>
      <c r="BE12" s="9">
        <v>0.76</v>
      </c>
      <c r="BF12" s="9">
        <v>0</v>
      </c>
      <c r="BG12" s="9">
        <v>0</v>
      </c>
      <c r="BH12" s="9">
        <v>0</v>
      </c>
      <c r="BI12" s="9">
        <v>15.398</v>
      </c>
      <c r="BJ12" s="9">
        <v>5.835</v>
      </c>
      <c r="BK12" s="9">
        <v>9.5630000000000006</v>
      </c>
      <c r="BL12" s="9">
        <v>0.876</v>
      </c>
      <c r="BM12" s="9">
        <v>0.15</v>
      </c>
      <c r="BN12" s="9">
        <v>0.72599999999999998</v>
      </c>
      <c r="BO12" s="9">
        <v>14.522</v>
      </c>
      <c r="BP12" s="9">
        <v>5.6849999999999996</v>
      </c>
      <c r="BQ12" s="9">
        <v>8.8369999999999997</v>
      </c>
      <c r="BR12" s="9">
        <v>3.5059999999999998</v>
      </c>
      <c r="BS12" s="9">
        <v>1.444</v>
      </c>
      <c r="BT12" s="9">
        <v>2.0619999999999998</v>
      </c>
      <c r="BU12" s="9">
        <v>66.564999999999998</v>
      </c>
      <c r="BV12" s="9">
        <v>29.75</v>
      </c>
      <c r="BW12" s="9">
        <v>36.814999999999998</v>
      </c>
      <c r="BX12" s="9">
        <v>60.503999999999998</v>
      </c>
      <c r="BY12" s="9">
        <v>26.963000000000001</v>
      </c>
      <c r="BZ12" s="9">
        <v>33.540999999999997</v>
      </c>
      <c r="CA12" s="9">
        <v>6.06</v>
      </c>
      <c r="CB12" s="9">
        <v>2.786</v>
      </c>
      <c r="CC12" s="9">
        <v>3.274</v>
      </c>
      <c r="CD12" s="9">
        <v>10.249000000000001</v>
      </c>
      <c r="CE12" s="9">
        <v>5.8869999999999996</v>
      </c>
      <c r="CF12" s="9">
        <v>4.3620000000000001</v>
      </c>
      <c r="CG12" s="9">
        <v>89.605000000000004</v>
      </c>
      <c r="CH12" s="9">
        <v>38.524000000000001</v>
      </c>
      <c r="CI12" s="9">
        <v>51.081000000000003</v>
      </c>
      <c r="CJ12" s="9">
        <v>220.23099999999999</v>
      </c>
      <c r="CK12" s="9">
        <v>109.661</v>
      </c>
      <c r="CL12" s="9">
        <v>110.57</v>
      </c>
      <c r="CM12" s="9">
        <v>95.1</v>
      </c>
      <c r="CN12" s="9">
        <v>42.896999999999998</v>
      </c>
      <c r="CO12" s="9">
        <v>52.203000000000003</v>
      </c>
    </row>
    <row r="13" spans="1:93">
      <c r="A13" s="10">
        <v>42767</v>
      </c>
      <c r="B13" s="9">
        <v>1.881</v>
      </c>
      <c r="C13" s="9">
        <v>1.4570000000000001</v>
      </c>
      <c r="D13" s="9">
        <v>3.3180000000000001</v>
      </c>
      <c r="E13" s="9">
        <v>1.5720000000000001</v>
      </c>
      <c r="F13" s="9">
        <v>1.746</v>
      </c>
      <c r="G13" s="9">
        <v>32.398000000000003</v>
      </c>
      <c r="H13" s="9">
        <v>12.975</v>
      </c>
      <c r="I13" s="9">
        <v>19.422999999999998</v>
      </c>
      <c r="J13" s="9">
        <v>116.54300000000001</v>
      </c>
      <c r="K13" s="9">
        <v>61.552</v>
      </c>
      <c r="L13" s="9">
        <v>54.991</v>
      </c>
      <c r="M13" s="9">
        <v>32.984999999999999</v>
      </c>
      <c r="N13" s="9">
        <v>13.135999999999999</v>
      </c>
      <c r="O13" s="9">
        <v>19.849</v>
      </c>
      <c r="P13" s="9">
        <v>318.44799999999998</v>
      </c>
      <c r="Q13" s="9">
        <v>154.107</v>
      </c>
      <c r="R13" s="9">
        <v>164.34100000000001</v>
      </c>
      <c r="S13" s="9">
        <v>218.137</v>
      </c>
      <c r="T13" s="9">
        <v>110.68300000000001</v>
      </c>
      <c r="U13" s="9">
        <v>107.455</v>
      </c>
      <c r="V13" s="9">
        <v>23.59</v>
      </c>
      <c r="W13" s="9">
        <v>12.605</v>
      </c>
      <c r="X13" s="9">
        <v>10.984999999999999</v>
      </c>
      <c r="Y13" s="9">
        <v>14.345000000000001</v>
      </c>
      <c r="Z13" s="9">
        <v>6.0389999999999997</v>
      </c>
      <c r="AA13" s="9">
        <v>8.3059999999999992</v>
      </c>
      <c r="AB13" s="9">
        <v>28.594000000000001</v>
      </c>
      <c r="AC13" s="9">
        <v>12.762</v>
      </c>
      <c r="AD13" s="9">
        <v>15.832000000000001</v>
      </c>
      <c r="AE13" s="9">
        <v>5.431</v>
      </c>
      <c r="AF13" s="9">
        <v>1.6619999999999999</v>
      </c>
      <c r="AG13" s="9">
        <v>3.7690000000000001</v>
      </c>
      <c r="AH13" s="9">
        <v>3.37</v>
      </c>
      <c r="AI13" s="9">
        <v>1.3759999999999999</v>
      </c>
      <c r="AJ13" s="9">
        <v>1.9930000000000001</v>
      </c>
      <c r="AK13" s="9">
        <v>1.7130000000000001</v>
      </c>
      <c r="AL13" s="9">
        <v>0.63100000000000001</v>
      </c>
      <c r="AM13" s="9">
        <v>1.0820000000000001</v>
      </c>
      <c r="AN13" s="9">
        <v>1.657</v>
      </c>
      <c r="AO13" s="9">
        <v>0.746</v>
      </c>
      <c r="AP13" s="9">
        <v>0.91100000000000003</v>
      </c>
      <c r="AQ13" s="9">
        <v>2.0609999999999999</v>
      </c>
      <c r="AR13" s="9">
        <v>0.28499999999999998</v>
      </c>
      <c r="AS13" s="9">
        <v>1.776</v>
      </c>
      <c r="AT13" s="9">
        <v>23.163</v>
      </c>
      <c r="AU13" s="9">
        <v>11.1</v>
      </c>
      <c r="AV13" s="9">
        <v>12.063000000000001</v>
      </c>
      <c r="AW13" s="9">
        <v>7.742</v>
      </c>
      <c r="AX13" s="9">
        <v>3.7639999999999998</v>
      </c>
      <c r="AY13" s="9">
        <v>3.9769999999999999</v>
      </c>
      <c r="AZ13" s="9">
        <v>6.8250000000000002</v>
      </c>
      <c r="BA13" s="9">
        <v>3.7639999999999998</v>
      </c>
      <c r="BB13" s="9">
        <v>3.0609999999999999</v>
      </c>
      <c r="BC13" s="9">
        <v>0.91700000000000004</v>
      </c>
      <c r="BD13" s="9">
        <v>0</v>
      </c>
      <c r="BE13" s="9">
        <v>0.91700000000000004</v>
      </c>
      <c r="BF13" s="9">
        <v>0.53900000000000003</v>
      </c>
      <c r="BG13" s="9">
        <v>0.315</v>
      </c>
      <c r="BH13" s="9">
        <v>0.224</v>
      </c>
      <c r="BI13" s="9">
        <v>11.435</v>
      </c>
      <c r="BJ13" s="9">
        <v>5.7220000000000004</v>
      </c>
      <c r="BK13" s="9">
        <v>5.7130000000000001</v>
      </c>
      <c r="BL13" s="9">
        <v>1.492</v>
      </c>
      <c r="BM13" s="9">
        <v>0.51700000000000002</v>
      </c>
      <c r="BN13" s="9">
        <v>0.97399999999999998</v>
      </c>
      <c r="BO13" s="9">
        <v>9.9429999999999996</v>
      </c>
      <c r="BP13" s="9">
        <v>5.2039999999999997</v>
      </c>
      <c r="BQ13" s="9">
        <v>4.7380000000000004</v>
      </c>
      <c r="BR13" s="9">
        <v>3.448</v>
      </c>
      <c r="BS13" s="9">
        <v>1.2989999999999999</v>
      </c>
      <c r="BT13" s="9">
        <v>2.149</v>
      </c>
      <c r="BU13" s="9">
        <v>71.716999999999999</v>
      </c>
      <c r="BV13" s="9">
        <v>30.661999999999999</v>
      </c>
      <c r="BW13" s="9">
        <v>41.054000000000002</v>
      </c>
      <c r="BX13" s="9">
        <v>61.414000000000001</v>
      </c>
      <c r="BY13" s="9">
        <v>26.09</v>
      </c>
      <c r="BZ13" s="9">
        <v>35.323999999999998</v>
      </c>
      <c r="CA13" s="9">
        <v>10.302</v>
      </c>
      <c r="CB13" s="9">
        <v>4.5720000000000001</v>
      </c>
      <c r="CC13" s="9">
        <v>5.73</v>
      </c>
      <c r="CD13" s="9">
        <v>8.5370000000000008</v>
      </c>
      <c r="CE13" s="9">
        <v>4.3949999999999996</v>
      </c>
      <c r="CF13" s="9">
        <v>4.1420000000000003</v>
      </c>
      <c r="CG13" s="9">
        <v>91.772999999999996</v>
      </c>
      <c r="CH13" s="9">
        <v>39.029000000000003</v>
      </c>
      <c r="CI13" s="9">
        <v>52.744</v>
      </c>
      <c r="CJ13" s="9">
        <v>223.56800000000001</v>
      </c>
      <c r="CK13" s="9">
        <v>112.34399999999999</v>
      </c>
      <c r="CL13" s="9">
        <v>111.224</v>
      </c>
      <c r="CM13" s="9">
        <v>94.88</v>
      </c>
      <c r="CN13" s="9">
        <v>41.762</v>
      </c>
      <c r="CO13" s="9">
        <v>53.116999999999997</v>
      </c>
    </row>
    <row r="14" spans="1:93">
      <c r="A14" s="10">
        <v>43132</v>
      </c>
      <c r="B14" s="9">
        <v>1.6</v>
      </c>
      <c r="C14" s="9">
        <v>0.99399999999999999</v>
      </c>
      <c r="D14" s="9">
        <v>3.9910000000000001</v>
      </c>
      <c r="E14" s="9">
        <v>2.0430000000000001</v>
      </c>
      <c r="F14" s="9">
        <v>1.9470000000000001</v>
      </c>
      <c r="G14" s="9">
        <v>30.719000000000001</v>
      </c>
      <c r="H14" s="9">
        <v>12.808999999999999</v>
      </c>
      <c r="I14" s="9">
        <v>17.91</v>
      </c>
      <c r="J14" s="9">
        <v>112.761</v>
      </c>
      <c r="K14" s="9">
        <v>58.124000000000002</v>
      </c>
      <c r="L14" s="9">
        <v>54.637</v>
      </c>
      <c r="M14" s="9">
        <v>32.613999999999997</v>
      </c>
      <c r="N14" s="9">
        <v>14.082000000000001</v>
      </c>
      <c r="O14" s="9">
        <v>18.532</v>
      </c>
      <c r="P14" s="9">
        <v>326.37799999999999</v>
      </c>
      <c r="Q14" s="9">
        <v>157.77099999999999</v>
      </c>
      <c r="R14" s="9">
        <v>168.607</v>
      </c>
      <c r="S14" s="9">
        <v>227.51300000000001</v>
      </c>
      <c r="T14" s="9">
        <v>115.383</v>
      </c>
      <c r="U14" s="9">
        <v>112.13</v>
      </c>
      <c r="V14" s="9">
        <v>25.715</v>
      </c>
      <c r="W14" s="9">
        <v>15.423</v>
      </c>
      <c r="X14" s="9">
        <v>10.291</v>
      </c>
      <c r="Y14" s="9">
        <v>13.384</v>
      </c>
      <c r="Z14" s="9">
        <v>5.5750000000000002</v>
      </c>
      <c r="AA14" s="9">
        <v>7.8090000000000002</v>
      </c>
      <c r="AB14" s="9">
        <v>31.454000000000001</v>
      </c>
      <c r="AC14" s="9">
        <v>14.353</v>
      </c>
      <c r="AD14" s="9">
        <v>17.100999999999999</v>
      </c>
      <c r="AE14" s="9">
        <v>5.5039999999999996</v>
      </c>
      <c r="AF14" s="9">
        <v>1.7470000000000001</v>
      </c>
      <c r="AG14" s="9">
        <v>3.7570000000000001</v>
      </c>
      <c r="AH14" s="9">
        <v>4.1769999999999996</v>
      </c>
      <c r="AI14" s="9">
        <v>1.7470000000000001</v>
      </c>
      <c r="AJ14" s="9">
        <v>2.4300000000000002</v>
      </c>
      <c r="AK14" s="9">
        <v>1.992</v>
      </c>
      <c r="AL14" s="9">
        <v>1.214</v>
      </c>
      <c r="AM14" s="9">
        <v>0.77800000000000002</v>
      </c>
      <c r="AN14" s="9">
        <v>2.1850000000000001</v>
      </c>
      <c r="AO14" s="9">
        <v>0.53300000000000003</v>
      </c>
      <c r="AP14" s="9">
        <v>1.6519999999999999</v>
      </c>
      <c r="AQ14" s="9">
        <v>1.327</v>
      </c>
      <c r="AR14" s="9">
        <v>0</v>
      </c>
      <c r="AS14" s="9">
        <v>1.327</v>
      </c>
      <c r="AT14" s="9">
        <v>25.949000000000002</v>
      </c>
      <c r="AU14" s="9">
        <v>12.605</v>
      </c>
      <c r="AV14" s="9">
        <v>13.343999999999999</v>
      </c>
      <c r="AW14" s="9">
        <v>8.4619999999999997</v>
      </c>
      <c r="AX14" s="9">
        <v>4.5049999999999999</v>
      </c>
      <c r="AY14" s="9">
        <v>3.9569999999999999</v>
      </c>
      <c r="AZ14" s="9">
        <v>7.2350000000000003</v>
      </c>
      <c r="BA14" s="9">
        <v>3.7090000000000001</v>
      </c>
      <c r="BB14" s="9">
        <v>3.5249999999999999</v>
      </c>
      <c r="BC14" s="9">
        <v>1.2270000000000001</v>
      </c>
      <c r="BD14" s="9">
        <v>0.79500000000000004</v>
      </c>
      <c r="BE14" s="9">
        <v>0.432</v>
      </c>
      <c r="BF14" s="9">
        <v>0.39800000000000002</v>
      </c>
      <c r="BG14" s="9">
        <v>0</v>
      </c>
      <c r="BH14" s="9">
        <v>0.39800000000000002</v>
      </c>
      <c r="BI14" s="9">
        <v>15.138999999999999</v>
      </c>
      <c r="BJ14" s="9">
        <v>7.77</v>
      </c>
      <c r="BK14" s="9">
        <v>7.3689999999999998</v>
      </c>
      <c r="BL14" s="9">
        <v>1.853</v>
      </c>
      <c r="BM14" s="9">
        <v>0.755</v>
      </c>
      <c r="BN14" s="9">
        <v>1.097</v>
      </c>
      <c r="BO14" s="9">
        <v>13.286</v>
      </c>
      <c r="BP14" s="9">
        <v>7.0149999999999997</v>
      </c>
      <c r="BQ14" s="9">
        <v>6.2720000000000002</v>
      </c>
      <c r="BR14" s="9">
        <v>1.9510000000000001</v>
      </c>
      <c r="BS14" s="9">
        <v>0.33100000000000002</v>
      </c>
      <c r="BT14" s="9">
        <v>1.62</v>
      </c>
      <c r="BU14" s="9">
        <v>67.411000000000001</v>
      </c>
      <c r="BV14" s="9">
        <v>28.035</v>
      </c>
      <c r="BW14" s="9">
        <v>39.375999999999998</v>
      </c>
      <c r="BX14" s="9">
        <v>62.527000000000001</v>
      </c>
      <c r="BY14" s="9">
        <v>26.312999999999999</v>
      </c>
      <c r="BZ14" s="9">
        <v>36.213999999999999</v>
      </c>
      <c r="CA14" s="9">
        <v>4.8840000000000003</v>
      </c>
      <c r="CB14" s="9">
        <v>1.722</v>
      </c>
      <c r="CC14" s="9">
        <v>3.1619999999999999</v>
      </c>
      <c r="CD14" s="9">
        <v>9.2270000000000003</v>
      </c>
      <c r="CE14" s="9">
        <v>4.9240000000000004</v>
      </c>
      <c r="CF14" s="9">
        <v>4.3029999999999999</v>
      </c>
      <c r="CG14" s="9">
        <v>89.638000000000005</v>
      </c>
      <c r="CH14" s="9">
        <v>37.463999999999999</v>
      </c>
      <c r="CI14" s="9">
        <v>52.173999999999999</v>
      </c>
      <c r="CJ14" s="9">
        <v>233.017</v>
      </c>
      <c r="CK14" s="9">
        <v>117.131</v>
      </c>
      <c r="CL14" s="9">
        <v>115.887</v>
      </c>
      <c r="CM14" s="9">
        <v>93.36</v>
      </c>
      <c r="CN14" s="9">
        <v>40.64</v>
      </c>
      <c r="CO14" s="9">
        <v>52.72</v>
      </c>
    </row>
    <row r="15" spans="1:93">
      <c r="A15" s="10">
        <v>43497</v>
      </c>
      <c r="B15" s="9">
        <v>0.83</v>
      </c>
      <c r="C15" s="9">
        <v>1.569</v>
      </c>
      <c r="D15" s="9">
        <v>4.7430000000000003</v>
      </c>
      <c r="E15" s="9">
        <v>2.7080000000000002</v>
      </c>
      <c r="F15" s="9">
        <v>2.0350000000000001</v>
      </c>
      <c r="G15" s="9">
        <v>32.387999999999998</v>
      </c>
      <c r="H15" s="9">
        <v>13.022</v>
      </c>
      <c r="I15" s="9">
        <v>19.366</v>
      </c>
      <c r="J15" s="9">
        <v>109.02200000000001</v>
      </c>
      <c r="K15" s="9">
        <v>55.948</v>
      </c>
      <c r="L15" s="9">
        <v>53.075000000000003</v>
      </c>
      <c r="M15" s="9">
        <v>35.1</v>
      </c>
      <c r="N15" s="9">
        <v>14.965</v>
      </c>
      <c r="O15" s="9">
        <v>20.135000000000002</v>
      </c>
      <c r="P15" s="9">
        <v>334.58600000000001</v>
      </c>
      <c r="Q15" s="9">
        <v>161.82499999999999</v>
      </c>
      <c r="R15" s="9">
        <v>172.761</v>
      </c>
      <c r="S15" s="9">
        <v>228.726</v>
      </c>
      <c r="T15" s="9">
        <v>115.679</v>
      </c>
      <c r="U15" s="9">
        <v>113.047</v>
      </c>
      <c r="V15" s="9">
        <v>28.474</v>
      </c>
      <c r="W15" s="9">
        <v>18.126000000000001</v>
      </c>
      <c r="X15" s="9">
        <v>10.348000000000001</v>
      </c>
      <c r="Y15" s="9">
        <v>13.75</v>
      </c>
      <c r="Z15" s="9">
        <v>5.5730000000000004</v>
      </c>
      <c r="AA15" s="9">
        <v>8.1769999999999996</v>
      </c>
      <c r="AB15" s="9">
        <v>30.074999999999999</v>
      </c>
      <c r="AC15" s="9">
        <v>14.532</v>
      </c>
      <c r="AD15" s="9">
        <v>15.542999999999999</v>
      </c>
      <c r="AE15" s="9">
        <v>7.173</v>
      </c>
      <c r="AF15" s="9">
        <v>3.5390000000000001</v>
      </c>
      <c r="AG15" s="9">
        <v>3.6339999999999999</v>
      </c>
      <c r="AH15" s="9">
        <v>6.4829999999999997</v>
      </c>
      <c r="AI15" s="9">
        <v>3.0640000000000001</v>
      </c>
      <c r="AJ15" s="9">
        <v>3.419</v>
      </c>
      <c r="AK15" s="9">
        <v>1.8859999999999999</v>
      </c>
      <c r="AL15" s="9">
        <v>0.81200000000000006</v>
      </c>
      <c r="AM15" s="9">
        <v>1.0740000000000001</v>
      </c>
      <c r="AN15" s="9">
        <v>4.5970000000000004</v>
      </c>
      <c r="AO15" s="9">
        <v>2.2530000000000001</v>
      </c>
      <c r="AP15" s="9">
        <v>2.3450000000000002</v>
      </c>
      <c r="AQ15" s="9">
        <v>0.69</v>
      </c>
      <c r="AR15" s="9">
        <v>0.47499999999999998</v>
      </c>
      <c r="AS15" s="9">
        <v>0.215</v>
      </c>
      <c r="AT15" s="9">
        <v>22.902000000000001</v>
      </c>
      <c r="AU15" s="9">
        <v>10.993</v>
      </c>
      <c r="AV15" s="9">
        <v>11.909000000000001</v>
      </c>
      <c r="AW15" s="9">
        <v>6.806</v>
      </c>
      <c r="AX15" s="9">
        <v>4.0369999999999999</v>
      </c>
      <c r="AY15" s="9">
        <v>2.7690000000000001</v>
      </c>
      <c r="AZ15" s="9">
        <v>6.2619999999999996</v>
      </c>
      <c r="BA15" s="9">
        <v>3.4929999999999999</v>
      </c>
      <c r="BB15" s="9">
        <v>2.7690000000000001</v>
      </c>
      <c r="BC15" s="9">
        <v>0.54400000000000004</v>
      </c>
      <c r="BD15" s="9">
        <v>0.54400000000000004</v>
      </c>
      <c r="BE15" s="9">
        <v>0</v>
      </c>
      <c r="BF15" s="9">
        <v>0</v>
      </c>
      <c r="BG15" s="9">
        <v>0</v>
      </c>
      <c r="BH15" s="9">
        <v>0</v>
      </c>
      <c r="BI15" s="9">
        <v>13.586</v>
      </c>
      <c r="BJ15" s="9">
        <v>6.4249999999999998</v>
      </c>
      <c r="BK15" s="9">
        <v>7.1609999999999996</v>
      </c>
      <c r="BL15" s="9">
        <v>1.2629999999999999</v>
      </c>
      <c r="BM15" s="9">
        <v>0.88</v>
      </c>
      <c r="BN15" s="9">
        <v>0.38300000000000001</v>
      </c>
      <c r="BO15" s="9">
        <v>12.323</v>
      </c>
      <c r="BP15" s="9">
        <v>5.5449999999999999</v>
      </c>
      <c r="BQ15" s="9">
        <v>6.7779999999999996</v>
      </c>
      <c r="BR15" s="9">
        <v>2.5099999999999998</v>
      </c>
      <c r="BS15" s="9">
        <v>0.53100000000000003</v>
      </c>
      <c r="BT15" s="9">
        <v>1.9790000000000001</v>
      </c>
      <c r="BU15" s="9">
        <v>75.784999999999997</v>
      </c>
      <c r="BV15" s="9">
        <v>31.613</v>
      </c>
      <c r="BW15" s="9">
        <v>44.171999999999997</v>
      </c>
      <c r="BX15" s="9">
        <v>67.313000000000002</v>
      </c>
      <c r="BY15" s="9">
        <v>28.395</v>
      </c>
      <c r="BZ15" s="9">
        <v>38.917999999999999</v>
      </c>
      <c r="CA15" s="9">
        <v>8.4719999999999995</v>
      </c>
      <c r="CB15" s="9">
        <v>3.218</v>
      </c>
      <c r="CC15" s="9">
        <v>5.2539999999999996</v>
      </c>
      <c r="CD15" s="9">
        <v>8.1479999999999997</v>
      </c>
      <c r="CE15" s="9">
        <v>4.3049999999999997</v>
      </c>
      <c r="CF15" s="9">
        <v>3.843</v>
      </c>
      <c r="CG15" s="9">
        <v>97.712000000000003</v>
      </c>
      <c r="CH15" s="9">
        <v>41.841000000000001</v>
      </c>
      <c r="CI15" s="9">
        <v>55.872</v>
      </c>
      <c r="CJ15" s="9">
        <v>235.899</v>
      </c>
      <c r="CK15" s="9">
        <v>119.21899999999999</v>
      </c>
      <c r="CL15" s="9">
        <v>116.68</v>
      </c>
      <c r="CM15" s="9">
        <v>98.686999999999998</v>
      </c>
      <c r="CN15" s="9">
        <v>42.606000000000002</v>
      </c>
      <c r="CO15" s="9">
        <v>56.081000000000003</v>
      </c>
    </row>
    <row r="16" spans="1:93">
      <c r="A16" s="10">
        <v>43862</v>
      </c>
      <c r="B16" s="9">
        <v>0.72599999999999998</v>
      </c>
      <c r="C16" s="9">
        <v>1.6120000000000001</v>
      </c>
      <c r="D16" s="9">
        <v>5.91</v>
      </c>
      <c r="E16" s="9">
        <v>2.996</v>
      </c>
      <c r="F16" s="9">
        <v>2.9140000000000001</v>
      </c>
      <c r="G16" s="9">
        <v>32.323999999999998</v>
      </c>
      <c r="H16" s="9">
        <v>13.643000000000001</v>
      </c>
      <c r="I16" s="9">
        <v>18.681000000000001</v>
      </c>
      <c r="J16" s="9">
        <v>109.44499999999999</v>
      </c>
      <c r="K16" s="9">
        <v>54.845999999999997</v>
      </c>
      <c r="L16" s="9">
        <v>54.6</v>
      </c>
      <c r="M16" s="9">
        <v>35.341999999999999</v>
      </c>
      <c r="N16" s="9">
        <v>15.797000000000001</v>
      </c>
      <c r="O16" s="9">
        <v>19.545000000000002</v>
      </c>
      <c r="P16" s="9">
        <v>342.07799999999997</v>
      </c>
      <c r="Q16" s="9">
        <v>165.46199999999999</v>
      </c>
      <c r="R16" s="9">
        <v>176.61699999999999</v>
      </c>
      <c r="S16" s="9">
        <v>236.57</v>
      </c>
      <c r="T16" s="9">
        <v>120.845</v>
      </c>
      <c r="U16" s="9">
        <v>115.72499999999999</v>
      </c>
      <c r="V16" s="9">
        <v>22.161999999999999</v>
      </c>
      <c r="W16" s="9">
        <v>11.116</v>
      </c>
      <c r="X16" s="9">
        <v>11.045999999999999</v>
      </c>
      <c r="Y16" s="9">
        <v>12.869</v>
      </c>
      <c r="Z16" s="9">
        <v>5.29</v>
      </c>
      <c r="AA16" s="9">
        <v>7.58</v>
      </c>
      <c r="AB16" s="9">
        <v>27.437000000000001</v>
      </c>
      <c r="AC16" s="9">
        <v>11.805999999999999</v>
      </c>
      <c r="AD16" s="9">
        <v>15.631</v>
      </c>
      <c r="AE16" s="9">
        <v>6.6539999999999999</v>
      </c>
      <c r="AF16" s="9">
        <v>3.4289999999999998</v>
      </c>
      <c r="AG16" s="9">
        <v>3.2240000000000002</v>
      </c>
      <c r="AH16" s="9">
        <v>5.2969999999999997</v>
      </c>
      <c r="AI16" s="9">
        <v>3.4289999999999998</v>
      </c>
      <c r="AJ16" s="9">
        <v>1.867</v>
      </c>
      <c r="AK16" s="9">
        <v>1.58</v>
      </c>
      <c r="AL16" s="9">
        <v>1.034</v>
      </c>
      <c r="AM16" s="9">
        <v>0.54700000000000004</v>
      </c>
      <c r="AN16" s="9">
        <v>3.7160000000000002</v>
      </c>
      <c r="AO16" s="9">
        <v>2.3959999999999999</v>
      </c>
      <c r="AP16" s="9">
        <v>1.321</v>
      </c>
      <c r="AQ16" s="9">
        <v>1.357</v>
      </c>
      <c r="AR16" s="9">
        <v>0</v>
      </c>
      <c r="AS16" s="9">
        <v>1.357</v>
      </c>
      <c r="AT16" s="9">
        <v>20.783999999999999</v>
      </c>
      <c r="AU16" s="9">
        <v>8.3770000000000007</v>
      </c>
      <c r="AV16" s="9">
        <v>12.407</v>
      </c>
      <c r="AW16" s="9">
        <v>6.1319999999999997</v>
      </c>
      <c r="AX16" s="9">
        <v>2.42</v>
      </c>
      <c r="AY16" s="9">
        <v>3.7120000000000002</v>
      </c>
      <c r="AZ16" s="9">
        <v>5.8410000000000002</v>
      </c>
      <c r="BA16" s="9">
        <v>2.129</v>
      </c>
      <c r="BB16" s="9">
        <v>3.7120000000000002</v>
      </c>
      <c r="BC16" s="9">
        <v>0.29099999999999998</v>
      </c>
      <c r="BD16" s="9">
        <v>0.29099999999999998</v>
      </c>
      <c r="BE16" s="9">
        <v>0</v>
      </c>
      <c r="BF16" s="9">
        <v>0</v>
      </c>
      <c r="BG16" s="9">
        <v>0</v>
      </c>
      <c r="BH16" s="9">
        <v>0</v>
      </c>
      <c r="BI16" s="9">
        <v>14.132999999999999</v>
      </c>
      <c r="BJ16" s="9">
        <v>5.9569999999999999</v>
      </c>
      <c r="BK16" s="9">
        <v>8.1760000000000002</v>
      </c>
      <c r="BL16" s="9">
        <v>1.0740000000000001</v>
      </c>
      <c r="BM16" s="9">
        <v>0.86499999999999999</v>
      </c>
      <c r="BN16" s="9">
        <v>0.20899999999999999</v>
      </c>
      <c r="BO16" s="9">
        <v>13.058999999999999</v>
      </c>
      <c r="BP16" s="9">
        <v>5.0919999999999996</v>
      </c>
      <c r="BQ16" s="9">
        <v>7.9669999999999996</v>
      </c>
      <c r="BR16" s="9">
        <v>0.51900000000000002</v>
      </c>
      <c r="BS16" s="9">
        <v>0</v>
      </c>
      <c r="BT16" s="9">
        <v>0.51900000000000002</v>
      </c>
      <c r="BU16" s="9">
        <v>78.070999999999998</v>
      </c>
      <c r="BV16" s="9">
        <v>32.81</v>
      </c>
      <c r="BW16" s="9">
        <v>45.26</v>
      </c>
      <c r="BX16" s="9">
        <v>68.531999999999996</v>
      </c>
      <c r="BY16" s="9">
        <v>29.241</v>
      </c>
      <c r="BZ16" s="9">
        <v>39.290999999999997</v>
      </c>
      <c r="CA16" s="9">
        <v>9.5389999999999997</v>
      </c>
      <c r="CB16" s="9">
        <v>3.57</v>
      </c>
      <c r="CC16" s="9">
        <v>5.9690000000000003</v>
      </c>
      <c r="CD16" s="9">
        <v>7.4210000000000003</v>
      </c>
      <c r="CE16" s="9">
        <v>3.1629999999999998</v>
      </c>
      <c r="CF16" s="9">
        <v>4.258</v>
      </c>
      <c r="CG16" s="9">
        <v>98.087000000000003</v>
      </c>
      <c r="CH16" s="9">
        <v>41.454000000000001</v>
      </c>
      <c r="CI16" s="9">
        <v>56.633000000000003</v>
      </c>
      <c r="CJ16" s="9">
        <v>243.22399999999999</v>
      </c>
      <c r="CK16" s="9">
        <v>124.274</v>
      </c>
      <c r="CL16" s="9">
        <v>118.95</v>
      </c>
      <c r="CM16" s="9">
        <v>98.853999999999999</v>
      </c>
      <c r="CN16" s="9">
        <v>41.186999999999998</v>
      </c>
      <c r="CO16" s="9">
        <v>57.667000000000002</v>
      </c>
    </row>
    <row r="17" spans="1:93">
      <c r="A17" s="10">
        <v>44228</v>
      </c>
      <c r="B17" s="9">
        <v>1.5820000000000001</v>
      </c>
      <c r="C17" s="9">
        <v>2.1960000000000002</v>
      </c>
      <c r="D17" s="9">
        <v>4.742</v>
      </c>
      <c r="E17" s="9">
        <v>1.9119999999999999</v>
      </c>
      <c r="F17" s="9">
        <v>2.8290000000000002</v>
      </c>
      <c r="G17" s="9">
        <v>32.008000000000003</v>
      </c>
      <c r="H17" s="9">
        <v>13.266</v>
      </c>
      <c r="I17" s="9">
        <v>18.742000000000001</v>
      </c>
      <c r="J17" s="9">
        <v>111.73099999999999</v>
      </c>
      <c r="K17" s="9">
        <v>56.884999999999998</v>
      </c>
      <c r="L17" s="9">
        <v>54.845999999999997</v>
      </c>
      <c r="M17" s="9">
        <v>33.965000000000003</v>
      </c>
      <c r="N17" s="9">
        <v>13.865</v>
      </c>
      <c r="O17" s="9">
        <v>20.100000000000001</v>
      </c>
      <c r="P17" s="9">
        <v>348.48899999999998</v>
      </c>
      <c r="Q17" s="9">
        <v>168.53399999999999</v>
      </c>
      <c r="R17" s="9">
        <v>179.95500000000001</v>
      </c>
      <c r="S17" s="9">
        <v>242.988</v>
      </c>
      <c r="T17" s="9">
        <v>122.723</v>
      </c>
      <c r="U17" s="9">
        <v>120.265</v>
      </c>
      <c r="V17" s="9">
        <v>22.614999999999998</v>
      </c>
      <c r="W17" s="9">
        <v>12.063000000000001</v>
      </c>
      <c r="X17" s="9">
        <v>10.551</v>
      </c>
      <c r="Y17" s="9">
        <v>13.853999999999999</v>
      </c>
      <c r="Z17" s="9">
        <v>6.9089999999999998</v>
      </c>
      <c r="AA17" s="9">
        <v>6.9450000000000003</v>
      </c>
      <c r="AB17" s="9">
        <v>30.744</v>
      </c>
      <c r="AC17" s="9">
        <v>12.048</v>
      </c>
      <c r="AD17" s="9">
        <v>18.696000000000002</v>
      </c>
      <c r="AE17" s="9">
        <v>5.5090000000000003</v>
      </c>
      <c r="AF17" s="9">
        <v>2.722</v>
      </c>
      <c r="AG17" s="9">
        <v>2.7869999999999999</v>
      </c>
      <c r="AH17" s="9">
        <v>4.7</v>
      </c>
      <c r="AI17" s="9">
        <v>2.722</v>
      </c>
      <c r="AJ17" s="9">
        <v>1.978</v>
      </c>
      <c r="AK17" s="9">
        <v>2.79</v>
      </c>
      <c r="AL17" s="9">
        <v>1.8879999999999999</v>
      </c>
      <c r="AM17" s="9">
        <v>0.90200000000000002</v>
      </c>
      <c r="AN17" s="9">
        <v>1.911</v>
      </c>
      <c r="AO17" s="9">
        <v>0.83399999999999996</v>
      </c>
      <c r="AP17" s="9">
        <v>1.077</v>
      </c>
      <c r="AQ17" s="9">
        <v>0.80900000000000005</v>
      </c>
      <c r="AR17" s="9">
        <v>0</v>
      </c>
      <c r="AS17" s="9">
        <v>0.80900000000000005</v>
      </c>
      <c r="AT17" s="9">
        <v>25.234999999999999</v>
      </c>
      <c r="AU17" s="9">
        <v>9.3260000000000005</v>
      </c>
      <c r="AV17" s="9">
        <v>15.909000000000001</v>
      </c>
      <c r="AW17" s="9">
        <v>7.8369999999999997</v>
      </c>
      <c r="AX17" s="9">
        <v>3.633</v>
      </c>
      <c r="AY17" s="9">
        <v>4.2039999999999997</v>
      </c>
      <c r="AZ17" s="9">
        <v>7.3680000000000003</v>
      </c>
      <c r="BA17" s="9">
        <v>3.351</v>
      </c>
      <c r="BB17" s="9">
        <v>4.0179999999999998</v>
      </c>
      <c r="BC17" s="9">
        <v>0.46899999999999997</v>
      </c>
      <c r="BD17" s="9">
        <v>0.28299999999999997</v>
      </c>
      <c r="BE17" s="9">
        <v>0.186</v>
      </c>
      <c r="BF17" s="9">
        <v>0</v>
      </c>
      <c r="BG17" s="9">
        <v>0</v>
      </c>
      <c r="BH17" s="9">
        <v>0</v>
      </c>
      <c r="BI17" s="9">
        <v>14.975</v>
      </c>
      <c r="BJ17" s="9">
        <v>5.1980000000000004</v>
      </c>
      <c r="BK17" s="9">
        <v>9.7769999999999992</v>
      </c>
      <c r="BL17" s="9">
        <v>1.6479999999999999</v>
      </c>
      <c r="BM17" s="9">
        <v>0.6</v>
      </c>
      <c r="BN17" s="9">
        <v>1.048</v>
      </c>
      <c r="BO17" s="9">
        <v>13.327</v>
      </c>
      <c r="BP17" s="9">
        <v>4.5979999999999999</v>
      </c>
      <c r="BQ17" s="9">
        <v>8.7289999999999992</v>
      </c>
      <c r="BR17" s="9">
        <v>2.423</v>
      </c>
      <c r="BS17" s="9">
        <v>0.49399999999999999</v>
      </c>
      <c r="BT17" s="9">
        <v>1.929</v>
      </c>
      <c r="BU17" s="9">
        <v>74.757000000000005</v>
      </c>
      <c r="BV17" s="9">
        <v>33.762999999999998</v>
      </c>
      <c r="BW17" s="9">
        <v>40.994</v>
      </c>
      <c r="BX17" s="9">
        <v>67.040000000000006</v>
      </c>
      <c r="BY17" s="9">
        <v>31.369</v>
      </c>
      <c r="BZ17" s="9">
        <v>35.67</v>
      </c>
      <c r="CA17" s="9">
        <v>7.718</v>
      </c>
      <c r="CB17" s="9">
        <v>2.3940000000000001</v>
      </c>
      <c r="CC17" s="9">
        <v>5.3239999999999998</v>
      </c>
      <c r="CD17" s="9">
        <v>10.157999999999999</v>
      </c>
      <c r="CE17" s="9">
        <v>5.2389999999999999</v>
      </c>
      <c r="CF17" s="9">
        <v>4.9189999999999996</v>
      </c>
      <c r="CG17" s="9">
        <v>95.343000000000004</v>
      </c>
      <c r="CH17" s="9">
        <v>40.572000000000003</v>
      </c>
      <c r="CI17" s="9">
        <v>54.771000000000001</v>
      </c>
      <c r="CJ17" s="9">
        <v>248.49700000000001</v>
      </c>
      <c r="CK17" s="9">
        <v>125.44499999999999</v>
      </c>
      <c r="CL17" s="9">
        <v>123.05200000000001</v>
      </c>
      <c r="CM17" s="9">
        <v>99.992000000000004</v>
      </c>
      <c r="CN17" s="9">
        <v>43.088999999999999</v>
      </c>
      <c r="CO17" s="9">
        <v>56.902999999999999</v>
      </c>
    </row>
    <row r="18" spans="1:93">
      <c r="A18" s="10">
        <v>44593</v>
      </c>
      <c r="B18" s="9">
        <v>1.792</v>
      </c>
      <c r="C18" s="9">
        <v>1.103</v>
      </c>
      <c r="D18" s="9">
        <v>3.484</v>
      </c>
      <c r="E18" s="9">
        <v>1.6679999999999999</v>
      </c>
      <c r="F18" s="9">
        <v>1.8160000000000001</v>
      </c>
      <c r="G18" s="9">
        <v>35.744</v>
      </c>
      <c r="H18" s="9">
        <v>15.776999999999999</v>
      </c>
      <c r="I18" s="9">
        <v>19.966000000000001</v>
      </c>
      <c r="J18" s="9">
        <v>110.524</v>
      </c>
      <c r="K18" s="9">
        <v>55.344000000000001</v>
      </c>
      <c r="L18" s="9">
        <v>55.180999999999997</v>
      </c>
      <c r="M18" s="9">
        <v>36.924999999999997</v>
      </c>
      <c r="N18" s="9">
        <v>16.48</v>
      </c>
      <c r="O18" s="9">
        <v>20.445</v>
      </c>
      <c r="P18" s="9">
        <v>355.67</v>
      </c>
      <c r="Q18" s="9">
        <v>172.33</v>
      </c>
      <c r="R18" s="9">
        <v>183.34</v>
      </c>
      <c r="S18" s="9">
        <v>245.517</v>
      </c>
      <c r="T18" s="9">
        <v>124.309</v>
      </c>
      <c r="U18" s="9">
        <v>121.20699999999999</v>
      </c>
      <c r="V18" s="9">
        <v>24.469000000000001</v>
      </c>
      <c r="W18" s="9">
        <v>14.195</v>
      </c>
      <c r="X18" s="9">
        <v>10.273999999999999</v>
      </c>
      <c r="Y18" s="9">
        <v>12.109</v>
      </c>
      <c r="Z18" s="9">
        <v>7.1079999999999997</v>
      </c>
      <c r="AA18" s="9">
        <v>5.0010000000000003</v>
      </c>
      <c r="AB18" s="9">
        <v>27.616</v>
      </c>
      <c r="AC18" s="9">
        <v>13.02</v>
      </c>
      <c r="AD18" s="9">
        <v>14.596</v>
      </c>
      <c r="AE18" s="9">
        <v>4.7930000000000001</v>
      </c>
      <c r="AF18" s="9">
        <v>1.786</v>
      </c>
      <c r="AG18" s="9">
        <v>3.008</v>
      </c>
      <c r="AH18" s="9">
        <v>3.4350000000000001</v>
      </c>
      <c r="AI18" s="9">
        <v>1.6160000000000001</v>
      </c>
      <c r="AJ18" s="9">
        <v>1.819</v>
      </c>
      <c r="AK18" s="9">
        <v>1.627</v>
      </c>
      <c r="AL18" s="9">
        <v>0.73</v>
      </c>
      <c r="AM18" s="9">
        <v>0.89800000000000002</v>
      </c>
      <c r="AN18" s="9">
        <v>1.8069999999999999</v>
      </c>
      <c r="AO18" s="9">
        <v>0.88600000000000001</v>
      </c>
      <c r="AP18" s="9">
        <v>0.92100000000000004</v>
      </c>
      <c r="AQ18" s="9">
        <v>1.359</v>
      </c>
      <c r="AR18" s="9">
        <v>0.17</v>
      </c>
      <c r="AS18" s="9">
        <v>1.1890000000000001</v>
      </c>
      <c r="AT18" s="9">
        <v>22.821999999999999</v>
      </c>
      <c r="AU18" s="9">
        <v>11.234</v>
      </c>
      <c r="AV18" s="9">
        <v>11.587999999999999</v>
      </c>
      <c r="AW18" s="9">
        <v>7.2649999999999997</v>
      </c>
      <c r="AX18" s="9">
        <v>3.97</v>
      </c>
      <c r="AY18" s="9">
        <v>3.2949999999999999</v>
      </c>
      <c r="AZ18" s="9">
        <v>7.02</v>
      </c>
      <c r="BA18" s="9">
        <v>3.97</v>
      </c>
      <c r="BB18" s="9">
        <v>3.0489999999999999</v>
      </c>
      <c r="BC18" s="9">
        <v>0.246</v>
      </c>
      <c r="BD18" s="9">
        <v>0</v>
      </c>
      <c r="BE18" s="9">
        <v>0.246</v>
      </c>
      <c r="BF18" s="9">
        <v>0</v>
      </c>
      <c r="BG18" s="9">
        <v>0</v>
      </c>
      <c r="BH18" s="9">
        <v>0</v>
      </c>
      <c r="BI18" s="9">
        <v>12.93</v>
      </c>
      <c r="BJ18" s="9">
        <v>6.5949999999999998</v>
      </c>
      <c r="BK18" s="9">
        <v>6.335</v>
      </c>
      <c r="BL18" s="9">
        <v>1.2350000000000001</v>
      </c>
      <c r="BM18" s="9">
        <v>0.64400000000000002</v>
      </c>
      <c r="BN18" s="9">
        <v>0.59099999999999997</v>
      </c>
      <c r="BO18" s="9">
        <v>11.695</v>
      </c>
      <c r="BP18" s="9">
        <v>5.9509999999999996</v>
      </c>
      <c r="BQ18" s="9">
        <v>5.7439999999999998</v>
      </c>
      <c r="BR18" s="9">
        <v>2.6269999999999998</v>
      </c>
      <c r="BS18" s="9">
        <v>0.66800000000000004</v>
      </c>
      <c r="BT18" s="9">
        <v>1.9590000000000001</v>
      </c>
      <c r="BU18" s="9">
        <v>82.537000000000006</v>
      </c>
      <c r="BV18" s="9">
        <v>35.000999999999998</v>
      </c>
      <c r="BW18" s="9">
        <v>47.536999999999999</v>
      </c>
      <c r="BX18" s="9">
        <v>73.13</v>
      </c>
      <c r="BY18" s="9">
        <v>30.574000000000002</v>
      </c>
      <c r="BZ18" s="9">
        <v>42.557000000000002</v>
      </c>
      <c r="CA18" s="9">
        <v>9.407</v>
      </c>
      <c r="CB18" s="9">
        <v>4.4269999999999996</v>
      </c>
      <c r="CC18" s="9">
        <v>4.9800000000000004</v>
      </c>
      <c r="CD18" s="9">
        <v>8.6470000000000002</v>
      </c>
      <c r="CE18" s="9">
        <v>4.7</v>
      </c>
      <c r="CF18" s="9">
        <v>3.9470000000000001</v>
      </c>
      <c r="CG18" s="9">
        <v>101.506</v>
      </c>
      <c r="CH18" s="9">
        <v>43.32</v>
      </c>
      <c r="CI18" s="9">
        <v>58.186</v>
      </c>
      <c r="CJ18" s="9">
        <v>250.31</v>
      </c>
      <c r="CK18" s="9">
        <v>126.095</v>
      </c>
      <c r="CL18" s="9">
        <v>124.215</v>
      </c>
      <c r="CM18" s="9">
        <v>105.36</v>
      </c>
      <c r="CN18" s="9">
        <v>46.234999999999999</v>
      </c>
      <c r="CO18" s="9">
        <v>59.125</v>
      </c>
    </row>
    <row r="19" spans="1:93">
      <c r="A19" s="10">
        <v>44958</v>
      </c>
      <c r="B19" s="9">
        <v>1.095</v>
      </c>
      <c r="C19" s="9">
        <v>1.2450000000000001</v>
      </c>
      <c r="D19" s="9">
        <v>3.93</v>
      </c>
      <c r="E19" s="9">
        <v>1.9419999999999999</v>
      </c>
      <c r="F19" s="9">
        <v>1.9890000000000001</v>
      </c>
      <c r="G19" s="9">
        <v>33.518999999999998</v>
      </c>
      <c r="H19" s="9">
        <v>14.62</v>
      </c>
      <c r="I19" s="9">
        <v>18.899000000000001</v>
      </c>
      <c r="J19" s="9">
        <v>116.45</v>
      </c>
      <c r="K19" s="9">
        <v>58.267000000000003</v>
      </c>
      <c r="L19" s="9">
        <v>58.182000000000002</v>
      </c>
      <c r="M19" s="9">
        <v>33.44</v>
      </c>
      <c r="N19" s="9">
        <v>14.45</v>
      </c>
      <c r="O19" s="9">
        <v>18.989999999999998</v>
      </c>
      <c r="P19" s="9">
        <v>364.87400000000002</v>
      </c>
      <c r="Q19" s="9">
        <v>176.87200000000001</v>
      </c>
      <c r="R19" s="9">
        <v>188.00200000000001</v>
      </c>
      <c r="S19" s="9">
        <v>258.67700000000002</v>
      </c>
      <c r="T19" s="9">
        <v>132.67500000000001</v>
      </c>
      <c r="U19" s="9">
        <v>126.002</v>
      </c>
      <c r="V19" s="9">
        <v>22.968</v>
      </c>
      <c r="W19" s="9">
        <v>13.375</v>
      </c>
      <c r="X19" s="9">
        <v>9.5920000000000005</v>
      </c>
      <c r="Y19" s="9">
        <v>13.129</v>
      </c>
      <c r="Z19" s="9">
        <v>6.923</v>
      </c>
      <c r="AA19" s="9">
        <v>6.2060000000000004</v>
      </c>
      <c r="AB19" s="9">
        <v>27.135999999999999</v>
      </c>
      <c r="AC19" s="9">
        <v>11.523</v>
      </c>
      <c r="AD19" s="9">
        <v>15.613</v>
      </c>
      <c r="AE19" s="9">
        <v>6.6849999999999996</v>
      </c>
      <c r="AF19" s="9">
        <v>2.7280000000000002</v>
      </c>
      <c r="AG19" s="9">
        <v>3.9569999999999999</v>
      </c>
      <c r="AH19" s="9">
        <v>5.3440000000000003</v>
      </c>
      <c r="AI19" s="9">
        <v>2.1840000000000002</v>
      </c>
      <c r="AJ19" s="9">
        <v>3.16</v>
      </c>
      <c r="AK19" s="9">
        <v>2.444</v>
      </c>
      <c r="AL19" s="9">
        <v>1.663</v>
      </c>
      <c r="AM19" s="9">
        <v>0.78100000000000003</v>
      </c>
      <c r="AN19" s="9">
        <v>2.9</v>
      </c>
      <c r="AO19" s="9">
        <v>0.52100000000000002</v>
      </c>
      <c r="AP19" s="9">
        <v>2.379</v>
      </c>
      <c r="AQ19" s="9">
        <v>1.341</v>
      </c>
      <c r="AR19" s="9">
        <v>0.54400000000000004</v>
      </c>
      <c r="AS19" s="9">
        <v>0.79700000000000004</v>
      </c>
      <c r="AT19" s="9">
        <v>20.451000000000001</v>
      </c>
      <c r="AU19" s="9">
        <v>8.7949999999999999</v>
      </c>
      <c r="AV19" s="9">
        <v>11.654999999999999</v>
      </c>
      <c r="AW19" s="9">
        <v>6.0670000000000002</v>
      </c>
      <c r="AX19" s="9">
        <v>3.355</v>
      </c>
      <c r="AY19" s="9">
        <v>2.7120000000000002</v>
      </c>
      <c r="AZ19" s="9">
        <v>5.2690000000000001</v>
      </c>
      <c r="BA19" s="9">
        <v>2.84</v>
      </c>
      <c r="BB19" s="9">
        <v>2.4289999999999998</v>
      </c>
      <c r="BC19" s="9">
        <v>0.79800000000000004</v>
      </c>
      <c r="BD19" s="9">
        <v>0.51500000000000001</v>
      </c>
      <c r="BE19" s="9">
        <v>0.28299999999999997</v>
      </c>
      <c r="BF19" s="9">
        <v>0</v>
      </c>
      <c r="BG19" s="9">
        <v>0</v>
      </c>
      <c r="BH19" s="9">
        <v>0</v>
      </c>
      <c r="BI19" s="9">
        <v>10.760999999999999</v>
      </c>
      <c r="BJ19" s="9">
        <v>4.3600000000000003</v>
      </c>
      <c r="BK19" s="9">
        <v>6.4020000000000001</v>
      </c>
      <c r="BL19" s="9">
        <v>0.9</v>
      </c>
      <c r="BM19" s="9">
        <v>0.48599999999999999</v>
      </c>
      <c r="BN19" s="9">
        <v>0.41399999999999998</v>
      </c>
      <c r="BO19" s="9">
        <v>9.8610000000000007</v>
      </c>
      <c r="BP19" s="9">
        <v>3.8730000000000002</v>
      </c>
      <c r="BQ19" s="9">
        <v>5.9880000000000004</v>
      </c>
      <c r="BR19" s="9">
        <v>3.6219999999999999</v>
      </c>
      <c r="BS19" s="9">
        <v>1.081</v>
      </c>
      <c r="BT19" s="9">
        <v>2.5409999999999999</v>
      </c>
      <c r="BU19" s="9">
        <v>79.06</v>
      </c>
      <c r="BV19" s="9">
        <v>32.673000000000002</v>
      </c>
      <c r="BW19" s="9">
        <v>46.387</v>
      </c>
      <c r="BX19" s="9">
        <v>70.253</v>
      </c>
      <c r="BY19" s="9">
        <v>29.74</v>
      </c>
      <c r="BZ19" s="9">
        <v>40.512999999999998</v>
      </c>
      <c r="CA19" s="9">
        <v>8.8070000000000004</v>
      </c>
      <c r="CB19" s="9">
        <v>2.9329999999999998</v>
      </c>
      <c r="CC19" s="9">
        <v>5.8739999999999997</v>
      </c>
      <c r="CD19" s="9">
        <v>7.7130000000000001</v>
      </c>
      <c r="CE19" s="9">
        <v>4.5030000000000001</v>
      </c>
      <c r="CF19" s="9">
        <v>3.2109999999999999</v>
      </c>
      <c r="CG19" s="9">
        <v>98.483000000000004</v>
      </c>
      <c r="CH19" s="9">
        <v>39.694000000000003</v>
      </c>
      <c r="CI19" s="9">
        <v>58.789000000000001</v>
      </c>
      <c r="CJ19" s="9">
        <v>265.36200000000002</v>
      </c>
      <c r="CK19" s="9">
        <v>135.40299999999999</v>
      </c>
      <c r="CL19" s="9">
        <v>129.959</v>
      </c>
      <c r="CM19" s="9">
        <v>99.510999999999996</v>
      </c>
      <c r="CN19" s="9">
        <v>41.469000000000001</v>
      </c>
      <c r="CO19" s="9">
        <v>58.042999999999999</v>
      </c>
    </row>
    <row r="20" spans="1:93">
      <c r="A20" s="10">
        <v>45323</v>
      </c>
      <c r="B20" s="9">
        <v>1.4450000000000001</v>
      </c>
      <c r="C20" s="9">
        <v>1.825</v>
      </c>
      <c r="D20" s="9">
        <v>3.794</v>
      </c>
      <c r="E20" s="9">
        <v>1.9850000000000001</v>
      </c>
      <c r="F20" s="9">
        <v>1.8080000000000001</v>
      </c>
      <c r="G20" s="9">
        <v>32.436</v>
      </c>
      <c r="H20" s="9">
        <v>15.042</v>
      </c>
      <c r="I20" s="9">
        <v>17.393999999999998</v>
      </c>
      <c r="J20" s="9">
        <v>117.81399999999999</v>
      </c>
      <c r="K20" s="9">
        <v>57.387</v>
      </c>
      <c r="L20" s="9">
        <v>60.427</v>
      </c>
      <c r="M20" s="9">
        <v>33.671999999999997</v>
      </c>
      <c r="N20" s="9">
        <v>15.773999999999999</v>
      </c>
      <c r="O20" s="9">
        <v>17.898</v>
      </c>
      <c r="P20" s="9">
        <v>374.60500000000002</v>
      </c>
      <c r="Q20" s="9">
        <v>181.46</v>
      </c>
      <c r="R20" s="9">
        <v>193.14500000000001</v>
      </c>
      <c r="S20" s="9">
        <v>260.37700000000001</v>
      </c>
      <c r="T20" s="9">
        <v>131.44800000000001</v>
      </c>
      <c r="U20" s="9">
        <v>128.929</v>
      </c>
      <c r="V20" s="9">
        <v>19.704000000000001</v>
      </c>
      <c r="W20" s="9">
        <v>10.209</v>
      </c>
      <c r="X20" s="9">
        <v>9.4949999999999992</v>
      </c>
      <c r="Y20" s="9">
        <v>13.125</v>
      </c>
      <c r="Z20" s="9">
        <v>6.5</v>
      </c>
      <c r="AA20" s="9">
        <v>6.6260000000000003</v>
      </c>
      <c r="AB20" s="9">
        <v>31.677</v>
      </c>
      <c r="AC20" s="9">
        <v>16.376999999999999</v>
      </c>
      <c r="AD20" s="9">
        <v>15.301</v>
      </c>
      <c r="AE20" s="9">
        <v>6.5540000000000003</v>
      </c>
      <c r="AF20" s="9">
        <v>2.19</v>
      </c>
      <c r="AG20" s="9">
        <v>4.3650000000000002</v>
      </c>
      <c r="AH20" s="9">
        <v>5.0940000000000003</v>
      </c>
      <c r="AI20" s="9">
        <v>2.19</v>
      </c>
      <c r="AJ20" s="9">
        <v>2.9039999999999999</v>
      </c>
      <c r="AK20" s="9">
        <v>2.863</v>
      </c>
      <c r="AL20" s="9">
        <v>1.595</v>
      </c>
      <c r="AM20" s="9">
        <v>1.2689999999999999</v>
      </c>
      <c r="AN20" s="9">
        <v>2.23</v>
      </c>
      <c r="AO20" s="9">
        <v>0.59499999999999997</v>
      </c>
      <c r="AP20" s="9">
        <v>1.635</v>
      </c>
      <c r="AQ20" s="9">
        <v>1.4610000000000001</v>
      </c>
      <c r="AR20" s="9">
        <v>0</v>
      </c>
      <c r="AS20" s="9">
        <v>1.4610000000000001</v>
      </c>
      <c r="AT20" s="9">
        <v>25.123000000000001</v>
      </c>
      <c r="AU20" s="9">
        <v>14.186999999999999</v>
      </c>
      <c r="AV20" s="9">
        <v>10.936</v>
      </c>
      <c r="AW20" s="9">
        <v>8.2140000000000004</v>
      </c>
      <c r="AX20" s="9">
        <v>5.2050000000000001</v>
      </c>
      <c r="AY20" s="9">
        <v>3.0089999999999999</v>
      </c>
      <c r="AZ20" s="9">
        <v>8.2140000000000004</v>
      </c>
      <c r="BA20" s="9">
        <v>5.2050000000000001</v>
      </c>
      <c r="BB20" s="9">
        <v>3.0089999999999999</v>
      </c>
      <c r="BC20" s="9">
        <v>0</v>
      </c>
      <c r="BD20" s="9">
        <v>0</v>
      </c>
      <c r="BE20" s="9">
        <v>0</v>
      </c>
      <c r="BF20" s="9">
        <v>0</v>
      </c>
      <c r="BG20" s="9">
        <v>0</v>
      </c>
      <c r="BH20" s="9">
        <v>0</v>
      </c>
      <c r="BI20" s="9">
        <v>14.537000000000001</v>
      </c>
      <c r="BJ20" s="9">
        <v>8.32</v>
      </c>
      <c r="BK20" s="9">
        <v>6.2169999999999996</v>
      </c>
      <c r="BL20" s="9">
        <v>0.98199999999999998</v>
      </c>
      <c r="BM20" s="9">
        <v>0.42499999999999999</v>
      </c>
      <c r="BN20" s="9">
        <v>0.55700000000000005</v>
      </c>
      <c r="BO20" s="9">
        <v>13.555</v>
      </c>
      <c r="BP20" s="9">
        <v>7.8949999999999996</v>
      </c>
      <c r="BQ20" s="9">
        <v>5.66</v>
      </c>
      <c r="BR20" s="9">
        <v>2.3719999999999999</v>
      </c>
      <c r="BS20" s="9">
        <v>0.66200000000000003</v>
      </c>
      <c r="BT20" s="9">
        <v>1.71</v>
      </c>
      <c r="BU20" s="9">
        <v>82.55</v>
      </c>
      <c r="BV20" s="9">
        <v>33.634999999999998</v>
      </c>
      <c r="BW20" s="9">
        <v>48.914999999999999</v>
      </c>
      <c r="BX20" s="9">
        <v>70.751999999999995</v>
      </c>
      <c r="BY20" s="9">
        <v>27.896000000000001</v>
      </c>
      <c r="BZ20" s="9">
        <v>42.856000000000002</v>
      </c>
      <c r="CA20" s="9">
        <v>11.798</v>
      </c>
      <c r="CB20" s="9">
        <v>5.7380000000000004</v>
      </c>
      <c r="CC20" s="9">
        <v>6.06</v>
      </c>
      <c r="CD20" s="9">
        <v>11.077</v>
      </c>
      <c r="CE20" s="9">
        <v>6.8</v>
      </c>
      <c r="CF20" s="9">
        <v>4.2770000000000001</v>
      </c>
      <c r="CG20" s="9">
        <v>103.151</v>
      </c>
      <c r="CH20" s="9">
        <v>43.212000000000003</v>
      </c>
      <c r="CI20" s="9">
        <v>59.939</v>
      </c>
      <c r="CJ20" s="9">
        <v>266.93200000000002</v>
      </c>
      <c r="CK20" s="9">
        <v>133.63800000000001</v>
      </c>
      <c r="CL20" s="9">
        <v>133.29300000000001</v>
      </c>
      <c r="CM20" s="9">
        <v>107.673</v>
      </c>
      <c r="CN20" s="9">
        <v>47.822000000000003</v>
      </c>
      <c r="CO20" s="9">
        <v>59.850999999999999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3278</vt:i4>
      </vt:variant>
    </vt:vector>
  </HeadingPairs>
  <TitlesOfParts>
    <vt:vector size="3287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A125173158X</vt:lpstr>
      <vt:lpstr>A125173158X_Data</vt:lpstr>
      <vt:lpstr>A125173158X_Latest</vt:lpstr>
      <vt:lpstr>A125173162R</vt:lpstr>
      <vt:lpstr>A125173162R_Data</vt:lpstr>
      <vt:lpstr>A125173162R_Latest</vt:lpstr>
      <vt:lpstr>A125173166X</vt:lpstr>
      <vt:lpstr>A125173166X_Data</vt:lpstr>
      <vt:lpstr>A125173166X_Latest</vt:lpstr>
      <vt:lpstr>A125173170R</vt:lpstr>
      <vt:lpstr>A125173170R_Data</vt:lpstr>
      <vt:lpstr>A125173170R_Latest</vt:lpstr>
      <vt:lpstr>A125173174X</vt:lpstr>
      <vt:lpstr>A125173174X_Data</vt:lpstr>
      <vt:lpstr>A125173174X_Latest</vt:lpstr>
      <vt:lpstr>A125173178J</vt:lpstr>
      <vt:lpstr>A125173178J_Data</vt:lpstr>
      <vt:lpstr>A125173178J_Latest</vt:lpstr>
      <vt:lpstr>A125173182X</vt:lpstr>
      <vt:lpstr>A125173182X_Data</vt:lpstr>
      <vt:lpstr>A125173182X_Latest</vt:lpstr>
      <vt:lpstr>A125173186J</vt:lpstr>
      <vt:lpstr>A125173186J_Data</vt:lpstr>
      <vt:lpstr>A125173186J_Latest</vt:lpstr>
      <vt:lpstr>A125173190X</vt:lpstr>
      <vt:lpstr>A125173190X_Data</vt:lpstr>
      <vt:lpstr>A125173190X_Latest</vt:lpstr>
      <vt:lpstr>A125173194J</vt:lpstr>
      <vt:lpstr>A125173194J_Data</vt:lpstr>
      <vt:lpstr>A125173194J_Latest</vt:lpstr>
      <vt:lpstr>A125173198T</vt:lpstr>
      <vt:lpstr>A125173198T_Data</vt:lpstr>
      <vt:lpstr>A125173198T_Latest</vt:lpstr>
      <vt:lpstr>A125173202W</vt:lpstr>
      <vt:lpstr>A125173202W_Data</vt:lpstr>
      <vt:lpstr>A125173202W_Latest</vt:lpstr>
      <vt:lpstr>A125173206F</vt:lpstr>
      <vt:lpstr>A125173206F_Data</vt:lpstr>
      <vt:lpstr>A125173206F_Latest</vt:lpstr>
      <vt:lpstr>A125173210W</vt:lpstr>
      <vt:lpstr>A125173210W_Data</vt:lpstr>
      <vt:lpstr>A125173210W_Latest</vt:lpstr>
      <vt:lpstr>A125173214F</vt:lpstr>
      <vt:lpstr>A125173214F_Data</vt:lpstr>
      <vt:lpstr>A125173214F_Latest</vt:lpstr>
      <vt:lpstr>A125173218R</vt:lpstr>
      <vt:lpstr>A125173218R_Data</vt:lpstr>
      <vt:lpstr>A125173218R_Latest</vt:lpstr>
      <vt:lpstr>A125173222F</vt:lpstr>
      <vt:lpstr>A125173222F_Data</vt:lpstr>
      <vt:lpstr>A125173222F_Latest</vt:lpstr>
      <vt:lpstr>A125173226R</vt:lpstr>
      <vt:lpstr>A125173226R_Data</vt:lpstr>
      <vt:lpstr>A125173226R_Latest</vt:lpstr>
      <vt:lpstr>A125173230F</vt:lpstr>
      <vt:lpstr>A125173230F_Data</vt:lpstr>
      <vt:lpstr>A125173230F_Latest</vt:lpstr>
      <vt:lpstr>A125173234R</vt:lpstr>
      <vt:lpstr>A125173234R_Data</vt:lpstr>
      <vt:lpstr>A125173234R_Latest</vt:lpstr>
      <vt:lpstr>A125173238X</vt:lpstr>
      <vt:lpstr>A125173238X_Data</vt:lpstr>
      <vt:lpstr>A125173238X_Latest</vt:lpstr>
      <vt:lpstr>A125173242R</vt:lpstr>
      <vt:lpstr>A125173242R_Data</vt:lpstr>
      <vt:lpstr>A125173242R_Latest</vt:lpstr>
      <vt:lpstr>A125173246X</vt:lpstr>
      <vt:lpstr>A125173246X_Data</vt:lpstr>
      <vt:lpstr>A125173246X_Latest</vt:lpstr>
      <vt:lpstr>A125173250R</vt:lpstr>
      <vt:lpstr>A125173250R_Data</vt:lpstr>
      <vt:lpstr>A125173250R_Latest</vt:lpstr>
      <vt:lpstr>A125173254X</vt:lpstr>
      <vt:lpstr>A125173254X_Data</vt:lpstr>
      <vt:lpstr>A125173254X_Latest</vt:lpstr>
      <vt:lpstr>A125173258J</vt:lpstr>
      <vt:lpstr>A125173258J_Data</vt:lpstr>
      <vt:lpstr>A125173258J_Latest</vt:lpstr>
      <vt:lpstr>A125173262X</vt:lpstr>
      <vt:lpstr>A125173262X_Data</vt:lpstr>
      <vt:lpstr>A125173262X_Latest</vt:lpstr>
      <vt:lpstr>A125173266J</vt:lpstr>
      <vt:lpstr>A125173266J_Data</vt:lpstr>
      <vt:lpstr>A125173266J_Latest</vt:lpstr>
      <vt:lpstr>A125173270X</vt:lpstr>
      <vt:lpstr>A125173270X_Data</vt:lpstr>
      <vt:lpstr>A125173270X_Latest</vt:lpstr>
      <vt:lpstr>A125173274J</vt:lpstr>
      <vt:lpstr>A125173274J_Data</vt:lpstr>
      <vt:lpstr>A125173274J_Latest</vt:lpstr>
      <vt:lpstr>A125173278T</vt:lpstr>
      <vt:lpstr>A125173278T_Data</vt:lpstr>
      <vt:lpstr>A125173278T_Latest</vt:lpstr>
      <vt:lpstr>A125173282J</vt:lpstr>
      <vt:lpstr>A125173282J_Data</vt:lpstr>
      <vt:lpstr>A125173282J_Latest</vt:lpstr>
      <vt:lpstr>A125173286T</vt:lpstr>
      <vt:lpstr>A125173286T_Data</vt:lpstr>
      <vt:lpstr>A125173286T_Latest</vt:lpstr>
      <vt:lpstr>A125173290J</vt:lpstr>
      <vt:lpstr>A125173290J_Data</vt:lpstr>
      <vt:lpstr>A125173290J_Latest</vt:lpstr>
      <vt:lpstr>A125173294T</vt:lpstr>
      <vt:lpstr>A125173294T_Data</vt:lpstr>
      <vt:lpstr>A125173294T_Latest</vt:lpstr>
      <vt:lpstr>A125173298A</vt:lpstr>
      <vt:lpstr>A125173298A_Data</vt:lpstr>
      <vt:lpstr>A125173298A_Latest</vt:lpstr>
      <vt:lpstr>A125173302F</vt:lpstr>
      <vt:lpstr>A125173302F_Data</vt:lpstr>
      <vt:lpstr>A125173302F_Latest</vt:lpstr>
      <vt:lpstr>A125173306R</vt:lpstr>
      <vt:lpstr>A125173306R_Data</vt:lpstr>
      <vt:lpstr>A125173306R_Latest</vt:lpstr>
      <vt:lpstr>A125173310F</vt:lpstr>
      <vt:lpstr>A125173310F_Data</vt:lpstr>
      <vt:lpstr>A125173310F_Latest</vt:lpstr>
      <vt:lpstr>A125173314R</vt:lpstr>
      <vt:lpstr>A125173314R_Data</vt:lpstr>
      <vt:lpstr>A125173314R_Latest</vt:lpstr>
      <vt:lpstr>A125173318X</vt:lpstr>
      <vt:lpstr>A125173318X_Data</vt:lpstr>
      <vt:lpstr>A125173318X_Latest</vt:lpstr>
      <vt:lpstr>A125173322R</vt:lpstr>
      <vt:lpstr>A125173322R_Data</vt:lpstr>
      <vt:lpstr>A125173322R_Latest</vt:lpstr>
      <vt:lpstr>A125173326X</vt:lpstr>
      <vt:lpstr>A125173326X_Data</vt:lpstr>
      <vt:lpstr>A125173326X_Latest</vt:lpstr>
      <vt:lpstr>A125173330R</vt:lpstr>
      <vt:lpstr>A125173330R_Data</vt:lpstr>
      <vt:lpstr>A125173330R_Latest</vt:lpstr>
      <vt:lpstr>A125173334X</vt:lpstr>
      <vt:lpstr>A125173334X_Data</vt:lpstr>
      <vt:lpstr>A125173334X_Latest</vt:lpstr>
      <vt:lpstr>A125173338J</vt:lpstr>
      <vt:lpstr>A125173338J_Data</vt:lpstr>
      <vt:lpstr>A125173338J_Latest</vt:lpstr>
      <vt:lpstr>A125173342X</vt:lpstr>
      <vt:lpstr>A125173342X_Data</vt:lpstr>
      <vt:lpstr>A125173342X_Latest</vt:lpstr>
      <vt:lpstr>A125173346J</vt:lpstr>
      <vt:lpstr>A125173346J_Data</vt:lpstr>
      <vt:lpstr>A125173346J_Latest</vt:lpstr>
      <vt:lpstr>A125173350X</vt:lpstr>
      <vt:lpstr>A125173350X_Data</vt:lpstr>
      <vt:lpstr>A125173350X_Latest</vt:lpstr>
      <vt:lpstr>A125173354J</vt:lpstr>
      <vt:lpstr>A125173354J_Data</vt:lpstr>
      <vt:lpstr>A125173354J_Latest</vt:lpstr>
      <vt:lpstr>A125173358T</vt:lpstr>
      <vt:lpstr>A125173358T_Data</vt:lpstr>
      <vt:lpstr>A125173358T_Latest</vt:lpstr>
      <vt:lpstr>A125173362J</vt:lpstr>
      <vt:lpstr>A125173362J_Data</vt:lpstr>
      <vt:lpstr>A125173362J_Latest</vt:lpstr>
      <vt:lpstr>A125173366T</vt:lpstr>
      <vt:lpstr>A125173366T_Data</vt:lpstr>
      <vt:lpstr>A125173366T_Latest</vt:lpstr>
      <vt:lpstr>A125173370J</vt:lpstr>
      <vt:lpstr>A125173370J_Data</vt:lpstr>
      <vt:lpstr>A125173370J_Latest</vt:lpstr>
      <vt:lpstr>A125173374T</vt:lpstr>
      <vt:lpstr>A125173374T_Data</vt:lpstr>
      <vt:lpstr>A125173374T_Latest</vt:lpstr>
      <vt:lpstr>A125173378A</vt:lpstr>
      <vt:lpstr>A125173378A_Data</vt:lpstr>
      <vt:lpstr>A125173378A_Latest</vt:lpstr>
      <vt:lpstr>A125173382T</vt:lpstr>
      <vt:lpstr>A125173382T_Data</vt:lpstr>
      <vt:lpstr>A125173382T_Latest</vt:lpstr>
      <vt:lpstr>A125173386A</vt:lpstr>
      <vt:lpstr>A125173386A_Data</vt:lpstr>
      <vt:lpstr>A125173386A_Latest</vt:lpstr>
      <vt:lpstr>A125173390T</vt:lpstr>
      <vt:lpstr>A125173390T_Data</vt:lpstr>
      <vt:lpstr>A125173390T_Latest</vt:lpstr>
      <vt:lpstr>A125173394A</vt:lpstr>
      <vt:lpstr>A125173394A_Data</vt:lpstr>
      <vt:lpstr>A125173394A_Latest</vt:lpstr>
      <vt:lpstr>A125173398K</vt:lpstr>
      <vt:lpstr>A125173398K_Data</vt:lpstr>
      <vt:lpstr>A125173398K_Latest</vt:lpstr>
      <vt:lpstr>A125173402R</vt:lpstr>
      <vt:lpstr>A125173402R_Data</vt:lpstr>
      <vt:lpstr>A125173402R_Latest</vt:lpstr>
      <vt:lpstr>A125173406X</vt:lpstr>
      <vt:lpstr>A125173406X_Data</vt:lpstr>
      <vt:lpstr>A125173406X_Latest</vt:lpstr>
      <vt:lpstr>A125173410R</vt:lpstr>
      <vt:lpstr>A125173410R_Data</vt:lpstr>
      <vt:lpstr>A125173410R_Latest</vt:lpstr>
      <vt:lpstr>A125173414X</vt:lpstr>
      <vt:lpstr>A125173414X_Data</vt:lpstr>
      <vt:lpstr>A125173414X_Latest</vt:lpstr>
      <vt:lpstr>A125173418J</vt:lpstr>
      <vt:lpstr>A125173418J_Data</vt:lpstr>
      <vt:lpstr>A125173418J_Latest</vt:lpstr>
      <vt:lpstr>A125173422X</vt:lpstr>
      <vt:lpstr>A125173422X_Data</vt:lpstr>
      <vt:lpstr>A125173422X_Latest</vt:lpstr>
      <vt:lpstr>A125173426J</vt:lpstr>
      <vt:lpstr>A125173426J_Data</vt:lpstr>
      <vt:lpstr>A125173426J_Latest</vt:lpstr>
      <vt:lpstr>A125173430X</vt:lpstr>
      <vt:lpstr>A125173430X_Data</vt:lpstr>
      <vt:lpstr>A125173430X_Latest</vt:lpstr>
      <vt:lpstr>A125173434J</vt:lpstr>
      <vt:lpstr>A125173434J_Data</vt:lpstr>
      <vt:lpstr>A125173434J_Latest</vt:lpstr>
      <vt:lpstr>A125173438T</vt:lpstr>
      <vt:lpstr>A125173438T_Data</vt:lpstr>
      <vt:lpstr>A125173438T_Latest</vt:lpstr>
      <vt:lpstr>A125173442J</vt:lpstr>
      <vt:lpstr>A125173442J_Data</vt:lpstr>
      <vt:lpstr>A125173442J_Latest</vt:lpstr>
      <vt:lpstr>A125173446T</vt:lpstr>
      <vt:lpstr>A125173446T_Data</vt:lpstr>
      <vt:lpstr>A125173446T_Latest</vt:lpstr>
      <vt:lpstr>A125173450J</vt:lpstr>
      <vt:lpstr>A125173450J_Data</vt:lpstr>
      <vt:lpstr>A125173450J_Latest</vt:lpstr>
      <vt:lpstr>A125173454T</vt:lpstr>
      <vt:lpstr>A125173454T_Data</vt:lpstr>
      <vt:lpstr>A125173454T_Latest</vt:lpstr>
      <vt:lpstr>A125173458A</vt:lpstr>
      <vt:lpstr>A125173458A_Data</vt:lpstr>
      <vt:lpstr>A125173458A_Latest</vt:lpstr>
      <vt:lpstr>A125173462T</vt:lpstr>
      <vt:lpstr>A125173462T_Data</vt:lpstr>
      <vt:lpstr>A125173462T_Latest</vt:lpstr>
      <vt:lpstr>A125173466A</vt:lpstr>
      <vt:lpstr>A125173466A_Data</vt:lpstr>
      <vt:lpstr>A125173466A_Latest</vt:lpstr>
      <vt:lpstr>A125173470T</vt:lpstr>
      <vt:lpstr>A125173470T_Data</vt:lpstr>
      <vt:lpstr>A125173470T_Latest</vt:lpstr>
      <vt:lpstr>A125173474A</vt:lpstr>
      <vt:lpstr>A125173474A_Data</vt:lpstr>
      <vt:lpstr>A125173474A_Latest</vt:lpstr>
      <vt:lpstr>A125173478K</vt:lpstr>
      <vt:lpstr>A125173478K_Data</vt:lpstr>
      <vt:lpstr>A125173478K_Latest</vt:lpstr>
      <vt:lpstr>A125173482A</vt:lpstr>
      <vt:lpstr>A125173482A_Data</vt:lpstr>
      <vt:lpstr>A125173482A_Latest</vt:lpstr>
      <vt:lpstr>A125173486K</vt:lpstr>
      <vt:lpstr>A125173486K_Data</vt:lpstr>
      <vt:lpstr>A125173486K_Latest</vt:lpstr>
      <vt:lpstr>A125173490A</vt:lpstr>
      <vt:lpstr>A125173490A_Data</vt:lpstr>
      <vt:lpstr>A125173490A_Latest</vt:lpstr>
      <vt:lpstr>A125173494K</vt:lpstr>
      <vt:lpstr>A125173494K_Data</vt:lpstr>
      <vt:lpstr>A125173494K_Latest</vt:lpstr>
      <vt:lpstr>A125173498V</vt:lpstr>
      <vt:lpstr>A125173498V_Data</vt:lpstr>
      <vt:lpstr>A125173498V_Latest</vt:lpstr>
      <vt:lpstr>A125173502X</vt:lpstr>
      <vt:lpstr>A125173502X_Data</vt:lpstr>
      <vt:lpstr>A125173502X_Latest</vt:lpstr>
      <vt:lpstr>A125173506J</vt:lpstr>
      <vt:lpstr>A125173506J_Data</vt:lpstr>
      <vt:lpstr>A125173506J_Latest</vt:lpstr>
      <vt:lpstr>A125173510X</vt:lpstr>
      <vt:lpstr>A125173510X_Data</vt:lpstr>
      <vt:lpstr>A125173510X_Latest</vt:lpstr>
      <vt:lpstr>A125173514J</vt:lpstr>
      <vt:lpstr>A125173514J_Data</vt:lpstr>
      <vt:lpstr>A125173514J_Latest</vt:lpstr>
      <vt:lpstr>A125173518T</vt:lpstr>
      <vt:lpstr>A125173518T_Data</vt:lpstr>
      <vt:lpstr>A125173518T_Latest</vt:lpstr>
      <vt:lpstr>A125173522J</vt:lpstr>
      <vt:lpstr>A125173522J_Data</vt:lpstr>
      <vt:lpstr>A125173522J_Latest</vt:lpstr>
      <vt:lpstr>A125173526T</vt:lpstr>
      <vt:lpstr>A125173526T_Data</vt:lpstr>
      <vt:lpstr>A125173526T_Latest</vt:lpstr>
      <vt:lpstr>A125173530J</vt:lpstr>
      <vt:lpstr>A125173530J_Data</vt:lpstr>
      <vt:lpstr>A125173530J_Latest</vt:lpstr>
      <vt:lpstr>A125173534T</vt:lpstr>
      <vt:lpstr>A125173534T_Data</vt:lpstr>
      <vt:lpstr>A125173534T_Latest</vt:lpstr>
      <vt:lpstr>A125173538A</vt:lpstr>
      <vt:lpstr>A125173538A_Data</vt:lpstr>
      <vt:lpstr>A125173538A_Latest</vt:lpstr>
      <vt:lpstr>A125173542T</vt:lpstr>
      <vt:lpstr>A125173542T_Data</vt:lpstr>
      <vt:lpstr>A125173542T_Latest</vt:lpstr>
      <vt:lpstr>A125173546A</vt:lpstr>
      <vt:lpstr>A125173546A_Data</vt:lpstr>
      <vt:lpstr>A125173546A_Latest</vt:lpstr>
      <vt:lpstr>A125173550T</vt:lpstr>
      <vt:lpstr>A125173550T_Data</vt:lpstr>
      <vt:lpstr>A125173550T_Latest</vt:lpstr>
      <vt:lpstr>A125173554A</vt:lpstr>
      <vt:lpstr>A125173554A_Data</vt:lpstr>
      <vt:lpstr>A125173554A_Latest</vt:lpstr>
      <vt:lpstr>A125173558K</vt:lpstr>
      <vt:lpstr>A125173558K_Data</vt:lpstr>
      <vt:lpstr>A125173558K_Latest</vt:lpstr>
      <vt:lpstr>A125173562A</vt:lpstr>
      <vt:lpstr>A125173562A_Data</vt:lpstr>
      <vt:lpstr>A125173562A_Latest</vt:lpstr>
      <vt:lpstr>A125173566K</vt:lpstr>
      <vt:lpstr>A125173566K_Data</vt:lpstr>
      <vt:lpstr>A125173566K_Latest</vt:lpstr>
      <vt:lpstr>A125173570A</vt:lpstr>
      <vt:lpstr>A125173570A_Data</vt:lpstr>
      <vt:lpstr>A125173570A_Latest</vt:lpstr>
      <vt:lpstr>A125173574K</vt:lpstr>
      <vt:lpstr>A125173574K_Data</vt:lpstr>
      <vt:lpstr>A125173574K_Latest</vt:lpstr>
      <vt:lpstr>A125173578V</vt:lpstr>
      <vt:lpstr>A125173578V_Data</vt:lpstr>
      <vt:lpstr>A125173578V_Latest</vt:lpstr>
      <vt:lpstr>A125173582K</vt:lpstr>
      <vt:lpstr>A125173582K_Data</vt:lpstr>
      <vt:lpstr>A125173582K_Latest</vt:lpstr>
      <vt:lpstr>A125173586V</vt:lpstr>
      <vt:lpstr>A125173586V_Data</vt:lpstr>
      <vt:lpstr>A125173586V_Latest</vt:lpstr>
      <vt:lpstr>A125173590K</vt:lpstr>
      <vt:lpstr>A125173590K_Data</vt:lpstr>
      <vt:lpstr>A125173590K_Latest</vt:lpstr>
      <vt:lpstr>A125173594V</vt:lpstr>
      <vt:lpstr>A125173594V_Data</vt:lpstr>
      <vt:lpstr>A125173594V_Latest</vt:lpstr>
      <vt:lpstr>A125173598C</vt:lpstr>
      <vt:lpstr>A125173598C_Data</vt:lpstr>
      <vt:lpstr>A125173598C_Latest</vt:lpstr>
      <vt:lpstr>A125173602J</vt:lpstr>
      <vt:lpstr>A125173602J_Data</vt:lpstr>
      <vt:lpstr>A125173602J_Latest</vt:lpstr>
      <vt:lpstr>A125173606T</vt:lpstr>
      <vt:lpstr>A125173606T_Data</vt:lpstr>
      <vt:lpstr>A125173606T_Latest</vt:lpstr>
      <vt:lpstr>A125173610J</vt:lpstr>
      <vt:lpstr>A125173610J_Data</vt:lpstr>
      <vt:lpstr>A125173610J_Latest</vt:lpstr>
      <vt:lpstr>A125173614T</vt:lpstr>
      <vt:lpstr>A125173614T_Data</vt:lpstr>
      <vt:lpstr>A125173614T_Latest</vt:lpstr>
      <vt:lpstr>A125173618A</vt:lpstr>
      <vt:lpstr>A125173618A_Data</vt:lpstr>
      <vt:lpstr>A125173618A_Latest</vt:lpstr>
      <vt:lpstr>A125173622T</vt:lpstr>
      <vt:lpstr>A125173622T_Data</vt:lpstr>
      <vt:lpstr>A125173622T_Latest</vt:lpstr>
      <vt:lpstr>A125173626A</vt:lpstr>
      <vt:lpstr>A125173626A_Data</vt:lpstr>
      <vt:lpstr>A125173626A_Latest</vt:lpstr>
      <vt:lpstr>A125173630T</vt:lpstr>
      <vt:lpstr>A125173630T_Data</vt:lpstr>
      <vt:lpstr>A125173630T_Latest</vt:lpstr>
      <vt:lpstr>A125173634A</vt:lpstr>
      <vt:lpstr>A125173634A_Data</vt:lpstr>
      <vt:lpstr>A125173634A_Latest</vt:lpstr>
      <vt:lpstr>A125173638K</vt:lpstr>
      <vt:lpstr>A125173638K_Data</vt:lpstr>
      <vt:lpstr>A125173638K_Latest</vt:lpstr>
      <vt:lpstr>A125173642A</vt:lpstr>
      <vt:lpstr>A125173642A_Data</vt:lpstr>
      <vt:lpstr>A125173642A_Latest</vt:lpstr>
      <vt:lpstr>A125173646K</vt:lpstr>
      <vt:lpstr>A125173646K_Data</vt:lpstr>
      <vt:lpstr>A125173646K_Latest</vt:lpstr>
      <vt:lpstr>A125173650A</vt:lpstr>
      <vt:lpstr>A125173650A_Data</vt:lpstr>
      <vt:lpstr>A125173650A_Latest</vt:lpstr>
      <vt:lpstr>A125173654K</vt:lpstr>
      <vt:lpstr>A125173654K_Data</vt:lpstr>
      <vt:lpstr>A125173654K_Latest</vt:lpstr>
      <vt:lpstr>A125173658V</vt:lpstr>
      <vt:lpstr>A125173658V_Data</vt:lpstr>
      <vt:lpstr>A125173658V_Latest</vt:lpstr>
      <vt:lpstr>A125173662K</vt:lpstr>
      <vt:lpstr>A125173662K_Data</vt:lpstr>
      <vt:lpstr>A125173662K_Latest</vt:lpstr>
      <vt:lpstr>A125173666V</vt:lpstr>
      <vt:lpstr>A125173666V_Data</vt:lpstr>
      <vt:lpstr>A125173666V_Latest</vt:lpstr>
      <vt:lpstr>A125173670K</vt:lpstr>
      <vt:lpstr>A125173670K_Data</vt:lpstr>
      <vt:lpstr>A125173670K_Latest</vt:lpstr>
      <vt:lpstr>A125173674V</vt:lpstr>
      <vt:lpstr>A125173674V_Data</vt:lpstr>
      <vt:lpstr>A125173674V_Latest</vt:lpstr>
      <vt:lpstr>A125173678C</vt:lpstr>
      <vt:lpstr>A125173678C_Data</vt:lpstr>
      <vt:lpstr>A125173678C_Latest</vt:lpstr>
      <vt:lpstr>A125173682V</vt:lpstr>
      <vt:lpstr>A125173682V_Data</vt:lpstr>
      <vt:lpstr>A125173682V_Latest</vt:lpstr>
      <vt:lpstr>A125173686C</vt:lpstr>
      <vt:lpstr>A125173686C_Data</vt:lpstr>
      <vt:lpstr>A125173686C_Latest</vt:lpstr>
      <vt:lpstr>A125173690V</vt:lpstr>
      <vt:lpstr>A125173690V_Data</vt:lpstr>
      <vt:lpstr>A125173690V_Latest</vt:lpstr>
      <vt:lpstr>A125173694C</vt:lpstr>
      <vt:lpstr>A125173694C_Data</vt:lpstr>
      <vt:lpstr>A125173694C_Latest</vt:lpstr>
      <vt:lpstr>A125173698L</vt:lpstr>
      <vt:lpstr>A125173698L_Data</vt:lpstr>
      <vt:lpstr>A125173698L_Latest</vt:lpstr>
      <vt:lpstr>A125173702T</vt:lpstr>
      <vt:lpstr>A125173702T_Data</vt:lpstr>
      <vt:lpstr>A125173702T_Latest</vt:lpstr>
      <vt:lpstr>A125173706A</vt:lpstr>
      <vt:lpstr>A125173706A_Data</vt:lpstr>
      <vt:lpstr>A125173706A_Latest</vt:lpstr>
      <vt:lpstr>A125173710T</vt:lpstr>
      <vt:lpstr>A125173710T_Data</vt:lpstr>
      <vt:lpstr>A125173710T_Latest</vt:lpstr>
      <vt:lpstr>A125173714A</vt:lpstr>
      <vt:lpstr>A125173714A_Data</vt:lpstr>
      <vt:lpstr>A125173714A_Latest</vt:lpstr>
      <vt:lpstr>A125173718K</vt:lpstr>
      <vt:lpstr>A125173718K_Data</vt:lpstr>
      <vt:lpstr>A125173718K_Latest</vt:lpstr>
      <vt:lpstr>A125173722A</vt:lpstr>
      <vt:lpstr>A125173722A_Data</vt:lpstr>
      <vt:lpstr>A125173722A_Latest</vt:lpstr>
      <vt:lpstr>A125173726K</vt:lpstr>
      <vt:lpstr>A125173726K_Data</vt:lpstr>
      <vt:lpstr>A125173726K_Latest</vt:lpstr>
      <vt:lpstr>A125173730A</vt:lpstr>
      <vt:lpstr>A125173730A_Data</vt:lpstr>
      <vt:lpstr>A125173730A_Latest</vt:lpstr>
      <vt:lpstr>A125173734K</vt:lpstr>
      <vt:lpstr>A125173734K_Data</vt:lpstr>
      <vt:lpstr>A125173734K_Latest</vt:lpstr>
      <vt:lpstr>A125173738V</vt:lpstr>
      <vt:lpstr>A125173738V_Data</vt:lpstr>
      <vt:lpstr>A125173738V_Latest</vt:lpstr>
      <vt:lpstr>A125173742K</vt:lpstr>
      <vt:lpstr>A125173742K_Data</vt:lpstr>
      <vt:lpstr>A125173742K_Latest</vt:lpstr>
      <vt:lpstr>A125173746V</vt:lpstr>
      <vt:lpstr>A125173746V_Data</vt:lpstr>
      <vt:lpstr>A125173746V_Latest</vt:lpstr>
      <vt:lpstr>A125173750K</vt:lpstr>
      <vt:lpstr>A125173750K_Data</vt:lpstr>
      <vt:lpstr>A125173750K_Latest</vt:lpstr>
      <vt:lpstr>A125173754V</vt:lpstr>
      <vt:lpstr>A125173754V_Data</vt:lpstr>
      <vt:lpstr>A125173754V_Latest</vt:lpstr>
      <vt:lpstr>A125173758C</vt:lpstr>
      <vt:lpstr>A125173758C_Data</vt:lpstr>
      <vt:lpstr>A125173758C_Latest</vt:lpstr>
      <vt:lpstr>A125173762V</vt:lpstr>
      <vt:lpstr>A125173762V_Data</vt:lpstr>
      <vt:lpstr>A125173762V_Latest</vt:lpstr>
      <vt:lpstr>A125173766C</vt:lpstr>
      <vt:lpstr>A125173766C_Data</vt:lpstr>
      <vt:lpstr>A125173766C_Latest</vt:lpstr>
      <vt:lpstr>A125173770V</vt:lpstr>
      <vt:lpstr>A125173770V_Data</vt:lpstr>
      <vt:lpstr>A125173770V_Latest</vt:lpstr>
      <vt:lpstr>A125173774C</vt:lpstr>
      <vt:lpstr>A125173774C_Data</vt:lpstr>
      <vt:lpstr>A125173774C_Latest</vt:lpstr>
      <vt:lpstr>A125173778L</vt:lpstr>
      <vt:lpstr>A125173778L_Data</vt:lpstr>
      <vt:lpstr>A125173778L_Latest</vt:lpstr>
      <vt:lpstr>A125173782C</vt:lpstr>
      <vt:lpstr>A125173782C_Data</vt:lpstr>
      <vt:lpstr>A125173782C_Latest</vt:lpstr>
      <vt:lpstr>A125173786L</vt:lpstr>
      <vt:lpstr>A125173786L_Data</vt:lpstr>
      <vt:lpstr>A125173786L_Latest</vt:lpstr>
      <vt:lpstr>A125173790C</vt:lpstr>
      <vt:lpstr>A125173790C_Data</vt:lpstr>
      <vt:lpstr>A125173790C_Latest</vt:lpstr>
      <vt:lpstr>A125173794L</vt:lpstr>
      <vt:lpstr>A125173794L_Data</vt:lpstr>
      <vt:lpstr>A125173794L_Latest</vt:lpstr>
      <vt:lpstr>A125173798W</vt:lpstr>
      <vt:lpstr>A125173798W_Data</vt:lpstr>
      <vt:lpstr>A125173798W_Latest</vt:lpstr>
      <vt:lpstr>A125173802A</vt:lpstr>
      <vt:lpstr>A125173802A_Data</vt:lpstr>
      <vt:lpstr>A125173802A_Latest</vt:lpstr>
      <vt:lpstr>A125173806K</vt:lpstr>
      <vt:lpstr>A125173806K_Data</vt:lpstr>
      <vt:lpstr>A125173806K_Latest</vt:lpstr>
      <vt:lpstr>A125173810A</vt:lpstr>
      <vt:lpstr>A125173810A_Data</vt:lpstr>
      <vt:lpstr>A125173810A_Latest</vt:lpstr>
      <vt:lpstr>A125173814K</vt:lpstr>
      <vt:lpstr>A125173814K_Data</vt:lpstr>
      <vt:lpstr>A125173814K_Latest</vt:lpstr>
      <vt:lpstr>A125173818V</vt:lpstr>
      <vt:lpstr>A125173818V_Data</vt:lpstr>
      <vt:lpstr>A125173818V_Latest</vt:lpstr>
      <vt:lpstr>A125173822K</vt:lpstr>
      <vt:lpstr>A125173822K_Data</vt:lpstr>
      <vt:lpstr>A125173822K_Latest</vt:lpstr>
      <vt:lpstr>A125173826V</vt:lpstr>
      <vt:lpstr>A125173826V_Data</vt:lpstr>
      <vt:lpstr>A125173826V_Latest</vt:lpstr>
      <vt:lpstr>A125173830K</vt:lpstr>
      <vt:lpstr>A125173830K_Data</vt:lpstr>
      <vt:lpstr>A125173830K_Latest</vt:lpstr>
      <vt:lpstr>A125173834V</vt:lpstr>
      <vt:lpstr>A125173834V_Data</vt:lpstr>
      <vt:lpstr>A125173834V_Latest</vt:lpstr>
      <vt:lpstr>A125173838C</vt:lpstr>
      <vt:lpstr>A125173838C_Data</vt:lpstr>
      <vt:lpstr>A125173838C_Latest</vt:lpstr>
      <vt:lpstr>A125173842V</vt:lpstr>
      <vt:lpstr>A125173842V_Data</vt:lpstr>
      <vt:lpstr>A125173842V_Latest</vt:lpstr>
      <vt:lpstr>A125173846C</vt:lpstr>
      <vt:lpstr>A125173846C_Data</vt:lpstr>
      <vt:lpstr>A125173846C_Latest</vt:lpstr>
      <vt:lpstr>A125173850V</vt:lpstr>
      <vt:lpstr>A125173850V_Data</vt:lpstr>
      <vt:lpstr>A125173850V_Latest</vt:lpstr>
      <vt:lpstr>A125173854C</vt:lpstr>
      <vt:lpstr>A125173854C_Data</vt:lpstr>
      <vt:lpstr>A125173854C_Latest</vt:lpstr>
      <vt:lpstr>A125173858L</vt:lpstr>
      <vt:lpstr>A125173858L_Data</vt:lpstr>
      <vt:lpstr>A125173858L_Latest</vt:lpstr>
      <vt:lpstr>A125173862C</vt:lpstr>
      <vt:lpstr>A125173862C_Data</vt:lpstr>
      <vt:lpstr>A125173862C_Latest</vt:lpstr>
      <vt:lpstr>A125173866L</vt:lpstr>
      <vt:lpstr>A125173866L_Data</vt:lpstr>
      <vt:lpstr>A125173866L_Latest</vt:lpstr>
      <vt:lpstr>A125173870C</vt:lpstr>
      <vt:lpstr>A125173870C_Data</vt:lpstr>
      <vt:lpstr>A125173870C_Latest</vt:lpstr>
      <vt:lpstr>A125173874L</vt:lpstr>
      <vt:lpstr>A125173874L_Data</vt:lpstr>
      <vt:lpstr>A125173874L_Latest</vt:lpstr>
      <vt:lpstr>A125173878W</vt:lpstr>
      <vt:lpstr>A125173878W_Data</vt:lpstr>
      <vt:lpstr>A125173878W_Latest</vt:lpstr>
      <vt:lpstr>A125173882L</vt:lpstr>
      <vt:lpstr>A125173882L_Data</vt:lpstr>
      <vt:lpstr>A125173882L_Latest</vt:lpstr>
      <vt:lpstr>A125173886W</vt:lpstr>
      <vt:lpstr>A125173886W_Data</vt:lpstr>
      <vt:lpstr>A125173886W_Latest</vt:lpstr>
      <vt:lpstr>A125173890L</vt:lpstr>
      <vt:lpstr>A125173890L_Data</vt:lpstr>
      <vt:lpstr>A125173890L_Latest</vt:lpstr>
      <vt:lpstr>A125173894W</vt:lpstr>
      <vt:lpstr>A125173894W_Data</vt:lpstr>
      <vt:lpstr>A125173894W_Latest</vt:lpstr>
      <vt:lpstr>A125173898F</vt:lpstr>
      <vt:lpstr>A125173898F_Data</vt:lpstr>
      <vt:lpstr>A125173898F_Latest</vt:lpstr>
      <vt:lpstr>A125173902K</vt:lpstr>
      <vt:lpstr>A125173902K_Data</vt:lpstr>
      <vt:lpstr>A125173902K_Latest</vt:lpstr>
      <vt:lpstr>A125173906V</vt:lpstr>
      <vt:lpstr>A125173906V_Data</vt:lpstr>
      <vt:lpstr>A125173906V_Latest</vt:lpstr>
      <vt:lpstr>A125173910K</vt:lpstr>
      <vt:lpstr>A125173910K_Data</vt:lpstr>
      <vt:lpstr>A125173910K_Latest</vt:lpstr>
      <vt:lpstr>A125173914V</vt:lpstr>
      <vt:lpstr>A125173914V_Data</vt:lpstr>
      <vt:lpstr>A125173914V_Latest</vt:lpstr>
      <vt:lpstr>A125173918C</vt:lpstr>
      <vt:lpstr>A125173918C_Data</vt:lpstr>
      <vt:lpstr>A125173918C_Latest</vt:lpstr>
      <vt:lpstr>A125173922V</vt:lpstr>
      <vt:lpstr>A125173922V_Data</vt:lpstr>
      <vt:lpstr>A125173922V_Latest</vt:lpstr>
      <vt:lpstr>A125173926C</vt:lpstr>
      <vt:lpstr>A125173926C_Data</vt:lpstr>
      <vt:lpstr>A125173926C_Latest</vt:lpstr>
      <vt:lpstr>A125173930V</vt:lpstr>
      <vt:lpstr>A125173930V_Data</vt:lpstr>
      <vt:lpstr>A125173930V_Latest</vt:lpstr>
      <vt:lpstr>A125173934C</vt:lpstr>
      <vt:lpstr>A125173934C_Data</vt:lpstr>
      <vt:lpstr>A125173934C_Latest</vt:lpstr>
      <vt:lpstr>A125173938L</vt:lpstr>
      <vt:lpstr>A125173938L_Data</vt:lpstr>
      <vt:lpstr>A125173938L_Latest</vt:lpstr>
      <vt:lpstr>A125173942C</vt:lpstr>
      <vt:lpstr>A125173942C_Data</vt:lpstr>
      <vt:lpstr>A125173942C_Latest</vt:lpstr>
      <vt:lpstr>A125173946L</vt:lpstr>
      <vt:lpstr>A125173946L_Data</vt:lpstr>
      <vt:lpstr>A125173946L_Latest</vt:lpstr>
      <vt:lpstr>A125173950C</vt:lpstr>
      <vt:lpstr>A125173950C_Data</vt:lpstr>
      <vt:lpstr>A125173950C_Latest</vt:lpstr>
      <vt:lpstr>A125173954L</vt:lpstr>
      <vt:lpstr>A125173954L_Data</vt:lpstr>
      <vt:lpstr>A125173954L_Latest</vt:lpstr>
      <vt:lpstr>A125173958W</vt:lpstr>
      <vt:lpstr>A125173958W_Data</vt:lpstr>
      <vt:lpstr>A125173958W_Latest</vt:lpstr>
      <vt:lpstr>A125173962L</vt:lpstr>
      <vt:lpstr>A125173962L_Data</vt:lpstr>
      <vt:lpstr>A125173962L_Latest</vt:lpstr>
      <vt:lpstr>A125173966W</vt:lpstr>
      <vt:lpstr>A125173966W_Data</vt:lpstr>
      <vt:lpstr>A125173966W_Latest</vt:lpstr>
      <vt:lpstr>A125173970L</vt:lpstr>
      <vt:lpstr>A125173970L_Data</vt:lpstr>
      <vt:lpstr>A125173970L_Latest</vt:lpstr>
      <vt:lpstr>A125173974W</vt:lpstr>
      <vt:lpstr>A125173974W_Data</vt:lpstr>
      <vt:lpstr>A125173974W_Latest</vt:lpstr>
      <vt:lpstr>A125173978F</vt:lpstr>
      <vt:lpstr>A125173978F_Data</vt:lpstr>
      <vt:lpstr>A125173978F_Latest</vt:lpstr>
      <vt:lpstr>A125173982W</vt:lpstr>
      <vt:lpstr>A125173982W_Data</vt:lpstr>
      <vt:lpstr>A125173982W_Latest</vt:lpstr>
      <vt:lpstr>A125173986F</vt:lpstr>
      <vt:lpstr>A125173986F_Data</vt:lpstr>
      <vt:lpstr>A125173986F_Latest</vt:lpstr>
      <vt:lpstr>A125173990W</vt:lpstr>
      <vt:lpstr>A125173990W_Data</vt:lpstr>
      <vt:lpstr>A125173990W_Latest</vt:lpstr>
      <vt:lpstr>A125173994F</vt:lpstr>
      <vt:lpstr>A125173994F_Data</vt:lpstr>
      <vt:lpstr>A125173994F_Latest</vt:lpstr>
      <vt:lpstr>A125173998R</vt:lpstr>
      <vt:lpstr>A125173998R_Data</vt:lpstr>
      <vt:lpstr>A125173998R_Latest</vt:lpstr>
      <vt:lpstr>A125174002W</vt:lpstr>
      <vt:lpstr>A125174002W_Data</vt:lpstr>
      <vt:lpstr>A125174002W_Latest</vt:lpstr>
      <vt:lpstr>A125174006F</vt:lpstr>
      <vt:lpstr>A125174006F_Data</vt:lpstr>
      <vt:lpstr>A125174006F_Latest</vt:lpstr>
      <vt:lpstr>A125174010W</vt:lpstr>
      <vt:lpstr>A125174010W_Data</vt:lpstr>
      <vt:lpstr>A125174010W_Latest</vt:lpstr>
      <vt:lpstr>A125174014F</vt:lpstr>
      <vt:lpstr>A125174014F_Data</vt:lpstr>
      <vt:lpstr>A125174014F_Latest</vt:lpstr>
      <vt:lpstr>A125174018R</vt:lpstr>
      <vt:lpstr>A125174018R_Data</vt:lpstr>
      <vt:lpstr>A125174018R_Latest</vt:lpstr>
      <vt:lpstr>A125174022F</vt:lpstr>
      <vt:lpstr>A125174022F_Data</vt:lpstr>
      <vt:lpstr>A125174022F_Latest</vt:lpstr>
      <vt:lpstr>A125174026R</vt:lpstr>
      <vt:lpstr>A125174026R_Data</vt:lpstr>
      <vt:lpstr>A125174026R_Latest</vt:lpstr>
      <vt:lpstr>A125174030F</vt:lpstr>
      <vt:lpstr>A125174030F_Data</vt:lpstr>
      <vt:lpstr>A125174030F_Latest</vt:lpstr>
      <vt:lpstr>A125174034R</vt:lpstr>
      <vt:lpstr>A125174034R_Data</vt:lpstr>
      <vt:lpstr>A125174034R_Latest</vt:lpstr>
      <vt:lpstr>A125174038X</vt:lpstr>
      <vt:lpstr>A125174038X_Data</vt:lpstr>
      <vt:lpstr>A125174038X_Latest</vt:lpstr>
      <vt:lpstr>A125174042R</vt:lpstr>
      <vt:lpstr>A125174042R_Data</vt:lpstr>
      <vt:lpstr>A125174042R_Latest</vt:lpstr>
      <vt:lpstr>A125174046X</vt:lpstr>
      <vt:lpstr>A125174046X_Data</vt:lpstr>
      <vt:lpstr>A125174046X_Latest</vt:lpstr>
      <vt:lpstr>A125174050R</vt:lpstr>
      <vt:lpstr>A125174050R_Data</vt:lpstr>
      <vt:lpstr>A125174050R_Latest</vt:lpstr>
      <vt:lpstr>A125174054X</vt:lpstr>
      <vt:lpstr>A125174054X_Data</vt:lpstr>
      <vt:lpstr>A125174054X_Latest</vt:lpstr>
      <vt:lpstr>A125174058J</vt:lpstr>
      <vt:lpstr>A125174058J_Data</vt:lpstr>
      <vt:lpstr>A125174058J_Latest</vt:lpstr>
      <vt:lpstr>A125174062X</vt:lpstr>
      <vt:lpstr>A125174062X_Data</vt:lpstr>
      <vt:lpstr>A125174062X_Latest</vt:lpstr>
      <vt:lpstr>A125174066J</vt:lpstr>
      <vt:lpstr>A125174066J_Data</vt:lpstr>
      <vt:lpstr>A125174066J_Latest</vt:lpstr>
      <vt:lpstr>A125174070X</vt:lpstr>
      <vt:lpstr>A125174070X_Data</vt:lpstr>
      <vt:lpstr>A125174070X_Latest</vt:lpstr>
      <vt:lpstr>A125174074J</vt:lpstr>
      <vt:lpstr>A125174074J_Data</vt:lpstr>
      <vt:lpstr>A125174074J_Latest</vt:lpstr>
      <vt:lpstr>A125174078T</vt:lpstr>
      <vt:lpstr>A125174078T_Data</vt:lpstr>
      <vt:lpstr>A125174078T_Latest</vt:lpstr>
      <vt:lpstr>A125174082J</vt:lpstr>
      <vt:lpstr>A125174082J_Data</vt:lpstr>
      <vt:lpstr>A125174082J_Latest</vt:lpstr>
      <vt:lpstr>A125174086T</vt:lpstr>
      <vt:lpstr>A125174086T_Data</vt:lpstr>
      <vt:lpstr>A125174086T_Latest</vt:lpstr>
      <vt:lpstr>A125174090J</vt:lpstr>
      <vt:lpstr>A125174090J_Data</vt:lpstr>
      <vt:lpstr>A125174090J_Latest</vt:lpstr>
      <vt:lpstr>A125174094T</vt:lpstr>
      <vt:lpstr>A125174094T_Data</vt:lpstr>
      <vt:lpstr>A125174094T_Latest</vt:lpstr>
      <vt:lpstr>A125174098A</vt:lpstr>
      <vt:lpstr>A125174098A_Data</vt:lpstr>
      <vt:lpstr>A125174098A_Latest</vt:lpstr>
      <vt:lpstr>A125174102F</vt:lpstr>
      <vt:lpstr>A125174102F_Data</vt:lpstr>
      <vt:lpstr>A125174102F_Latest</vt:lpstr>
      <vt:lpstr>A125174106R</vt:lpstr>
      <vt:lpstr>A125174106R_Data</vt:lpstr>
      <vt:lpstr>A125174106R_Latest</vt:lpstr>
      <vt:lpstr>A125174110F</vt:lpstr>
      <vt:lpstr>A125174110F_Data</vt:lpstr>
      <vt:lpstr>A125174110F_Latest</vt:lpstr>
      <vt:lpstr>A125174114R</vt:lpstr>
      <vt:lpstr>A125174114R_Data</vt:lpstr>
      <vt:lpstr>A125174114R_Latest</vt:lpstr>
      <vt:lpstr>A125174118X</vt:lpstr>
      <vt:lpstr>A125174118X_Data</vt:lpstr>
      <vt:lpstr>A125174118X_Latest</vt:lpstr>
      <vt:lpstr>A125174122R</vt:lpstr>
      <vt:lpstr>A125174122R_Data</vt:lpstr>
      <vt:lpstr>A125174122R_Latest</vt:lpstr>
      <vt:lpstr>A125174126X</vt:lpstr>
      <vt:lpstr>A125174126X_Data</vt:lpstr>
      <vt:lpstr>A125174126X_Latest</vt:lpstr>
      <vt:lpstr>A125174130R</vt:lpstr>
      <vt:lpstr>A125174130R_Data</vt:lpstr>
      <vt:lpstr>A125174130R_Latest</vt:lpstr>
      <vt:lpstr>A125174134X</vt:lpstr>
      <vt:lpstr>A125174134X_Data</vt:lpstr>
      <vt:lpstr>A125174134X_Latest</vt:lpstr>
      <vt:lpstr>A125174138J</vt:lpstr>
      <vt:lpstr>A125174138J_Data</vt:lpstr>
      <vt:lpstr>A125174138J_Latest</vt:lpstr>
      <vt:lpstr>A125174142X</vt:lpstr>
      <vt:lpstr>A125174142X_Data</vt:lpstr>
      <vt:lpstr>A125174142X_Latest</vt:lpstr>
      <vt:lpstr>A125174146J</vt:lpstr>
      <vt:lpstr>A125174146J_Data</vt:lpstr>
      <vt:lpstr>A125174146J_Latest</vt:lpstr>
      <vt:lpstr>A125174150X</vt:lpstr>
      <vt:lpstr>A125174150X_Data</vt:lpstr>
      <vt:lpstr>A125174150X_Latest</vt:lpstr>
      <vt:lpstr>A125174154J</vt:lpstr>
      <vt:lpstr>A125174154J_Data</vt:lpstr>
      <vt:lpstr>A125174154J_Latest</vt:lpstr>
      <vt:lpstr>A125174158T</vt:lpstr>
      <vt:lpstr>A125174158T_Data</vt:lpstr>
      <vt:lpstr>A125174158T_Latest</vt:lpstr>
      <vt:lpstr>A125174162J</vt:lpstr>
      <vt:lpstr>A125174162J_Data</vt:lpstr>
      <vt:lpstr>A125174162J_Latest</vt:lpstr>
      <vt:lpstr>A125174166T</vt:lpstr>
      <vt:lpstr>A125174166T_Data</vt:lpstr>
      <vt:lpstr>A125174166T_Latest</vt:lpstr>
      <vt:lpstr>A125174170J</vt:lpstr>
      <vt:lpstr>A125174170J_Data</vt:lpstr>
      <vt:lpstr>A125174170J_Latest</vt:lpstr>
      <vt:lpstr>A125174174T</vt:lpstr>
      <vt:lpstr>A125174174T_Data</vt:lpstr>
      <vt:lpstr>A125174174T_Latest</vt:lpstr>
      <vt:lpstr>A125174178A</vt:lpstr>
      <vt:lpstr>A125174178A_Data</vt:lpstr>
      <vt:lpstr>A125174178A_Latest</vt:lpstr>
      <vt:lpstr>A125174182T</vt:lpstr>
      <vt:lpstr>A125174182T_Data</vt:lpstr>
      <vt:lpstr>A125174182T_Latest</vt:lpstr>
      <vt:lpstr>A125174186A</vt:lpstr>
      <vt:lpstr>A125174186A_Data</vt:lpstr>
      <vt:lpstr>A125174186A_Latest</vt:lpstr>
      <vt:lpstr>A125174190T</vt:lpstr>
      <vt:lpstr>A125174190T_Data</vt:lpstr>
      <vt:lpstr>A125174190T_Latest</vt:lpstr>
      <vt:lpstr>A125174194A</vt:lpstr>
      <vt:lpstr>A125174194A_Data</vt:lpstr>
      <vt:lpstr>A125174194A_Latest</vt:lpstr>
      <vt:lpstr>A125175030X</vt:lpstr>
      <vt:lpstr>A125175030X_Data</vt:lpstr>
      <vt:lpstr>A125175030X_Latest</vt:lpstr>
      <vt:lpstr>A125175034J</vt:lpstr>
      <vt:lpstr>A125175034J_Data</vt:lpstr>
      <vt:lpstr>A125175034J_Latest</vt:lpstr>
      <vt:lpstr>A125175038T</vt:lpstr>
      <vt:lpstr>A125175038T_Data</vt:lpstr>
      <vt:lpstr>A125175038T_Latest</vt:lpstr>
      <vt:lpstr>A125175042J</vt:lpstr>
      <vt:lpstr>A125175042J_Data</vt:lpstr>
      <vt:lpstr>A125175042J_Latest</vt:lpstr>
      <vt:lpstr>A125175046T</vt:lpstr>
      <vt:lpstr>A125175046T_Data</vt:lpstr>
      <vt:lpstr>A125175046T_Latest</vt:lpstr>
      <vt:lpstr>A125175050J</vt:lpstr>
      <vt:lpstr>A125175050J_Data</vt:lpstr>
      <vt:lpstr>A125175050J_Latest</vt:lpstr>
      <vt:lpstr>A125175054T</vt:lpstr>
      <vt:lpstr>A125175054T_Data</vt:lpstr>
      <vt:lpstr>A125175054T_Latest</vt:lpstr>
      <vt:lpstr>A125175058A</vt:lpstr>
      <vt:lpstr>A125175058A_Data</vt:lpstr>
      <vt:lpstr>A125175058A_Latest</vt:lpstr>
      <vt:lpstr>A125175062T</vt:lpstr>
      <vt:lpstr>A125175062T_Data</vt:lpstr>
      <vt:lpstr>A125175062T_Latest</vt:lpstr>
      <vt:lpstr>A125175066A</vt:lpstr>
      <vt:lpstr>A125175066A_Data</vt:lpstr>
      <vt:lpstr>A125175066A_Latest</vt:lpstr>
      <vt:lpstr>A125175070T</vt:lpstr>
      <vt:lpstr>A125175070T_Data</vt:lpstr>
      <vt:lpstr>A125175070T_Latest</vt:lpstr>
      <vt:lpstr>A125175074A</vt:lpstr>
      <vt:lpstr>A125175074A_Data</vt:lpstr>
      <vt:lpstr>A125175074A_Latest</vt:lpstr>
      <vt:lpstr>A125175078K</vt:lpstr>
      <vt:lpstr>A125175078K_Data</vt:lpstr>
      <vt:lpstr>A125175078K_Latest</vt:lpstr>
      <vt:lpstr>A125175082A</vt:lpstr>
      <vt:lpstr>A125175082A_Data</vt:lpstr>
      <vt:lpstr>A125175082A_Latest</vt:lpstr>
      <vt:lpstr>A125175086K</vt:lpstr>
      <vt:lpstr>A125175086K_Data</vt:lpstr>
      <vt:lpstr>A125175086K_Latest</vt:lpstr>
      <vt:lpstr>A125175090A</vt:lpstr>
      <vt:lpstr>A125175090A_Data</vt:lpstr>
      <vt:lpstr>A125175090A_Latest</vt:lpstr>
      <vt:lpstr>A125175094K</vt:lpstr>
      <vt:lpstr>A125175094K_Data</vt:lpstr>
      <vt:lpstr>A125175094K_Latest</vt:lpstr>
      <vt:lpstr>A125175098V</vt:lpstr>
      <vt:lpstr>A125175098V_Data</vt:lpstr>
      <vt:lpstr>A125175098V_Latest</vt:lpstr>
      <vt:lpstr>A125175102X</vt:lpstr>
      <vt:lpstr>A125175102X_Data</vt:lpstr>
      <vt:lpstr>A125175102X_Latest</vt:lpstr>
      <vt:lpstr>A125175106J</vt:lpstr>
      <vt:lpstr>A125175106J_Data</vt:lpstr>
      <vt:lpstr>A125175106J_Latest</vt:lpstr>
      <vt:lpstr>A125175110X</vt:lpstr>
      <vt:lpstr>A125175110X_Data</vt:lpstr>
      <vt:lpstr>A125175110X_Latest</vt:lpstr>
      <vt:lpstr>A125175114J</vt:lpstr>
      <vt:lpstr>A125175114J_Data</vt:lpstr>
      <vt:lpstr>A125175114J_Latest</vt:lpstr>
      <vt:lpstr>A125175118T</vt:lpstr>
      <vt:lpstr>A125175118T_Data</vt:lpstr>
      <vt:lpstr>A125175118T_Latest</vt:lpstr>
      <vt:lpstr>A125175122J</vt:lpstr>
      <vt:lpstr>A125175122J_Data</vt:lpstr>
      <vt:lpstr>A125175122J_Latest</vt:lpstr>
      <vt:lpstr>A125175126T</vt:lpstr>
      <vt:lpstr>A125175126T_Data</vt:lpstr>
      <vt:lpstr>A125175126T_Latest</vt:lpstr>
      <vt:lpstr>A125175130J</vt:lpstr>
      <vt:lpstr>A125175130J_Data</vt:lpstr>
      <vt:lpstr>A125175130J_Latest</vt:lpstr>
      <vt:lpstr>A125175966J</vt:lpstr>
      <vt:lpstr>A125175966J_Data</vt:lpstr>
      <vt:lpstr>A125175966J_Latest</vt:lpstr>
      <vt:lpstr>A125175970X</vt:lpstr>
      <vt:lpstr>A125175970X_Data</vt:lpstr>
      <vt:lpstr>A125175970X_Latest</vt:lpstr>
      <vt:lpstr>A125175974J</vt:lpstr>
      <vt:lpstr>A125175974J_Data</vt:lpstr>
      <vt:lpstr>A125175974J_Latest</vt:lpstr>
      <vt:lpstr>A125175978T</vt:lpstr>
      <vt:lpstr>A125175978T_Data</vt:lpstr>
      <vt:lpstr>A125175978T_Latest</vt:lpstr>
      <vt:lpstr>A125175982J</vt:lpstr>
      <vt:lpstr>A125175982J_Data</vt:lpstr>
      <vt:lpstr>A125175982J_Latest</vt:lpstr>
      <vt:lpstr>A125175986T</vt:lpstr>
      <vt:lpstr>A125175986T_Data</vt:lpstr>
      <vt:lpstr>A125175986T_Latest</vt:lpstr>
      <vt:lpstr>A125175990J</vt:lpstr>
      <vt:lpstr>A125175990J_Data</vt:lpstr>
      <vt:lpstr>A125175990J_Latest</vt:lpstr>
      <vt:lpstr>A125175994T</vt:lpstr>
      <vt:lpstr>A125175994T_Data</vt:lpstr>
      <vt:lpstr>A125175994T_Latest</vt:lpstr>
      <vt:lpstr>A125175998A</vt:lpstr>
      <vt:lpstr>A125175998A_Data</vt:lpstr>
      <vt:lpstr>A125175998A_Latest</vt:lpstr>
      <vt:lpstr>A125176002J</vt:lpstr>
      <vt:lpstr>A125176002J_Data</vt:lpstr>
      <vt:lpstr>A125176002J_Latest</vt:lpstr>
      <vt:lpstr>A125176006T</vt:lpstr>
      <vt:lpstr>A125176006T_Data</vt:lpstr>
      <vt:lpstr>A125176006T_Latest</vt:lpstr>
      <vt:lpstr>A125176010J</vt:lpstr>
      <vt:lpstr>A125176010J_Data</vt:lpstr>
      <vt:lpstr>A125176010J_Latest</vt:lpstr>
      <vt:lpstr>A125176014T</vt:lpstr>
      <vt:lpstr>A125176014T_Data</vt:lpstr>
      <vt:lpstr>A125176014T_Latest</vt:lpstr>
      <vt:lpstr>A125176018A</vt:lpstr>
      <vt:lpstr>A125176018A_Data</vt:lpstr>
      <vt:lpstr>A125176018A_Latest</vt:lpstr>
      <vt:lpstr>A125176022T</vt:lpstr>
      <vt:lpstr>A125176022T_Data</vt:lpstr>
      <vt:lpstr>A125176022T_Latest</vt:lpstr>
      <vt:lpstr>A125176026A</vt:lpstr>
      <vt:lpstr>A125176026A_Data</vt:lpstr>
      <vt:lpstr>A125176026A_Latest</vt:lpstr>
      <vt:lpstr>A125176030T</vt:lpstr>
      <vt:lpstr>A125176030T_Data</vt:lpstr>
      <vt:lpstr>A125176030T_Latest</vt:lpstr>
      <vt:lpstr>A125176034A</vt:lpstr>
      <vt:lpstr>A125176034A_Data</vt:lpstr>
      <vt:lpstr>A125176034A_Latest</vt:lpstr>
      <vt:lpstr>A125176038K</vt:lpstr>
      <vt:lpstr>A125176038K_Data</vt:lpstr>
      <vt:lpstr>A125176038K_Latest</vt:lpstr>
      <vt:lpstr>A125176042A</vt:lpstr>
      <vt:lpstr>A125176042A_Data</vt:lpstr>
      <vt:lpstr>A125176042A_Latest</vt:lpstr>
      <vt:lpstr>A125176046K</vt:lpstr>
      <vt:lpstr>A125176046K_Data</vt:lpstr>
      <vt:lpstr>A125176046K_Latest</vt:lpstr>
      <vt:lpstr>A125176050A</vt:lpstr>
      <vt:lpstr>A125176050A_Data</vt:lpstr>
      <vt:lpstr>A125176050A_Latest</vt:lpstr>
      <vt:lpstr>A125176054K</vt:lpstr>
      <vt:lpstr>A125176054K_Data</vt:lpstr>
      <vt:lpstr>A125176054K_Latest</vt:lpstr>
      <vt:lpstr>A125176058V</vt:lpstr>
      <vt:lpstr>A125176058V_Data</vt:lpstr>
      <vt:lpstr>A125176058V_Latest</vt:lpstr>
      <vt:lpstr>A125176062K</vt:lpstr>
      <vt:lpstr>A125176062K_Data</vt:lpstr>
      <vt:lpstr>A125176062K_Latest</vt:lpstr>
      <vt:lpstr>A125176066V</vt:lpstr>
      <vt:lpstr>A125176066V_Data</vt:lpstr>
      <vt:lpstr>A125176066V_Latest</vt:lpstr>
      <vt:lpstr>A125176902R</vt:lpstr>
      <vt:lpstr>A125176902R_Data</vt:lpstr>
      <vt:lpstr>A125176902R_Latest</vt:lpstr>
      <vt:lpstr>A125176906X</vt:lpstr>
      <vt:lpstr>A125176906X_Data</vt:lpstr>
      <vt:lpstr>A125176906X_Latest</vt:lpstr>
      <vt:lpstr>A125176910R</vt:lpstr>
      <vt:lpstr>A125176910R_Data</vt:lpstr>
      <vt:lpstr>A125176910R_Latest</vt:lpstr>
      <vt:lpstr>A125176914X</vt:lpstr>
      <vt:lpstr>A125176914X_Data</vt:lpstr>
      <vt:lpstr>A125176914X_Latest</vt:lpstr>
      <vt:lpstr>A125176918J</vt:lpstr>
      <vt:lpstr>A125176918J_Data</vt:lpstr>
      <vt:lpstr>A125176918J_Latest</vt:lpstr>
      <vt:lpstr>A125176922X</vt:lpstr>
      <vt:lpstr>A125176922X_Data</vt:lpstr>
      <vt:lpstr>A125176922X_Latest</vt:lpstr>
      <vt:lpstr>A125176926J</vt:lpstr>
      <vt:lpstr>A125176926J_Data</vt:lpstr>
      <vt:lpstr>A125176926J_Latest</vt:lpstr>
      <vt:lpstr>A125176930X</vt:lpstr>
      <vt:lpstr>A125176930X_Data</vt:lpstr>
      <vt:lpstr>A125176930X_Latest</vt:lpstr>
      <vt:lpstr>A125176934J</vt:lpstr>
      <vt:lpstr>A125176934J_Data</vt:lpstr>
      <vt:lpstr>A125176934J_Latest</vt:lpstr>
      <vt:lpstr>A125176938T</vt:lpstr>
      <vt:lpstr>A125176938T_Data</vt:lpstr>
      <vt:lpstr>A125176938T_Latest</vt:lpstr>
      <vt:lpstr>A125176942J</vt:lpstr>
      <vt:lpstr>A125176942J_Data</vt:lpstr>
      <vt:lpstr>A125176942J_Latest</vt:lpstr>
      <vt:lpstr>A125176946T</vt:lpstr>
      <vt:lpstr>A125176946T_Data</vt:lpstr>
      <vt:lpstr>A125176946T_Latest</vt:lpstr>
      <vt:lpstr>A125176950J</vt:lpstr>
      <vt:lpstr>A125176950J_Data</vt:lpstr>
      <vt:lpstr>A125176950J_Latest</vt:lpstr>
      <vt:lpstr>A125176954T</vt:lpstr>
      <vt:lpstr>A125176954T_Data</vt:lpstr>
      <vt:lpstr>A125176954T_Latest</vt:lpstr>
      <vt:lpstr>A125176958A</vt:lpstr>
      <vt:lpstr>A125176958A_Data</vt:lpstr>
      <vt:lpstr>A125176958A_Latest</vt:lpstr>
      <vt:lpstr>A125176962T</vt:lpstr>
      <vt:lpstr>A125176962T_Data</vt:lpstr>
      <vt:lpstr>A125176962T_Latest</vt:lpstr>
      <vt:lpstr>A125176966A</vt:lpstr>
      <vt:lpstr>A125176966A_Data</vt:lpstr>
      <vt:lpstr>A125176966A_Latest</vt:lpstr>
      <vt:lpstr>A125176970T</vt:lpstr>
      <vt:lpstr>A125176970T_Data</vt:lpstr>
      <vt:lpstr>A125176970T_Latest</vt:lpstr>
      <vt:lpstr>A125176974A</vt:lpstr>
      <vt:lpstr>A125176974A_Data</vt:lpstr>
      <vt:lpstr>A125176974A_Latest</vt:lpstr>
      <vt:lpstr>A125176978K</vt:lpstr>
      <vt:lpstr>A125176978K_Data</vt:lpstr>
      <vt:lpstr>A125176978K_Latest</vt:lpstr>
      <vt:lpstr>A125176982A</vt:lpstr>
      <vt:lpstr>A125176982A_Data</vt:lpstr>
      <vt:lpstr>A125176982A_Latest</vt:lpstr>
      <vt:lpstr>A125176986K</vt:lpstr>
      <vt:lpstr>A125176986K_Data</vt:lpstr>
      <vt:lpstr>A125176986K_Latest</vt:lpstr>
      <vt:lpstr>A125176990A</vt:lpstr>
      <vt:lpstr>A125176990A_Data</vt:lpstr>
      <vt:lpstr>A125176990A_Latest</vt:lpstr>
      <vt:lpstr>A125176994K</vt:lpstr>
      <vt:lpstr>A125176994K_Data</vt:lpstr>
      <vt:lpstr>A125176994K_Latest</vt:lpstr>
      <vt:lpstr>A125176998V</vt:lpstr>
      <vt:lpstr>A125176998V_Data</vt:lpstr>
      <vt:lpstr>A125176998V_Latest</vt:lpstr>
      <vt:lpstr>A125177002A</vt:lpstr>
      <vt:lpstr>A125177002A_Data</vt:lpstr>
      <vt:lpstr>A125177002A_Latest</vt:lpstr>
      <vt:lpstr>A125177838A</vt:lpstr>
      <vt:lpstr>A125177838A_Data</vt:lpstr>
      <vt:lpstr>A125177838A_Latest</vt:lpstr>
      <vt:lpstr>A125177842T</vt:lpstr>
      <vt:lpstr>A125177842T_Data</vt:lpstr>
      <vt:lpstr>A125177842T_Latest</vt:lpstr>
      <vt:lpstr>A125177846A</vt:lpstr>
      <vt:lpstr>A125177846A_Data</vt:lpstr>
      <vt:lpstr>A125177846A_Latest</vt:lpstr>
      <vt:lpstr>A125177850T</vt:lpstr>
      <vt:lpstr>A125177850T_Data</vt:lpstr>
      <vt:lpstr>A125177850T_Latest</vt:lpstr>
      <vt:lpstr>A125177854A</vt:lpstr>
      <vt:lpstr>A125177854A_Data</vt:lpstr>
      <vt:lpstr>A125177854A_Latest</vt:lpstr>
      <vt:lpstr>A125177858K</vt:lpstr>
      <vt:lpstr>A125177858K_Data</vt:lpstr>
      <vt:lpstr>A125177858K_Latest</vt:lpstr>
      <vt:lpstr>A125177862A</vt:lpstr>
      <vt:lpstr>A125177862A_Data</vt:lpstr>
      <vt:lpstr>A125177862A_Latest</vt:lpstr>
      <vt:lpstr>A125177866K</vt:lpstr>
      <vt:lpstr>A125177866K_Data</vt:lpstr>
      <vt:lpstr>A125177866K_Latest</vt:lpstr>
      <vt:lpstr>A125177870A</vt:lpstr>
      <vt:lpstr>A125177870A_Data</vt:lpstr>
      <vt:lpstr>A125177870A_Latest</vt:lpstr>
      <vt:lpstr>A125177874K</vt:lpstr>
      <vt:lpstr>A125177874K_Data</vt:lpstr>
      <vt:lpstr>A125177874K_Latest</vt:lpstr>
      <vt:lpstr>A125177878V</vt:lpstr>
      <vt:lpstr>A125177878V_Data</vt:lpstr>
      <vt:lpstr>A125177878V_Latest</vt:lpstr>
      <vt:lpstr>A125177882K</vt:lpstr>
      <vt:lpstr>A125177882K_Data</vt:lpstr>
      <vt:lpstr>A125177882K_Latest</vt:lpstr>
      <vt:lpstr>A125177886V</vt:lpstr>
      <vt:lpstr>A125177886V_Data</vt:lpstr>
      <vt:lpstr>A125177886V_Latest</vt:lpstr>
      <vt:lpstr>A125177890K</vt:lpstr>
      <vt:lpstr>A125177890K_Data</vt:lpstr>
      <vt:lpstr>A125177890K_Latest</vt:lpstr>
      <vt:lpstr>A125177894V</vt:lpstr>
      <vt:lpstr>A125177894V_Data</vt:lpstr>
      <vt:lpstr>A125177894V_Latest</vt:lpstr>
      <vt:lpstr>A125177898C</vt:lpstr>
      <vt:lpstr>A125177898C_Data</vt:lpstr>
      <vt:lpstr>A125177898C_Latest</vt:lpstr>
      <vt:lpstr>A125177902J</vt:lpstr>
      <vt:lpstr>A125177902J_Data</vt:lpstr>
      <vt:lpstr>A125177902J_Latest</vt:lpstr>
      <vt:lpstr>A125177906T</vt:lpstr>
      <vt:lpstr>A125177906T_Data</vt:lpstr>
      <vt:lpstr>A125177906T_Latest</vt:lpstr>
      <vt:lpstr>A125177910J</vt:lpstr>
      <vt:lpstr>A125177910J_Data</vt:lpstr>
      <vt:lpstr>A125177910J_Latest</vt:lpstr>
      <vt:lpstr>A125177914T</vt:lpstr>
      <vt:lpstr>A125177914T_Data</vt:lpstr>
      <vt:lpstr>A125177914T_Latest</vt:lpstr>
      <vt:lpstr>A125177918A</vt:lpstr>
      <vt:lpstr>A125177918A_Data</vt:lpstr>
      <vt:lpstr>A125177918A_Latest</vt:lpstr>
      <vt:lpstr>A125177922T</vt:lpstr>
      <vt:lpstr>A125177922T_Data</vt:lpstr>
      <vt:lpstr>A125177922T_Latest</vt:lpstr>
      <vt:lpstr>A125177926A</vt:lpstr>
      <vt:lpstr>A125177926A_Data</vt:lpstr>
      <vt:lpstr>A125177926A_Latest</vt:lpstr>
      <vt:lpstr>A125177930T</vt:lpstr>
      <vt:lpstr>A125177930T_Data</vt:lpstr>
      <vt:lpstr>A125177930T_Latest</vt:lpstr>
      <vt:lpstr>A125177934A</vt:lpstr>
      <vt:lpstr>A125177934A_Data</vt:lpstr>
      <vt:lpstr>A125177934A_Latest</vt:lpstr>
      <vt:lpstr>A125177938K</vt:lpstr>
      <vt:lpstr>A125177938K_Data</vt:lpstr>
      <vt:lpstr>A125177938K_Latest</vt:lpstr>
      <vt:lpstr>A125178774V</vt:lpstr>
      <vt:lpstr>A125178774V_Data</vt:lpstr>
      <vt:lpstr>A125178774V_Latest</vt:lpstr>
      <vt:lpstr>A125178778C</vt:lpstr>
      <vt:lpstr>A125178778C_Data</vt:lpstr>
      <vt:lpstr>A125178778C_Latest</vt:lpstr>
      <vt:lpstr>A125178782V</vt:lpstr>
      <vt:lpstr>A125178782V_Data</vt:lpstr>
      <vt:lpstr>A125178782V_Latest</vt:lpstr>
      <vt:lpstr>A125178786C</vt:lpstr>
      <vt:lpstr>A125178786C_Data</vt:lpstr>
      <vt:lpstr>A125178786C_Latest</vt:lpstr>
      <vt:lpstr>A125178790V</vt:lpstr>
      <vt:lpstr>A125178790V_Data</vt:lpstr>
      <vt:lpstr>A125178790V_Latest</vt:lpstr>
      <vt:lpstr>A125178794C</vt:lpstr>
      <vt:lpstr>A125178794C_Data</vt:lpstr>
      <vt:lpstr>A125178794C_Latest</vt:lpstr>
      <vt:lpstr>A125178798L</vt:lpstr>
      <vt:lpstr>A125178798L_Data</vt:lpstr>
      <vt:lpstr>A125178798L_Latest</vt:lpstr>
      <vt:lpstr>A125178802T</vt:lpstr>
      <vt:lpstr>A125178802T_Data</vt:lpstr>
      <vt:lpstr>A125178802T_Latest</vt:lpstr>
      <vt:lpstr>A125178806A</vt:lpstr>
      <vt:lpstr>A125178806A_Data</vt:lpstr>
      <vt:lpstr>A125178806A_Latest</vt:lpstr>
      <vt:lpstr>A125178810T</vt:lpstr>
      <vt:lpstr>A125178810T_Data</vt:lpstr>
      <vt:lpstr>A125178810T_Latest</vt:lpstr>
      <vt:lpstr>A125178814A</vt:lpstr>
      <vt:lpstr>A125178814A_Data</vt:lpstr>
      <vt:lpstr>A125178814A_Latest</vt:lpstr>
      <vt:lpstr>A125178818K</vt:lpstr>
      <vt:lpstr>A125178818K_Data</vt:lpstr>
      <vt:lpstr>A125178818K_Latest</vt:lpstr>
      <vt:lpstr>A125178822A</vt:lpstr>
      <vt:lpstr>A125178822A_Data</vt:lpstr>
      <vt:lpstr>A125178822A_Latest</vt:lpstr>
      <vt:lpstr>A125178826K</vt:lpstr>
      <vt:lpstr>A125178826K_Data</vt:lpstr>
      <vt:lpstr>A125178826K_Latest</vt:lpstr>
      <vt:lpstr>A125178830A</vt:lpstr>
      <vt:lpstr>A125178830A_Data</vt:lpstr>
      <vt:lpstr>A125178830A_Latest</vt:lpstr>
      <vt:lpstr>A125178834K</vt:lpstr>
      <vt:lpstr>A125178834K_Data</vt:lpstr>
      <vt:lpstr>A125178834K_Latest</vt:lpstr>
      <vt:lpstr>A125178838V</vt:lpstr>
      <vt:lpstr>A125178838V_Data</vt:lpstr>
      <vt:lpstr>A125178838V_Latest</vt:lpstr>
      <vt:lpstr>A125178842K</vt:lpstr>
      <vt:lpstr>A125178842K_Data</vt:lpstr>
      <vt:lpstr>A125178842K_Latest</vt:lpstr>
      <vt:lpstr>A125178846V</vt:lpstr>
      <vt:lpstr>A125178846V_Data</vt:lpstr>
      <vt:lpstr>A125178846V_Latest</vt:lpstr>
      <vt:lpstr>A125178850K</vt:lpstr>
      <vt:lpstr>A125178850K_Data</vt:lpstr>
      <vt:lpstr>A125178850K_Latest</vt:lpstr>
      <vt:lpstr>A125178854V</vt:lpstr>
      <vt:lpstr>A125178854V_Data</vt:lpstr>
      <vt:lpstr>A125178854V_Latest</vt:lpstr>
      <vt:lpstr>A125178858C</vt:lpstr>
      <vt:lpstr>A125178858C_Data</vt:lpstr>
      <vt:lpstr>A125178858C_Latest</vt:lpstr>
      <vt:lpstr>A125178862V</vt:lpstr>
      <vt:lpstr>A125178862V_Data</vt:lpstr>
      <vt:lpstr>A125178862V_Latest</vt:lpstr>
      <vt:lpstr>A125178866C</vt:lpstr>
      <vt:lpstr>A125178866C_Data</vt:lpstr>
      <vt:lpstr>A125178866C_Latest</vt:lpstr>
      <vt:lpstr>A125178870V</vt:lpstr>
      <vt:lpstr>A125178870V_Data</vt:lpstr>
      <vt:lpstr>A125178870V_Latest</vt:lpstr>
      <vt:lpstr>A125178874C</vt:lpstr>
      <vt:lpstr>A125178874C_Data</vt:lpstr>
      <vt:lpstr>A125178874C_Latest</vt:lpstr>
      <vt:lpstr>A125178878L</vt:lpstr>
      <vt:lpstr>A125178878L_Data</vt:lpstr>
      <vt:lpstr>A125178878L_Latest</vt:lpstr>
      <vt:lpstr>A125178882C</vt:lpstr>
      <vt:lpstr>A125178882C_Data</vt:lpstr>
      <vt:lpstr>A125178882C_Latest</vt:lpstr>
      <vt:lpstr>A125178886L</vt:lpstr>
      <vt:lpstr>A125178886L_Data</vt:lpstr>
      <vt:lpstr>A125178886L_Latest</vt:lpstr>
      <vt:lpstr>A125178890C</vt:lpstr>
      <vt:lpstr>A125178890C_Data</vt:lpstr>
      <vt:lpstr>A125178890C_Latest</vt:lpstr>
      <vt:lpstr>A125178894L</vt:lpstr>
      <vt:lpstr>A125178894L_Data</vt:lpstr>
      <vt:lpstr>A125178894L_Latest</vt:lpstr>
      <vt:lpstr>A125178898W</vt:lpstr>
      <vt:lpstr>A125178898W_Data</vt:lpstr>
      <vt:lpstr>A125178898W_Latest</vt:lpstr>
      <vt:lpstr>A125178902A</vt:lpstr>
      <vt:lpstr>A125178902A_Data</vt:lpstr>
      <vt:lpstr>A125178902A_Latest</vt:lpstr>
      <vt:lpstr>A125178906K</vt:lpstr>
      <vt:lpstr>A125178906K_Data</vt:lpstr>
      <vt:lpstr>A125178906K_Latest</vt:lpstr>
      <vt:lpstr>A125178910A</vt:lpstr>
      <vt:lpstr>A125178910A_Data</vt:lpstr>
      <vt:lpstr>A125178910A_Latest</vt:lpstr>
      <vt:lpstr>A125178914K</vt:lpstr>
      <vt:lpstr>A125178914K_Data</vt:lpstr>
      <vt:lpstr>A125178914K_Latest</vt:lpstr>
      <vt:lpstr>A125178918V</vt:lpstr>
      <vt:lpstr>A125178918V_Data</vt:lpstr>
      <vt:lpstr>A125178918V_Latest</vt:lpstr>
      <vt:lpstr>A125178922K</vt:lpstr>
      <vt:lpstr>A125178922K_Data</vt:lpstr>
      <vt:lpstr>A125178922K_Latest</vt:lpstr>
      <vt:lpstr>A125178926V</vt:lpstr>
      <vt:lpstr>A125178926V_Data</vt:lpstr>
      <vt:lpstr>A125178926V_Latest</vt:lpstr>
      <vt:lpstr>A125178930K</vt:lpstr>
      <vt:lpstr>A125178930K_Data</vt:lpstr>
      <vt:lpstr>A125178930K_Latest</vt:lpstr>
      <vt:lpstr>A125178934V</vt:lpstr>
      <vt:lpstr>A125178934V_Data</vt:lpstr>
      <vt:lpstr>A125178934V_Latest</vt:lpstr>
      <vt:lpstr>A125178938C</vt:lpstr>
      <vt:lpstr>A125178938C_Data</vt:lpstr>
      <vt:lpstr>A125178938C_Latest</vt:lpstr>
      <vt:lpstr>A125178942V</vt:lpstr>
      <vt:lpstr>A125178942V_Data</vt:lpstr>
      <vt:lpstr>A125178942V_Latest</vt:lpstr>
      <vt:lpstr>A125178946C</vt:lpstr>
      <vt:lpstr>A125178946C_Data</vt:lpstr>
      <vt:lpstr>A125178946C_Latest</vt:lpstr>
      <vt:lpstr>A125178950V</vt:lpstr>
      <vt:lpstr>A125178950V_Data</vt:lpstr>
      <vt:lpstr>A125178950V_Latest</vt:lpstr>
      <vt:lpstr>A125178954C</vt:lpstr>
      <vt:lpstr>A125178954C_Data</vt:lpstr>
      <vt:lpstr>A125178954C_Latest</vt:lpstr>
      <vt:lpstr>A125178958L</vt:lpstr>
      <vt:lpstr>A125178958L_Data</vt:lpstr>
      <vt:lpstr>A125178958L_Latest</vt:lpstr>
      <vt:lpstr>A125178962C</vt:lpstr>
      <vt:lpstr>A125178962C_Data</vt:lpstr>
      <vt:lpstr>A125178962C_Latest</vt:lpstr>
      <vt:lpstr>A125178966L</vt:lpstr>
      <vt:lpstr>A125178966L_Data</vt:lpstr>
      <vt:lpstr>A125178966L_Latest</vt:lpstr>
      <vt:lpstr>A125178970C</vt:lpstr>
      <vt:lpstr>A125178970C_Data</vt:lpstr>
      <vt:lpstr>A125178970C_Latest</vt:lpstr>
      <vt:lpstr>A125178974L</vt:lpstr>
      <vt:lpstr>A125178974L_Data</vt:lpstr>
      <vt:lpstr>A125178974L_Latest</vt:lpstr>
      <vt:lpstr>A125178978W</vt:lpstr>
      <vt:lpstr>A125178978W_Data</vt:lpstr>
      <vt:lpstr>A125178978W_Latest</vt:lpstr>
      <vt:lpstr>A125178982L</vt:lpstr>
      <vt:lpstr>A125178982L_Data</vt:lpstr>
      <vt:lpstr>A125178982L_Latest</vt:lpstr>
      <vt:lpstr>A125178986W</vt:lpstr>
      <vt:lpstr>A125178986W_Data</vt:lpstr>
      <vt:lpstr>A125178986W_Latest</vt:lpstr>
      <vt:lpstr>A125178990L</vt:lpstr>
      <vt:lpstr>A125178990L_Data</vt:lpstr>
      <vt:lpstr>A125178990L_Latest</vt:lpstr>
      <vt:lpstr>A125178994W</vt:lpstr>
      <vt:lpstr>A125178994W_Data</vt:lpstr>
      <vt:lpstr>A125178994W_Latest</vt:lpstr>
      <vt:lpstr>A125178998F</vt:lpstr>
      <vt:lpstr>A125178998F_Data</vt:lpstr>
      <vt:lpstr>A125178998F_Latest</vt:lpstr>
      <vt:lpstr>A125179002L</vt:lpstr>
      <vt:lpstr>A125179002L_Data</vt:lpstr>
      <vt:lpstr>A125179002L_Latest</vt:lpstr>
      <vt:lpstr>A125179006W</vt:lpstr>
      <vt:lpstr>A125179006W_Data</vt:lpstr>
      <vt:lpstr>A125179006W_Latest</vt:lpstr>
      <vt:lpstr>A125179010L</vt:lpstr>
      <vt:lpstr>A125179010L_Data</vt:lpstr>
      <vt:lpstr>A125179010L_Latest</vt:lpstr>
      <vt:lpstr>A125179014W</vt:lpstr>
      <vt:lpstr>A125179014W_Data</vt:lpstr>
      <vt:lpstr>A125179014W_Latest</vt:lpstr>
      <vt:lpstr>A125179018F</vt:lpstr>
      <vt:lpstr>A125179018F_Data</vt:lpstr>
      <vt:lpstr>A125179018F_Latest</vt:lpstr>
      <vt:lpstr>A125179022W</vt:lpstr>
      <vt:lpstr>A125179022W_Data</vt:lpstr>
      <vt:lpstr>A125179022W_Latest</vt:lpstr>
      <vt:lpstr>A125179026F</vt:lpstr>
      <vt:lpstr>A125179026F_Data</vt:lpstr>
      <vt:lpstr>A125179026F_Latest</vt:lpstr>
      <vt:lpstr>A125179030W</vt:lpstr>
      <vt:lpstr>A125179030W_Data</vt:lpstr>
      <vt:lpstr>A125179030W_Latest</vt:lpstr>
      <vt:lpstr>A125179034F</vt:lpstr>
      <vt:lpstr>A125179034F_Data</vt:lpstr>
      <vt:lpstr>A125179034F_Latest</vt:lpstr>
      <vt:lpstr>A125179038R</vt:lpstr>
      <vt:lpstr>A125179038R_Data</vt:lpstr>
      <vt:lpstr>A125179038R_Latest</vt:lpstr>
      <vt:lpstr>A125179042F</vt:lpstr>
      <vt:lpstr>A125179042F_Data</vt:lpstr>
      <vt:lpstr>A125179042F_Latest</vt:lpstr>
      <vt:lpstr>A125179046R</vt:lpstr>
      <vt:lpstr>A125179046R_Data</vt:lpstr>
      <vt:lpstr>A125179046R_Latest</vt:lpstr>
      <vt:lpstr>A125179050F</vt:lpstr>
      <vt:lpstr>A125179050F_Data</vt:lpstr>
      <vt:lpstr>A125179050F_Latest</vt:lpstr>
      <vt:lpstr>A125179054R</vt:lpstr>
      <vt:lpstr>A125179054R_Data</vt:lpstr>
      <vt:lpstr>A125179054R_Latest</vt:lpstr>
      <vt:lpstr>A125179058X</vt:lpstr>
      <vt:lpstr>A125179058X_Data</vt:lpstr>
      <vt:lpstr>A125179058X_Latest</vt:lpstr>
      <vt:lpstr>A125179062R</vt:lpstr>
      <vt:lpstr>A125179062R_Data</vt:lpstr>
      <vt:lpstr>A125179062R_Latest</vt:lpstr>
      <vt:lpstr>A125179066X</vt:lpstr>
      <vt:lpstr>A125179066X_Data</vt:lpstr>
      <vt:lpstr>A125179066X_Latest</vt:lpstr>
      <vt:lpstr>A125179070R</vt:lpstr>
      <vt:lpstr>A125179070R_Data</vt:lpstr>
      <vt:lpstr>A125179070R_Latest</vt:lpstr>
      <vt:lpstr>A125179074X</vt:lpstr>
      <vt:lpstr>A125179074X_Data</vt:lpstr>
      <vt:lpstr>A125179074X_Latest</vt:lpstr>
      <vt:lpstr>A125179078J</vt:lpstr>
      <vt:lpstr>A125179078J_Data</vt:lpstr>
      <vt:lpstr>A125179078J_Latest</vt:lpstr>
      <vt:lpstr>A125179082X</vt:lpstr>
      <vt:lpstr>A125179082X_Data</vt:lpstr>
      <vt:lpstr>A125179082X_Latest</vt:lpstr>
      <vt:lpstr>A125179086J</vt:lpstr>
      <vt:lpstr>A125179086J_Data</vt:lpstr>
      <vt:lpstr>A125179086J_Latest</vt:lpstr>
      <vt:lpstr>A125179090X</vt:lpstr>
      <vt:lpstr>A125179090X_Data</vt:lpstr>
      <vt:lpstr>A125179090X_Latest</vt:lpstr>
      <vt:lpstr>A125179094J</vt:lpstr>
      <vt:lpstr>A125179094J_Data</vt:lpstr>
      <vt:lpstr>A125179094J_Latest</vt:lpstr>
      <vt:lpstr>A125179098T</vt:lpstr>
      <vt:lpstr>A125179098T_Data</vt:lpstr>
      <vt:lpstr>A125179098T_Latest</vt:lpstr>
      <vt:lpstr>A125179102W</vt:lpstr>
      <vt:lpstr>A125179102W_Data</vt:lpstr>
      <vt:lpstr>A125179102W_Latest</vt:lpstr>
      <vt:lpstr>A125179106F</vt:lpstr>
      <vt:lpstr>A125179106F_Data</vt:lpstr>
      <vt:lpstr>A125179106F_Latest</vt:lpstr>
      <vt:lpstr>A125179110W</vt:lpstr>
      <vt:lpstr>A125179110W_Data</vt:lpstr>
      <vt:lpstr>A125179110W_Latest</vt:lpstr>
      <vt:lpstr>A125179114F</vt:lpstr>
      <vt:lpstr>A125179114F_Data</vt:lpstr>
      <vt:lpstr>A125179114F_Latest</vt:lpstr>
      <vt:lpstr>A125179118R</vt:lpstr>
      <vt:lpstr>A125179118R_Data</vt:lpstr>
      <vt:lpstr>A125179118R_Latest</vt:lpstr>
      <vt:lpstr>A125179122F</vt:lpstr>
      <vt:lpstr>A125179122F_Data</vt:lpstr>
      <vt:lpstr>A125179122F_Latest</vt:lpstr>
      <vt:lpstr>A125179126R</vt:lpstr>
      <vt:lpstr>A125179126R_Data</vt:lpstr>
      <vt:lpstr>A125179126R_Latest</vt:lpstr>
      <vt:lpstr>A125179130F</vt:lpstr>
      <vt:lpstr>A125179130F_Data</vt:lpstr>
      <vt:lpstr>A125179130F_Latest</vt:lpstr>
      <vt:lpstr>A125179134R</vt:lpstr>
      <vt:lpstr>A125179134R_Data</vt:lpstr>
      <vt:lpstr>A125179134R_Latest</vt:lpstr>
      <vt:lpstr>A125179138X</vt:lpstr>
      <vt:lpstr>A125179138X_Data</vt:lpstr>
      <vt:lpstr>A125179138X_Latest</vt:lpstr>
      <vt:lpstr>A125179142R</vt:lpstr>
      <vt:lpstr>A125179142R_Data</vt:lpstr>
      <vt:lpstr>A125179142R_Latest</vt:lpstr>
      <vt:lpstr>A125179146X</vt:lpstr>
      <vt:lpstr>A125179146X_Data</vt:lpstr>
      <vt:lpstr>A125179146X_Latest</vt:lpstr>
      <vt:lpstr>A125179150R</vt:lpstr>
      <vt:lpstr>A125179150R_Data</vt:lpstr>
      <vt:lpstr>A125179150R_Latest</vt:lpstr>
      <vt:lpstr>A125179154X</vt:lpstr>
      <vt:lpstr>A125179154X_Data</vt:lpstr>
      <vt:lpstr>A125179154X_Latest</vt:lpstr>
      <vt:lpstr>A125179158J</vt:lpstr>
      <vt:lpstr>A125179158J_Data</vt:lpstr>
      <vt:lpstr>A125179158J_Latest</vt:lpstr>
      <vt:lpstr>A125179162X</vt:lpstr>
      <vt:lpstr>A125179162X_Data</vt:lpstr>
      <vt:lpstr>A125179162X_Latest</vt:lpstr>
      <vt:lpstr>A125179166J</vt:lpstr>
      <vt:lpstr>A125179166J_Data</vt:lpstr>
      <vt:lpstr>A125179166J_Latest</vt:lpstr>
      <vt:lpstr>A125179170X</vt:lpstr>
      <vt:lpstr>A125179170X_Data</vt:lpstr>
      <vt:lpstr>A125179170X_Latest</vt:lpstr>
      <vt:lpstr>A125179174J</vt:lpstr>
      <vt:lpstr>A125179174J_Data</vt:lpstr>
      <vt:lpstr>A125179174J_Latest</vt:lpstr>
      <vt:lpstr>A125179178T</vt:lpstr>
      <vt:lpstr>A125179178T_Data</vt:lpstr>
      <vt:lpstr>A125179178T_Latest</vt:lpstr>
      <vt:lpstr>A125179182J</vt:lpstr>
      <vt:lpstr>A125179182J_Data</vt:lpstr>
      <vt:lpstr>A125179182J_Latest</vt:lpstr>
      <vt:lpstr>A125179186T</vt:lpstr>
      <vt:lpstr>A125179186T_Data</vt:lpstr>
      <vt:lpstr>A125179186T_Latest</vt:lpstr>
      <vt:lpstr>A125179190J</vt:lpstr>
      <vt:lpstr>A125179190J_Data</vt:lpstr>
      <vt:lpstr>A125179190J_Latest</vt:lpstr>
      <vt:lpstr>A125179194T</vt:lpstr>
      <vt:lpstr>A125179194T_Data</vt:lpstr>
      <vt:lpstr>A125179194T_Latest</vt:lpstr>
      <vt:lpstr>A125179198A</vt:lpstr>
      <vt:lpstr>A125179198A_Data</vt:lpstr>
      <vt:lpstr>A125179198A_Latest</vt:lpstr>
      <vt:lpstr>A125179202F</vt:lpstr>
      <vt:lpstr>A125179202F_Data</vt:lpstr>
      <vt:lpstr>A125179202F_Latest</vt:lpstr>
      <vt:lpstr>A125179206R</vt:lpstr>
      <vt:lpstr>A125179206R_Data</vt:lpstr>
      <vt:lpstr>A125179206R_Latest</vt:lpstr>
      <vt:lpstr>A125179210F</vt:lpstr>
      <vt:lpstr>A125179210F_Data</vt:lpstr>
      <vt:lpstr>A125179210F_Latest</vt:lpstr>
      <vt:lpstr>A125179214R</vt:lpstr>
      <vt:lpstr>A125179214R_Data</vt:lpstr>
      <vt:lpstr>A125179214R_Latest</vt:lpstr>
      <vt:lpstr>A125179218X</vt:lpstr>
      <vt:lpstr>A125179218X_Data</vt:lpstr>
      <vt:lpstr>A125179218X_Latest</vt:lpstr>
      <vt:lpstr>A125179222R</vt:lpstr>
      <vt:lpstr>A125179222R_Data</vt:lpstr>
      <vt:lpstr>A125179222R_Latest</vt:lpstr>
      <vt:lpstr>A125179226X</vt:lpstr>
      <vt:lpstr>A125179226X_Data</vt:lpstr>
      <vt:lpstr>A125179226X_Latest</vt:lpstr>
      <vt:lpstr>A125179230R</vt:lpstr>
      <vt:lpstr>A125179230R_Data</vt:lpstr>
      <vt:lpstr>A125179230R_Latest</vt:lpstr>
      <vt:lpstr>A125179234X</vt:lpstr>
      <vt:lpstr>A125179234X_Data</vt:lpstr>
      <vt:lpstr>A125179234X_Latest</vt:lpstr>
      <vt:lpstr>A125179238J</vt:lpstr>
      <vt:lpstr>A125179238J_Data</vt:lpstr>
      <vt:lpstr>A125179238J_Latest</vt:lpstr>
      <vt:lpstr>A125179242X</vt:lpstr>
      <vt:lpstr>A125179242X_Data</vt:lpstr>
      <vt:lpstr>A125179242X_Latest</vt:lpstr>
      <vt:lpstr>A125179246J</vt:lpstr>
      <vt:lpstr>A125179246J_Data</vt:lpstr>
      <vt:lpstr>A125179246J_Latest</vt:lpstr>
      <vt:lpstr>A125179250X</vt:lpstr>
      <vt:lpstr>A125179250X_Data</vt:lpstr>
      <vt:lpstr>A125179250X_Latest</vt:lpstr>
      <vt:lpstr>A125179254J</vt:lpstr>
      <vt:lpstr>A125179254J_Data</vt:lpstr>
      <vt:lpstr>A125179254J_Latest</vt:lpstr>
      <vt:lpstr>A125179258T</vt:lpstr>
      <vt:lpstr>A125179258T_Data</vt:lpstr>
      <vt:lpstr>A125179258T_Latest</vt:lpstr>
      <vt:lpstr>A125179262J</vt:lpstr>
      <vt:lpstr>A125179262J_Data</vt:lpstr>
      <vt:lpstr>A125179262J_Latest</vt:lpstr>
      <vt:lpstr>A125179266T</vt:lpstr>
      <vt:lpstr>A125179266T_Data</vt:lpstr>
      <vt:lpstr>A125179266T_Latest</vt:lpstr>
      <vt:lpstr>A125179270J</vt:lpstr>
      <vt:lpstr>A125179270J_Data</vt:lpstr>
      <vt:lpstr>A125179270J_Latest</vt:lpstr>
      <vt:lpstr>A125179274T</vt:lpstr>
      <vt:lpstr>A125179274T_Data</vt:lpstr>
      <vt:lpstr>A125179274T_Latest</vt:lpstr>
      <vt:lpstr>A125179278A</vt:lpstr>
      <vt:lpstr>A125179278A_Data</vt:lpstr>
      <vt:lpstr>A125179278A_Latest</vt:lpstr>
      <vt:lpstr>A125179282T</vt:lpstr>
      <vt:lpstr>A125179282T_Data</vt:lpstr>
      <vt:lpstr>A125179282T_Latest</vt:lpstr>
      <vt:lpstr>A125179286A</vt:lpstr>
      <vt:lpstr>A125179286A_Data</vt:lpstr>
      <vt:lpstr>A125179286A_Latest</vt:lpstr>
      <vt:lpstr>A125179290T</vt:lpstr>
      <vt:lpstr>A125179290T_Data</vt:lpstr>
      <vt:lpstr>A125179290T_Latest</vt:lpstr>
      <vt:lpstr>A125179294A</vt:lpstr>
      <vt:lpstr>A125179294A_Data</vt:lpstr>
      <vt:lpstr>A125179294A_Latest</vt:lpstr>
      <vt:lpstr>A125179298K</vt:lpstr>
      <vt:lpstr>A125179298K_Data</vt:lpstr>
      <vt:lpstr>A125179298K_Latest</vt:lpstr>
      <vt:lpstr>A125179302R</vt:lpstr>
      <vt:lpstr>A125179302R_Data</vt:lpstr>
      <vt:lpstr>A125179302R_Latest</vt:lpstr>
      <vt:lpstr>A125179306X</vt:lpstr>
      <vt:lpstr>A125179306X_Data</vt:lpstr>
      <vt:lpstr>A125179306X_Latest</vt:lpstr>
      <vt:lpstr>A125179310R</vt:lpstr>
      <vt:lpstr>A125179310R_Data</vt:lpstr>
      <vt:lpstr>A125179310R_Latest</vt:lpstr>
      <vt:lpstr>A125179314X</vt:lpstr>
      <vt:lpstr>A125179314X_Data</vt:lpstr>
      <vt:lpstr>A125179314X_Latest</vt:lpstr>
      <vt:lpstr>A125179318J</vt:lpstr>
      <vt:lpstr>A125179318J_Data</vt:lpstr>
      <vt:lpstr>A125179318J_Latest</vt:lpstr>
      <vt:lpstr>A125179322X</vt:lpstr>
      <vt:lpstr>A125179322X_Data</vt:lpstr>
      <vt:lpstr>A125179322X_Latest</vt:lpstr>
      <vt:lpstr>A125179326J</vt:lpstr>
      <vt:lpstr>A125179326J_Data</vt:lpstr>
      <vt:lpstr>A125179326J_Latest</vt:lpstr>
      <vt:lpstr>A125179330X</vt:lpstr>
      <vt:lpstr>A125179330X_Data</vt:lpstr>
      <vt:lpstr>A125179330X_Latest</vt:lpstr>
      <vt:lpstr>A125179334J</vt:lpstr>
      <vt:lpstr>A125179334J_Data</vt:lpstr>
      <vt:lpstr>A125179334J_Latest</vt:lpstr>
      <vt:lpstr>A125179338T</vt:lpstr>
      <vt:lpstr>A125179338T_Data</vt:lpstr>
      <vt:lpstr>A125179338T_Latest</vt:lpstr>
      <vt:lpstr>A125179342J</vt:lpstr>
      <vt:lpstr>A125179342J_Data</vt:lpstr>
      <vt:lpstr>A125179342J_Latest</vt:lpstr>
      <vt:lpstr>A125179346T</vt:lpstr>
      <vt:lpstr>A125179346T_Data</vt:lpstr>
      <vt:lpstr>A125179346T_Latest</vt:lpstr>
      <vt:lpstr>A125179350J</vt:lpstr>
      <vt:lpstr>A125179350J_Data</vt:lpstr>
      <vt:lpstr>A125179350J_Latest</vt:lpstr>
      <vt:lpstr>A125179354T</vt:lpstr>
      <vt:lpstr>A125179354T_Data</vt:lpstr>
      <vt:lpstr>A125179354T_Latest</vt:lpstr>
      <vt:lpstr>A125179358A</vt:lpstr>
      <vt:lpstr>A125179358A_Data</vt:lpstr>
      <vt:lpstr>A125179358A_Latest</vt:lpstr>
      <vt:lpstr>A125179362T</vt:lpstr>
      <vt:lpstr>A125179362T_Data</vt:lpstr>
      <vt:lpstr>A125179362T_Latest</vt:lpstr>
      <vt:lpstr>A125179366A</vt:lpstr>
      <vt:lpstr>A125179366A_Data</vt:lpstr>
      <vt:lpstr>A125179366A_Latest</vt:lpstr>
      <vt:lpstr>A125179370T</vt:lpstr>
      <vt:lpstr>A125179370T_Data</vt:lpstr>
      <vt:lpstr>A125179370T_Latest</vt:lpstr>
      <vt:lpstr>A125179374A</vt:lpstr>
      <vt:lpstr>A125179374A_Data</vt:lpstr>
      <vt:lpstr>A125179374A_Latest</vt:lpstr>
      <vt:lpstr>A125179378K</vt:lpstr>
      <vt:lpstr>A125179378K_Data</vt:lpstr>
      <vt:lpstr>A125179378K_Latest</vt:lpstr>
      <vt:lpstr>A125179382A</vt:lpstr>
      <vt:lpstr>A125179382A_Data</vt:lpstr>
      <vt:lpstr>A125179382A_Latest</vt:lpstr>
      <vt:lpstr>A125179386K</vt:lpstr>
      <vt:lpstr>A125179386K_Data</vt:lpstr>
      <vt:lpstr>A125179386K_Latest</vt:lpstr>
      <vt:lpstr>A125179390A</vt:lpstr>
      <vt:lpstr>A125179390A_Data</vt:lpstr>
      <vt:lpstr>A125179390A_Latest</vt:lpstr>
      <vt:lpstr>A125179394K</vt:lpstr>
      <vt:lpstr>A125179394K_Data</vt:lpstr>
      <vt:lpstr>A125179394K_Latest</vt:lpstr>
      <vt:lpstr>A125179398V</vt:lpstr>
      <vt:lpstr>A125179398V_Data</vt:lpstr>
      <vt:lpstr>A125179398V_Latest</vt:lpstr>
      <vt:lpstr>A125179402X</vt:lpstr>
      <vt:lpstr>A125179402X_Data</vt:lpstr>
      <vt:lpstr>A125179402X_Latest</vt:lpstr>
      <vt:lpstr>A125179406J</vt:lpstr>
      <vt:lpstr>A125179406J_Data</vt:lpstr>
      <vt:lpstr>A125179406J_Latest</vt:lpstr>
      <vt:lpstr>A125179410X</vt:lpstr>
      <vt:lpstr>A125179410X_Data</vt:lpstr>
      <vt:lpstr>A125179410X_Latest</vt:lpstr>
      <vt:lpstr>A125179414J</vt:lpstr>
      <vt:lpstr>A125179414J_Data</vt:lpstr>
      <vt:lpstr>A125179414J_Latest</vt:lpstr>
      <vt:lpstr>A125179418T</vt:lpstr>
      <vt:lpstr>A125179418T_Data</vt:lpstr>
      <vt:lpstr>A125179418T_Latest</vt:lpstr>
      <vt:lpstr>A125179422J</vt:lpstr>
      <vt:lpstr>A125179422J_Data</vt:lpstr>
      <vt:lpstr>A125179422J_Latest</vt:lpstr>
      <vt:lpstr>A125179426T</vt:lpstr>
      <vt:lpstr>A125179426T_Data</vt:lpstr>
      <vt:lpstr>A125179426T_Latest</vt:lpstr>
      <vt:lpstr>A125179430J</vt:lpstr>
      <vt:lpstr>A125179430J_Data</vt:lpstr>
      <vt:lpstr>A125179430J_Latest</vt:lpstr>
      <vt:lpstr>A125179434T</vt:lpstr>
      <vt:lpstr>A125179434T_Data</vt:lpstr>
      <vt:lpstr>A125179434T_Latest</vt:lpstr>
      <vt:lpstr>A125179438A</vt:lpstr>
      <vt:lpstr>A125179438A_Data</vt:lpstr>
      <vt:lpstr>A125179438A_Latest</vt:lpstr>
      <vt:lpstr>A125179442T</vt:lpstr>
      <vt:lpstr>A125179442T_Data</vt:lpstr>
      <vt:lpstr>A125179442T_Latest</vt:lpstr>
      <vt:lpstr>A125179446A</vt:lpstr>
      <vt:lpstr>A125179446A_Data</vt:lpstr>
      <vt:lpstr>A125179446A_Latest</vt:lpstr>
      <vt:lpstr>A125179450T</vt:lpstr>
      <vt:lpstr>A125179450T_Data</vt:lpstr>
      <vt:lpstr>A125179450T_Latest</vt:lpstr>
      <vt:lpstr>A125179454A</vt:lpstr>
      <vt:lpstr>A125179454A_Data</vt:lpstr>
      <vt:lpstr>A125179454A_Latest</vt:lpstr>
      <vt:lpstr>A125179458K</vt:lpstr>
      <vt:lpstr>A125179458K_Data</vt:lpstr>
      <vt:lpstr>A125179458K_Latest</vt:lpstr>
      <vt:lpstr>A125179462A</vt:lpstr>
      <vt:lpstr>A125179462A_Data</vt:lpstr>
      <vt:lpstr>A125179462A_Latest</vt:lpstr>
      <vt:lpstr>A125179466K</vt:lpstr>
      <vt:lpstr>A125179466K_Data</vt:lpstr>
      <vt:lpstr>A125179466K_Latest</vt:lpstr>
      <vt:lpstr>A125179470A</vt:lpstr>
      <vt:lpstr>A125179470A_Data</vt:lpstr>
      <vt:lpstr>A125179470A_Latest</vt:lpstr>
      <vt:lpstr>A125179474K</vt:lpstr>
      <vt:lpstr>A125179474K_Data</vt:lpstr>
      <vt:lpstr>A125179474K_Latest</vt:lpstr>
      <vt:lpstr>A125179478V</vt:lpstr>
      <vt:lpstr>A125179478V_Data</vt:lpstr>
      <vt:lpstr>A125179478V_Latest</vt:lpstr>
      <vt:lpstr>A125179482K</vt:lpstr>
      <vt:lpstr>A125179482K_Data</vt:lpstr>
      <vt:lpstr>A125179482K_Latest</vt:lpstr>
      <vt:lpstr>A125179486V</vt:lpstr>
      <vt:lpstr>A125179486V_Data</vt:lpstr>
      <vt:lpstr>A125179486V_Latest</vt:lpstr>
      <vt:lpstr>A125179490K</vt:lpstr>
      <vt:lpstr>A125179490K_Data</vt:lpstr>
      <vt:lpstr>A125179490K_Latest</vt:lpstr>
      <vt:lpstr>A125179494V</vt:lpstr>
      <vt:lpstr>A125179494V_Data</vt:lpstr>
      <vt:lpstr>A125179494V_Latest</vt:lpstr>
      <vt:lpstr>A125179498C</vt:lpstr>
      <vt:lpstr>A125179498C_Data</vt:lpstr>
      <vt:lpstr>A125179498C_Latest</vt:lpstr>
      <vt:lpstr>A125179502J</vt:lpstr>
      <vt:lpstr>A125179502J_Data</vt:lpstr>
      <vt:lpstr>A125179502J_Latest</vt:lpstr>
      <vt:lpstr>A125179506T</vt:lpstr>
      <vt:lpstr>A125179506T_Data</vt:lpstr>
      <vt:lpstr>A125179506T_Latest</vt:lpstr>
      <vt:lpstr>A125179510J</vt:lpstr>
      <vt:lpstr>A125179510J_Data</vt:lpstr>
      <vt:lpstr>A125179510J_Latest</vt:lpstr>
      <vt:lpstr>A125179514T</vt:lpstr>
      <vt:lpstr>A125179514T_Data</vt:lpstr>
      <vt:lpstr>A125179514T_Latest</vt:lpstr>
      <vt:lpstr>A125179518A</vt:lpstr>
      <vt:lpstr>A125179518A_Data</vt:lpstr>
      <vt:lpstr>A125179518A_Latest</vt:lpstr>
      <vt:lpstr>A125179522T</vt:lpstr>
      <vt:lpstr>A125179522T_Data</vt:lpstr>
      <vt:lpstr>A125179522T_Latest</vt:lpstr>
      <vt:lpstr>A125179526A</vt:lpstr>
      <vt:lpstr>A125179526A_Data</vt:lpstr>
      <vt:lpstr>A125179526A_Latest</vt:lpstr>
      <vt:lpstr>A125179530T</vt:lpstr>
      <vt:lpstr>A125179530T_Data</vt:lpstr>
      <vt:lpstr>A125179530T_Latest</vt:lpstr>
      <vt:lpstr>A125179534A</vt:lpstr>
      <vt:lpstr>A125179534A_Data</vt:lpstr>
      <vt:lpstr>A125179534A_Latest</vt:lpstr>
      <vt:lpstr>A125179538K</vt:lpstr>
      <vt:lpstr>A125179538K_Data</vt:lpstr>
      <vt:lpstr>A125179538K_Latest</vt:lpstr>
      <vt:lpstr>A125179542A</vt:lpstr>
      <vt:lpstr>A125179542A_Data</vt:lpstr>
      <vt:lpstr>A125179542A_Latest</vt:lpstr>
      <vt:lpstr>A125179546K</vt:lpstr>
      <vt:lpstr>A125179546K_Data</vt:lpstr>
      <vt:lpstr>A125179546K_Latest</vt:lpstr>
      <vt:lpstr>A125179550A</vt:lpstr>
      <vt:lpstr>A125179550A_Data</vt:lpstr>
      <vt:lpstr>A125179550A_Latest</vt:lpstr>
      <vt:lpstr>A125179554K</vt:lpstr>
      <vt:lpstr>A125179554K_Data</vt:lpstr>
      <vt:lpstr>A125179554K_Latest</vt:lpstr>
      <vt:lpstr>A125179558V</vt:lpstr>
      <vt:lpstr>A125179558V_Data</vt:lpstr>
      <vt:lpstr>A125179558V_Latest</vt:lpstr>
      <vt:lpstr>A125179562K</vt:lpstr>
      <vt:lpstr>A125179562K_Data</vt:lpstr>
      <vt:lpstr>A125179562K_Latest</vt:lpstr>
      <vt:lpstr>A125179566V</vt:lpstr>
      <vt:lpstr>A125179566V_Data</vt:lpstr>
      <vt:lpstr>A125179566V_Latest</vt:lpstr>
      <vt:lpstr>A125179570K</vt:lpstr>
      <vt:lpstr>A125179570K_Data</vt:lpstr>
      <vt:lpstr>A125179570K_Latest</vt:lpstr>
      <vt:lpstr>A125179574V</vt:lpstr>
      <vt:lpstr>A125179574V_Data</vt:lpstr>
      <vt:lpstr>A125179574V_Latest</vt:lpstr>
      <vt:lpstr>A125179578C</vt:lpstr>
      <vt:lpstr>A125179578C_Data</vt:lpstr>
      <vt:lpstr>A125179578C_Latest</vt:lpstr>
      <vt:lpstr>A125179582V</vt:lpstr>
      <vt:lpstr>A125179582V_Data</vt:lpstr>
      <vt:lpstr>A125179582V_Latest</vt:lpstr>
      <vt:lpstr>A125179586C</vt:lpstr>
      <vt:lpstr>A125179586C_Data</vt:lpstr>
      <vt:lpstr>A125179586C_Latest</vt:lpstr>
      <vt:lpstr>A125179590V</vt:lpstr>
      <vt:lpstr>A125179590V_Data</vt:lpstr>
      <vt:lpstr>A125179590V_Latest</vt:lpstr>
      <vt:lpstr>A125179594C</vt:lpstr>
      <vt:lpstr>A125179594C_Data</vt:lpstr>
      <vt:lpstr>A125179594C_Latest</vt:lpstr>
      <vt:lpstr>A125179598L</vt:lpstr>
      <vt:lpstr>A125179598L_Data</vt:lpstr>
      <vt:lpstr>A125179598L_Latest</vt:lpstr>
      <vt:lpstr>A125179602T</vt:lpstr>
      <vt:lpstr>A125179602T_Data</vt:lpstr>
      <vt:lpstr>A125179602T_Latest</vt:lpstr>
      <vt:lpstr>A125179606A</vt:lpstr>
      <vt:lpstr>A125179606A_Data</vt:lpstr>
      <vt:lpstr>A125179606A_Latest</vt:lpstr>
      <vt:lpstr>A125179610T</vt:lpstr>
      <vt:lpstr>A125179610T_Data</vt:lpstr>
      <vt:lpstr>A125179610T_Latest</vt:lpstr>
      <vt:lpstr>A125179614A</vt:lpstr>
      <vt:lpstr>A125179614A_Data</vt:lpstr>
      <vt:lpstr>A125179614A_Latest</vt:lpstr>
      <vt:lpstr>A125179618K</vt:lpstr>
      <vt:lpstr>A125179618K_Data</vt:lpstr>
      <vt:lpstr>A125179618K_Latest</vt:lpstr>
      <vt:lpstr>A125179622A</vt:lpstr>
      <vt:lpstr>A125179622A_Data</vt:lpstr>
      <vt:lpstr>A125179622A_Latest</vt:lpstr>
      <vt:lpstr>A125179626K</vt:lpstr>
      <vt:lpstr>A125179626K_Data</vt:lpstr>
      <vt:lpstr>A125179626K_Latest</vt:lpstr>
      <vt:lpstr>A125179630A</vt:lpstr>
      <vt:lpstr>A125179630A_Data</vt:lpstr>
      <vt:lpstr>A125179630A_Latest</vt:lpstr>
      <vt:lpstr>A125179634K</vt:lpstr>
      <vt:lpstr>A125179634K_Data</vt:lpstr>
      <vt:lpstr>A125179634K_Latest</vt:lpstr>
      <vt:lpstr>A125179638V</vt:lpstr>
      <vt:lpstr>A125179638V_Data</vt:lpstr>
      <vt:lpstr>A125179638V_Latest</vt:lpstr>
      <vt:lpstr>A125179642K</vt:lpstr>
      <vt:lpstr>A125179642K_Data</vt:lpstr>
      <vt:lpstr>A125179642K_Latest</vt:lpstr>
      <vt:lpstr>A125179646V</vt:lpstr>
      <vt:lpstr>A125179646V_Data</vt:lpstr>
      <vt:lpstr>A125179646V_Latest</vt:lpstr>
      <vt:lpstr>A125179650K</vt:lpstr>
      <vt:lpstr>A125179650K_Data</vt:lpstr>
      <vt:lpstr>A125179650K_Latest</vt:lpstr>
      <vt:lpstr>A125179654V</vt:lpstr>
      <vt:lpstr>A125179654V_Data</vt:lpstr>
      <vt:lpstr>A125179654V_Latest</vt:lpstr>
      <vt:lpstr>A125179658C</vt:lpstr>
      <vt:lpstr>A125179658C_Data</vt:lpstr>
      <vt:lpstr>A125179658C_Latest</vt:lpstr>
      <vt:lpstr>A125179662V</vt:lpstr>
      <vt:lpstr>A125179662V_Data</vt:lpstr>
      <vt:lpstr>A125179662V_Latest</vt:lpstr>
      <vt:lpstr>A125179666C</vt:lpstr>
      <vt:lpstr>A125179666C_Data</vt:lpstr>
      <vt:lpstr>A125179666C_Latest</vt:lpstr>
      <vt:lpstr>A125179670V</vt:lpstr>
      <vt:lpstr>A125179670V_Data</vt:lpstr>
      <vt:lpstr>A125179670V_Latest</vt:lpstr>
      <vt:lpstr>A125179674C</vt:lpstr>
      <vt:lpstr>A125179674C_Data</vt:lpstr>
      <vt:lpstr>A125179674C_Latest</vt:lpstr>
      <vt:lpstr>A125179678L</vt:lpstr>
      <vt:lpstr>A125179678L_Data</vt:lpstr>
      <vt:lpstr>A125179678L_Latest</vt:lpstr>
      <vt:lpstr>A125179682C</vt:lpstr>
      <vt:lpstr>A125179682C_Data</vt:lpstr>
      <vt:lpstr>A125179682C_Latest</vt:lpstr>
      <vt:lpstr>A125179686L</vt:lpstr>
      <vt:lpstr>A125179686L_Data</vt:lpstr>
      <vt:lpstr>A125179686L_Latest</vt:lpstr>
      <vt:lpstr>A125179690C</vt:lpstr>
      <vt:lpstr>A125179690C_Data</vt:lpstr>
      <vt:lpstr>A125179690C_Latest</vt:lpstr>
      <vt:lpstr>A125179694L</vt:lpstr>
      <vt:lpstr>A125179694L_Data</vt:lpstr>
      <vt:lpstr>A125179694L_Latest</vt:lpstr>
      <vt:lpstr>A125179698W</vt:lpstr>
      <vt:lpstr>A125179698W_Data</vt:lpstr>
      <vt:lpstr>A125179698W_Latest</vt:lpstr>
      <vt:lpstr>A125179702A</vt:lpstr>
      <vt:lpstr>A125179702A_Data</vt:lpstr>
      <vt:lpstr>A125179702A_Latest</vt:lpstr>
      <vt:lpstr>A125179706K</vt:lpstr>
      <vt:lpstr>A125179706K_Data</vt:lpstr>
      <vt:lpstr>A125179706K_Latest</vt:lpstr>
      <vt:lpstr>A125179710A</vt:lpstr>
      <vt:lpstr>A125179710A_Data</vt:lpstr>
      <vt:lpstr>A125179710A_Latest</vt:lpstr>
      <vt:lpstr>A125179714K</vt:lpstr>
      <vt:lpstr>A125179714K_Data</vt:lpstr>
      <vt:lpstr>A125179714K_Latest</vt:lpstr>
      <vt:lpstr>A125179718V</vt:lpstr>
      <vt:lpstr>A125179718V_Data</vt:lpstr>
      <vt:lpstr>A125179718V_Latest</vt:lpstr>
      <vt:lpstr>A125179722K</vt:lpstr>
      <vt:lpstr>A125179722K_Data</vt:lpstr>
      <vt:lpstr>A125179722K_Latest</vt:lpstr>
      <vt:lpstr>A125179726V</vt:lpstr>
      <vt:lpstr>A125179726V_Data</vt:lpstr>
      <vt:lpstr>A125179726V_Latest</vt:lpstr>
      <vt:lpstr>A125179730K</vt:lpstr>
      <vt:lpstr>A125179730K_Data</vt:lpstr>
      <vt:lpstr>A125179730K_Latest</vt:lpstr>
      <vt:lpstr>A125179734V</vt:lpstr>
      <vt:lpstr>A125179734V_Data</vt:lpstr>
      <vt:lpstr>A125179734V_Latest</vt:lpstr>
      <vt:lpstr>A125179738C</vt:lpstr>
      <vt:lpstr>A125179738C_Data</vt:lpstr>
      <vt:lpstr>A125179738C_Latest</vt:lpstr>
      <vt:lpstr>A125179742V</vt:lpstr>
      <vt:lpstr>A125179742V_Data</vt:lpstr>
      <vt:lpstr>A125179742V_Latest</vt:lpstr>
      <vt:lpstr>A125179746C</vt:lpstr>
      <vt:lpstr>A125179746C_Data</vt:lpstr>
      <vt:lpstr>A125179746C_Latest</vt:lpstr>
      <vt:lpstr>A125179750V</vt:lpstr>
      <vt:lpstr>A125179750V_Data</vt:lpstr>
      <vt:lpstr>A125179750V_Latest</vt:lpstr>
      <vt:lpstr>A125179754C</vt:lpstr>
      <vt:lpstr>A125179754C_Data</vt:lpstr>
      <vt:lpstr>A125179754C_Latest</vt:lpstr>
      <vt:lpstr>A125179758L</vt:lpstr>
      <vt:lpstr>A125179758L_Data</vt:lpstr>
      <vt:lpstr>A125179758L_Latest</vt:lpstr>
      <vt:lpstr>A125179762C</vt:lpstr>
      <vt:lpstr>A125179762C_Data</vt:lpstr>
      <vt:lpstr>A125179762C_Latest</vt:lpstr>
      <vt:lpstr>A125179766L</vt:lpstr>
      <vt:lpstr>A125179766L_Data</vt:lpstr>
      <vt:lpstr>A125179766L_Latest</vt:lpstr>
      <vt:lpstr>A125179770C</vt:lpstr>
      <vt:lpstr>A125179770C_Data</vt:lpstr>
      <vt:lpstr>A125179770C_Latest</vt:lpstr>
      <vt:lpstr>A125179774L</vt:lpstr>
      <vt:lpstr>A125179774L_Data</vt:lpstr>
      <vt:lpstr>A125179774L_Latest</vt:lpstr>
      <vt:lpstr>A125179778W</vt:lpstr>
      <vt:lpstr>A125179778W_Data</vt:lpstr>
      <vt:lpstr>A125179778W_Latest</vt:lpstr>
      <vt:lpstr>A125179782L</vt:lpstr>
      <vt:lpstr>A125179782L_Data</vt:lpstr>
      <vt:lpstr>A125179782L_Latest</vt:lpstr>
      <vt:lpstr>A125179786W</vt:lpstr>
      <vt:lpstr>A125179786W_Data</vt:lpstr>
      <vt:lpstr>A125179786W_Latest</vt:lpstr>
      <vt:lpstr>A125179790L</vt:lpstr>
      <vt:lpstr>A125179790L_Data</vt:lpstr>
      <vt:lpstr>A125179790L_Latest</vt:lpstr>
      <vt:lpstr>A125179794W</vt:lpstr>
      <vt:lpstr>A125179794W_Data</vt:lpstr>
      <vt:lpstr>A125179794W_Latest</vt:lpstr>
      <vt:lpstr>A125179798F</vt:lpstr>
      <vt:lpstr>A125179798F_Data</vt:lpstr>
      <vt:lpstr>A125179798F_Latest</vt:lpstr>
      <vt:lpstr>A125179802K</vt:lpstr>
      <vt:lpstr>A125179802K_Data</vt:lpstr>
      <vt:lpstr>A125179802K_Latest</vt:lpstr>
      <vt:lpstr>A125179806V</vt:lpstr>
      <vt:lpstr>A125179806V_Data</vt:lpstr>
      <vt:lpstr>A125179806V_Latest</vt:lpstr>
      <vt:lpstr>A125179810K</vt:lpstr>
      <vt:lpstr>A125179810K_Data</vt:lpstr>
      <vt:lpstr>A125179810K_Latest</vt:lpstr>
      <vt:lpstr>A125180646T</vt:lpstr>
      <vt:lpstr>A125180646T_Data</vt:lpstr>
      <vt:lpstr>A125180646T_Latest</vt:lpstr>
      <vt:lpstr>A125180650J</vt:lpstr>
      <vt:lpstr>A125180650J_Data</vt:lpstr>
      <vt:lpstr>A125180650J_Latest</vt:lpstr>
      <vt:lpstr>A125180654T</vt:lpstr>
      <vt:lpstr>A125180654T_Data</vt:lpstr>
      <vt:lpstr>A125180654T_Latest</vt:lpstr>
      <vt:lpstr>A125180658A</vt:lpstr>
      <vt:lpstr>A125180658A_Data</vt:lpstr>
      <vt:lpstr>A125180658A_Latest</vt:lpstr>
      <vt:lpstr>A125180662T</vt:lpstr>
      <vt:lpstr>A125180662T_Data</vt:lpstr>
      <vt:lpstr>A125180662T_Latest</vt:lpstr>
      <vt:lpstr>A125180666A</vt:lpstr>
      <vt:lpstr>A125180666A_Data</vt:lpstr>
      <vt:lpstr>A125180666A_Latest</vt:lpstr>
      <vt:lpstr>A125180670T</vt:lpstr>
      <vt:lpstr>A125180670T_Data</vt:lpstr>
      <vt:lpstr>A125180670T_Latest</vt:lpstr>
      <vt:lpstr>A125180674A</vt:lpstr>
      <vt:lpstr>A125180674A_Data</vt:lpstr>
      <vt:lpstr>A125180674A_Latest</vt:lpstr>
      <vt:lpstr>A125180678K</vt:lpstr>
      <vt:lpstr>A125180678K_Data</vt:lpstr>
      <vt:lpstr>A125180678K_Latest</vt:lpstr>
      <vt:lpstr>A125180682A</vt:lpstr>
      <vt:lpstr>A125180682A_Data</vt:lpstr>
      <vt:lpstr>A125180682A_Latest</vt:lpstr>
      <vt:lpstr>A125180686K</vt:lpstr>
      <vt:lpstr>A125180686K_Data</vt:lpstr>
      <vt:lpstr>A125180686K_Latest</vt:lpstr>
      <vt:lpstr>A125180690A</vt:lpstr>
      <vt:lpstr>A125180690A_Data</vt:lpstr>
      <vt:lpstr>A125180690A_Latest</vt:lpstr>
      <vt:lpstr>A125180694K</vt:lpstr>
      <vt:lpstr>A125180694K_Data</vt:lpstr>
      <vt:lpstr>A125180694K_Latest</vt:lpstr>
      <vt:lpstr>A125180698V</vt:lpstr>
      <vt:lpstr>A125180698V_Data</vt:lpstr>
      <vt:lpstr>A125180698V_Latest</vt:lpstr>
      <vt:lpstr>A125180702X</vt:lpstr>
      <vt:lpstr>A125180702X_Data</vt:lpstr>
      <vt:lpstr>A125180702X_Latest</vt:lpstr>
      <vt:lpstr>A125180706J</vt:lpstr>
      <vt:lpstr>A125180706J_Data</vt:lpstr>
      <vt:lpstr>A125180706J_Latest</vt:lpstr>
      <vt:lpstr>A125180710X</vt:lpstr>
      <vt:lpstr>A125180710X_Data</vt:lpstr>
      <vt:lpstr>A125180710X_Latest</vt:lpstr>
      <vt:lpstr>A125180714J</vt:lpstr>
      <vt:lpstr>A125180714J_Data</vt:lpstr>
      <vt:lpstr>A125180714J_Latest</vt:lpstr>
      <vt:lpstr>A125180718T</vt:lpstr>
      <vt:lpstr>A125180718T_Data</vt:lpstr>
      <vt:lpstr>A125180718T_Latest</vt:lpstr>
      <vt:lpstr>A125180722J</vt:lpstr>
      <vt:lpstr>A125180722J_Data</vt:lpstr>
      <vt:lpstr>A125180722J_Latest</vt:lpstr>
      <vt:lpstr>A125180726T</vt:lpstr>
      <vt:lpstr>A125180726T_Data</vt:lpstr>
      <vt:lpstr>A125180726T_Latest</vt:lpstr>
      <vt:lpstr>A125180730J</vt:lpstr>
      <vt:lpstr>A125180730J_Data</vt:lpstr>
      <vt:lpstr>A125180730J_Latest</vt:lpstr>
      <vt:lpstr>A125180734T</vt:lpstr>
      <vt:lpstr>A125180734T_Data</vt:lpstr>
      <vt:lpstr>A125180734T_Latest</vt:lpstr>
      <vt:lpstr>A125180738A</vt:lpstr>
      <vt:lpstr>A125180738A_Data</vt:lpstr>
      <vt:lpstr>A125180738A_Latest</vt:lpstr>
      <vt:lpstr>A125180742T</vt:lpstr>
      <vt:lpstr>A125180742T_Data</vt:lpstr>
      <vt:lpstr>A125180742T_Latest</vt:lpstr>
      <vt:lpstr>A125180746A</vt:lpstr>
      <vt:lpstr>A125180746A_Data</vt:lpstr>
      <vt:lpstr>A125180746A_Latest</vt:lpstr>
      <vt:lpstr>A125181582K</vt:lpstr>
      <vt:lpstr>A125181582K_Data</vt:lpstr>
      <vt:lpstr>A125181582K_Latest</vt:lpstr>
      <vt:lpstr>A125181586V</vt:lpstr>
      <vt:lpstr>A125181586V_Data</vt:lpstr>
      <vt:lpstr>A125181586V_Latest</vt:lpstr>
      <vt:lpstr>A125181590K</vt:lpstr>
      <vt:lpstr>A125181590K_Data</vt:lpstr>
      <vt:lpstr>A125181590K_Latest</vt:lpstr>
      <vt:lpstr>A125181594V</vt:lpstr>
      <vt:lpstr>A125181594V_Data</vt:lpstr>
      <vt:lpstr>A125181594V_Latest</vt:lpstr>
      <vt:lpstr>A125181598C</vt:lpstr>
      <vt:lpstr>A125181598C_Data</vt:lpstr>
      <vt:lpstr>A125181598C_Latest</vt:lpstr>
      <vt:lpstr>A125181602J</vt:lpstr>
      <vt:lpstr>A125181602J_Data</vt:lpstr>
      <vt:lpstr>A125181602J_Latest</vt:lpstr>
      <vt:lpstr>A125181606T</vt:lpstr>
      <vt:lpstr>A125181606T_Data</vt:lpstr>
      <vt:lpstr>A125181606T_Latest</vt:lpstr>
      <vt:lpstr>A125181610J</vt:lpstr>
      <vt:lpstr>A125181610J_Data</vt:lpstr>
      <vt:lpstr>A125181610J_Latest</vt:lpstr>
      <vt:lpstr>A125181614T</vt:lpstr>
      <vt:lpstr>A125181614T_Data</vt:lpstr>
      <vt:lpstr>A125181614T_Latest</vt:lpstr>
      <vt:lpstr>A125181618A</vt:lpstr>
      <vt:lpstr>A125181618A_Data</vt:lpstr>
      <vt:lpstr>A125181618A_Latest</vt:lpstr>
      <vt:lpstr>A125181622T</vt:lpstr>
      <vt:lpstr>A125181622T_Data</vt:lpstr>
      <vt:lpstr>A125181622T_Latest</vt:lpstr>
      <vt:lpstr>A125181626A</vt:lpstr>
      <vt:lpstr>A125181626A_Data</vt:lpstr>
      <vt:lpstr>A125181626A_Latest</vt:lpstr>
      <vt:lpstr>A125181630T</vt:lpstr>
      <vt:lpstr>A125181630T_Data</vt:lpstr>
      <vt:lpstr>A125181630T_Latest</vt:lpstr>
      <vt:lpstr>A125181634A</vt:lpstr>
      <vt:lpstr>A125181634A_Data</vt:lpstr>
      <vt:lpstr>A125181634A_Latest</vt:lpstr>
      <vt:lpstr>A125181638K</vt:lpstr>
      <vt:lpstr>A125181638K_Data</vt:lpstr>
      <vt:lpstr>A125181638K_Latest</vt:lpstr>
      <vt:lpstr>A125181642A</vt:lpstr>
      <vt:lpstr>A125181642A_Data</vt:lpstr>
      <vt:lpstr>A125181642A_Latest</vt:lpstr>
      <vt:lpstr>A125181646K</vt:lpstr>
      <vt:lpstr>A125181646K_Data</vt:lpstr>
      <vt:lpstr>A125181646K_Latest</vt:lpstr>
      <vt:lpstr>A125181650A</vt:lpstr>
      <vt:lpstr>A125181650A_Data</vt:lpstr>
      <vt:lpstr>A125181650A_Latest</vt:lpstr>
      <vt:lpstr>A125181654K</vt:lpstr>
      <vt:lpstr>A125181654K_Data</vt:lpstr>
      <vt:lpstr>A125181654K_Latest</vt:lpstr>
      <vt:lpstr>A125181658V</vt:lpstr>
      <vt:lpstr>A125181658V_Data</vt:lpstr>
      <vt:lpstr>A125181658V_Latest</vt:lpstr>
      <vt:lpstr>A125181662K</vt:lpstr>
      <vt:lpstr>A125181662K_Data</vt:lpstr>
      <vt:lpstr>A125181662K_Latest</vt:lpstr>
      <vt:lpstr>A125181666V</vt:lpstr>
      <vt:lpstr>A125181666V_Data</vt:lpstr>
      <vt:lpstr>A125181666V_Latest</vt:lpstr>
      <vt:lpstr>A125181670K</vt:lpstr>
      <vt:lpstr>A125181670K_Data</vt:lpstr>
      <vt:lpstr>A125181670K_Latest</vt:lpstr>
      <vt:lpstr>A125181674V</vt:lpstr>
      <vt:lpstr>A125181674V_Data</vt:lpstr>
      <vt:lpstr>A125181674V_Latest</vt:lpstr>
      <vt:lpstr>A125181678C</vt:lpstr>
      <vt:lpstr>A125181678C_Data</vt:lpstr>
      <vt:lpstr>A125181678C_Latest</vt:lpstr>
      <vt:lpstr>A125181682V</vt:lpstr>
      <vt:lpstr>A125181682V_Data</vt:lpstr>
      <vt:lpstr>A125181682V_Latest</vt:lpstr>
      <vt:lpstr>A125182518K</vt:lpstr>
      <vt:lpstr>A125182518K_Data</vt:lpstr>
      <vt:lpstr>A125182518K_Latest</vt:lpstr>
      <vt:lpstr>A125182522A</vt:lpstr>
      <vt:lpstr>A125182522A_Data</vt:lpstr>
      <vt:lpstr>A125182522A_Latest</vt:lpstr>
      <vt:lpstr>A125182526K</vt:lpstr>
      <vt:lpstr>A125182526K_Data</vt:lpstr>
      <vt:lpstr>A125182526K_Latest</vt:lpstr>
      <vt:lpstr>A125182530A</vt:lpstr>
      <vt:lpstr>A125182530A_Data</vt:lpstr>
      <vt:lpstr>A125182530A_Latest</vt:lpstr>
      <vt:lpstr>A125182534K</vt:lpstr>
      <vt:lpstr>A125182534K_Data</vt:lpstr>
      <vt:lpstr>A125182534K_Latest</vt:lpstr>
      <vt:lpstr>A125182538V</vt:lpstr>
      <vt:lpstr>A125182538V_Data</vt:lpstr>
      <vt:lpstr>A125182538V_Latest</vt:lpstr>
      <vt:lpstr>A125182542K</vt:lpstr>
      <vt:lpstr>A125182542K_Data</vt:lpstr>
      <vt:lpstr>A125182542K_Latest</vt:lpstr>
      <vt:lpstr>A125182546V</vt:lpstr>
      <vt:lpstr>A125182546V_Data</vt:lpstr>
      <vt:lpstr>A125182546V_Latest</vt:lpstr>
      <vt:lpstr>A125182550K</vt:lpstr>
      <vt:lpstr>A125182550K_Data</vt:lpstr>
      <vt:lpstr>A125182550K_Latest</vt:lpstr>
      <vt:lpstr>A125182554V</vt:lpstr>
      <vt:lpstr>A125182554V_Data</vt:lpstr>
      <vt:lpstr>A125182554V_Latest</vt:lpstr>
      <vt:lpstr>A125182558C</vt:lpstr>
      <vt:lpstr>A125182558C_Data</vt:lpstr>
      <vt:lpstr>A125182558C_Latest</vt:lpstr>
      <vt:lpstr>A125182562V</vt:lpstr>
      <vt:lpstr>A125182562V_Data</vt:lpstr>
      <vt:lpstr>A125182562V_Latest</vt:lpstr>
      <vt:lpstr>A125182566C</vt:lpstr>
      <vt:lpstr>A125182566C_Data</vt:lpstr>
      <vt:lpstr>A125182566C_Latest</vt:lpstr>
      <vt:lpstr>A125182570V</vt:lpstr>
      <vt:lpstr>A125182570V_Data</vt:lpstr>
      <vt:lpstr>A125182570V_Latest</vt:lpstr>
      <vt:lpstr>A125182574C</vt:lpstr>
      <vt:lpstr>A125182574C_Data</vt:lpstr>
      <vt:lpstr>A125182574C_Latest</vt:lpstr>
      <vt:lpstr>A125182578L</vt:lpstr>
      <vt:lpstr>A125182578L_Data</vt:lpstr>
      <vt:lpstr>A125182578L_Latest</vt:lpstr>
      <vt:lpstr>A125182582C</vt:lpstr>
      <vt:lpstr>A125182582C_Data</vt:lpstr>
      <vt:lpstr>A125182582C_Latest</vt:lpstr>
      <vt:lpstr>A125182586L</vt:lpstr>
      <vt:lpstr>A125182586L_Data</vt:lpstr>
      <vt:lpstr>A125182586L_Latest</vt:lpstr>
      <vt:lpstr>A125182590C</vt:lpstr>
      <vt:lpstr>A125182590C_Data</vt:lpstr>
      <vt:lpstr>A125182590C_Latest</vt:lpstr>
      <vt:lpstr>A125182594L</vt:lpstr>
      <vt:lpstr>A125182594L_Data</vt:lpstr>
      <vt:lpstr>A125182594L_Latest</vt:lpstr>
      <vt:lpstr>A125182598W</vt:lpstr>
      <vt:lpstr>A125182598W_Data</vt:lpstr>
      <vt:lpstr>A125182598W_Latest</vt:lpstr>
      <vt:lpstr>A125182602A</vt:lpstr>
      <vt:lpstr>A125182602A_Data</vt:lpstr>
      <vt:lpstr>A125182602A_Latest</vt:lpstr>
      <vt:lpstr>A125182606K</vt:lpstr>
      <vt:lpstr>A125182606K_Data</vt:lpstr>
      <vt:lpstr>A125182606K_Latest</vt:lpstr>
      <vt:lpstr>A125182610A</vt:lpstr>
      <vt:lpstr>A125182610A_Data</vt:lpstr>
      <vt:lpstr>A125182610A_Latest</vt:lpstr>
      <vt:lpstr>A125182614K</vt:lpstr>
      <vt:lpstr>A125182614K_Data</vt:lpstr>
      <vt:lpstr>A125182614K_Latest</vt:lpstr>
      <vt:lpstr>A125182618V</vt:lpstr>
      <vt:lpstr>A125182618V_Data</vt:lpstr>
      <vt:lpstr>A125182618V_Latest</vt:lpstr>
      <vt:lpstr>A125183454C</vt:lpstr>
      <vt:lpstr>A125183454C_Data</vt:lpstr>
      <vt:lpstr>A125183454C_Latest</vt:lpstr>
      <vt:lpstr>A125183458L</vt:lpstr>
      <vt:lpstr>A125183458L_Data</vt:lpstr>
      <vt:lpstr>A125183458L_Latest</vt:lpstr>
      <vt:lpstr>A125183462C</vt:lpstr>
      <vt:lpstr>A125183462C_Data</vt:lpstr>
      <vt:lpstr>A125183462C_Latest</vt:lpstr>
      <vt:lpstr>A125183466L</vt:lpstr>
      <vt:lpstr>A125183466L_Data</vt:lpstr>
      <vt:lpstr>A125183466L_Latest</vt:lpstr>
      <vt:lpstr>A125183470C</vt:lpstr>
      <vt:lpstr>A125183470C_Data</vt:lpstr>
      <vt:lpstr>A125183470C_Latest</vt:lpstr>
      <vt:lpstr>A125183474L</vt:lpstr>
      <vt:lpstr>A125183474L_Data</vt:lpstr>
      <vt:lpstr>A125183474L_Latest</vt:lpstr>
      <vt:lpstr>A125183478W</vt:lpstr>
      <vt:lpstr>A125183478W_Data</vt:lpstr>
      <vt:lpstr>A125183478W_Latest</vt:lpstr>
      <vt:lpstr>A125183482L</vt:lpstr>
      <vt:lpstr>A125183482L_Data</vt:lpstr>
      <vt:lpstr>A125183482L_Latest</vt:lpstr>
      <vt:lpstr>A125183486W</vt:lpstr>
      <vt:lpstr>A125183486W_Data</vt:lpstr>
      <vt:lpstr>A125183486W_Latest</vt:lpstr>
      <vt:lpstr>A125183490L</vt:lpstr>
      <vt:lpstr>A125183490L_Data</vt:lpstr>
      <vt:lpstr>A125183490L_Latest</vt:lpstr>
      <vt:lpstr>A125183494W</vt:lpstr>
      <vt:lpstr>A125183494W_Data</vt:lpstr>
      <vt:lpstr>A125183494W_Latest</vt:lpstr>
      <vt:lpstr>A125183498F</vt:lpstr>
      <vt:lpstr>A125183498F_Data</vt:lpstr>
      <vt:lpstr>A125183498F_Latest</vt:lpstr>
      <vt:lpstr>A125183502K</vt:lpstr>
      <vt:lpstr>A125183502K_Data</vt:lpstr>
      <vt:lpstr>A125183502K_Latest</vt:lpstr>
      <vt:lpstr>A125183506V</vt:lpstr>
      <vt:lpstr>A125183506V_Data</vt:lpstr>
      <vt:lpstr>A125183506V_Latest</vt:lpstr>
      <vt:lpstr>A125183510K</vt:lpstr>
      <vt:lpstr>A125183510K_Data</vt:lpstr>
      <vt:lpstr>A125183510K_Latest</vt:lpstr>
      <vt:lpstr>A125183514V</vt:lpstr>
      <vt:lpstr>A125183514V_Data</vt:lpstr>
      <vt:lpstr>A125183514V_Latest</vt:lpstr>
      <vt:lpstr>A125183518C</vt:lpstr>
      <vt:lpstr>A125183518C_Data</vt:lpstr>
      <vt:lpstr>A125183518C_Latest</vt:lpstr>
      <vt:lpstr>A125183522V</vt:lpstr>
      <vt:lpstr>A125183522V_Data</vt:lpstr>
      <vt:lpstr>A125183522V_Latest</vt:lpstr>
      <vt:lpstr>A125183526C</vt:lpstr>
      <vt:lpstr>A125183526C_Data</vt:lpstr>
      <vt:lpstr>A125183526C_Latest</vt:lpstr>
      <vt:lpstr>A125183530V</vt:lpstr>
      <vt:lpstr>A125183530V_Data</vt:lpstr>
      <vt:lpstr>A125183530V_Latest</vt:lpstr>
      <vt:lpstr>A125183534C</vt:lpstr>
      <vt:lpstr>A125183534C_Data</vt:lpstr>
      <vt:lpstr>A125183534C_Latest</vt:lpstr>
      <vt:lpstr>A125183538L</vt:lpstr>
      <vt:lpstr>A125183538L_Data</vt:lpstr>
      <vt:lpstr>A125183538L_Latest</vt:lpstr>
      <vt:lpstr>A125183542C</vt:lpstr>
      <vt:lpstr>A125183542C_Data</vt:lpstr>
      <vt:lpstr>A125183542C_Latest</vt:lpstr>
      <vt:lpstr>A125183546L</vt:lpstr>
      <vt:lpstr>A125183546L_Data</vt:lpstr>
      <vt:lpstr>A125183546L_Latest</vt:lpstr>
      <vt:lpstr>A125183550C</vt:lpstr>
      <vt:lpstr>A125183550C_Data</vt:lpstr>
      <vt:lpstr>A125183550C_Latest</vt:lpstr>
      <vt:lpstr>A125183554L</vt:lpstr>
      <vt:lpstr>A125183554L_Data</vt:lpstr>
      <vt:lpstr>A125183554L_Latest</vt:lpstr>
      <vt:lpstr>A125184390W</vt:lpstr>
      <vt:lpstr>A125184390W_Data</vt:lpstr>
      <vt:lpstr>A125184390W_Latest</vt:lpstr>
      <vt:lpstr>A125184394F</vt:lpstr>
      <vt:lpstr>A125184394F_Data</vt:lpstr>
      <vt:lpstr>A125184394F_Latest</vt:lpstr>
      <vt:lpstr>A125184398R</vt:lpstr>
      <vt:lpstr>A125184398R_Data</vt:lpstr>
      <vt:lpstr>A125184398R_Latest</vt:lpstr>
      <vt:lpstr>A125184402V</vt:lpstr>
      <vt:lpstr>A125184402V_Data</vt:lpstr>
      <vt:lpstr>A125184402V_Latest</vt:lpstr>
      <vt:lpstr>A125184406C</vt:lpstr>
      <vt:lpstr>A125184406C_Data</vt:lpstr>
      <vt:lpstr>A125184406C_Latest</vt:lpstr>
      <vt:lpstr>A125184410V</vt:lpstr>
      <vt:lpstr>A125184410V_Data</vt:lpstr>
      <vt:lpstr>A125184410V_Latest</vt:lpstr>
      <vt:lpstr>A125184414C</vt:lpstr>
      <vt:lpstr>A125184414C_Data</vt:lpstr>
      <vt:lpstr>A125184414C_Latest</vt:lpstr>
      <vt:lpstr>A125184418L</vt:lpstr>
      <vt:lpstr>A125184418L_Data</vt:lpstr>
      <vt:lpstr>A125184418L_Latest</vt:lpstr>
      <vt:lpstr>A125184422C</vt:lpstr>
      <vt:lpstr>A125184422C_Data</vt:lpstr>
      <vt:lpstr>A125184422C_Latest</vt:lpstr>
      <vt:lpstr>A125184426L</vt:lpstr>
      <vt:lpstr>A125184426L_Data</vt:lpstr>
      <vt:lpstr>A125184426L_Latest</vt:lpstr>
      <vt:lpstr>A125184430C</vt:lpstr>
      <vt:lpstr>A125184430C_Data</vt:lpstr>
      <vt:lpstr>A125184430C_Latest</vt:lpstr>
      <vt:lpstr>A125184434L</vt:lpstr>
      <vt:lpstr>A125184434L_Data</vt:lpstr>
      <vt:lpstr>A125184434L_Latest</vt:lpstr>
      <vt:lpstr>A125184438W</vt:lpstr>
      <vt:lpstr>A125184438W_Data</vt:lpstr>
      <vt:lpstr>A125184438W_Latest</vt:lpstr>
      <vt:lpstr>A125184442L</vt:lpstr>
      <vt:lpstr>A125184442L_Data</vt:lpstr>
      <vt:lpstr>A125184442L_Latest</vt:lpstr>
      <vt:lpstr>A125184446W</vt:lpstr>
      <vt:lpstr>A125184446W_Data</vt:lpstr>
      <vt:lpstr>A125184446W_Latest</vt:lpstr>
      <vt:lpstr>A125184450L</vt:lpstr>
      <vt:lpstr>A125184450L_Data</vt:lpstr>
      <vt:lpstr>A125184450L_Latest</vt:lpstr>
      <vt:lpstr>A125184454W</vt:lpstr>
      <vt:lpstr>A125184454W_Data</vt:lpstr>
      <vt:lpstr>A125184454W_Latest</vt:lpstr>
      <vt:lpstr>A125184458F</vt:lpstr>
      <vt:lpstr>A125184458F_Data</vt:lpstr>
      <vt:lpstr>A125184458F_Latest</vt:lpstr>
      <vt:lpstr>A125184462W</vt:lpstr>
      <vt:lpstr>A125184462W_Data</vt:lpstr>
      <vt:lpstr>A125184462W_Latest</vt:lpstr>
      <vt:lpstr>A125184466F</vt:lpstr>
      <vt:lpstr>A125184466F_Data</vt:lpstr>
      <vt:lpstr>A125184466F_Latest</vt:lpstr>
      <vt:lpstr>A125184470W</vt:lpstr>
      <vt:lpstr>A125184470W_Data</vt:lpstr>
      <vt:lpstr>A125184470W_Latest</vt:lpstr>
      <vt:lpstr>A125184474F</vt:lpstr>
      <vt:lpstr>A125184474F_Data</vt:lpstr>
      <vt:lpstr>A125184474F_Latest</vt:lpstr>
      <vt:lpstr>A125184478R</vt:lpstr>
      <vt:lpstr>A125184478R_Data</vt:lpstr>
      <vt:lpstr>A125184478R_Latest</vt:lpstr>
      <vt:lpstr>A125184482F</vt:lpstr>
      <vt:lpstr>A125184482F_Data</vt:lpstr>
      <vt:lpstr>A125184482F_Latest</vt:lpstr>
      <vt:lpstr>A125184486R</vt:lpstr>
      <vt:lpstr>A125184486R_Data</vt:lpstr>
      <vt:lpstr>A125184486R_Latest</vt:lpstr>
      <vt:lpstr>A125184490F</vt:lpstr>
      <vt:lpstr>A125184490F_Data</vt:lpstr>
      <vt:lpstr>A125184490F_Latest</vt:lpstr>
      <vt:lpstr>A125184494R</vt:lpstr>
      <vt:lpstr>A125184494R_Data</vt:lpstr>
      <vt:lpstr>A125184494R_Latest</vt:lpstr>
      <vt:lpstr>A125184498X</vt:lpstr>
      <vt:lpstr>A125184498X_Data</vt:lpstr>
      <vt:lpstr>A125184498X_Latest</vt:lpstr>
      <vt:lpstr>A125184502C</vt:lpstr>
      <vt:lpstr>A125184502C_Data</vt:lpstr>
      <vt:lpstr>A125184502C_Latest</vt:lpstr>
      <vt:lpstr>A125184506L</vt:lpstr>
      <vt:lpstr>A125184506L_Data</vt:lpstr>
      <vt:lpstr>A125184506L_Latest</vt:lpstr>
      <vt:lpstr>A125184510C</vt:lpstr>
      <vt:lpstr>A125184510C_Data</vt:lpstr>
      <vt:lpstr>A125184510C_Latest</vt:lpstr>
      <vt:lpstr>A125184514L</vt:lpstr>
      <vt:lpstr>A125184514L_Data</vt:lpstr>
      <vt:lpstr>A125184514L_Latest</vt:lpstr>
      <vt:lpstr>A125184518W</vt:lpstr>
      <vt:lpstr>A125184518W_Data</vt:lpstr>
      <vt:lpstr>A125184518W_Latest</vt:lpstr>
      <vt:lpstr>A125184522L</vt:lpstr>
      <vt:lpstr>A125184522L_Data</vt:lpstr>
      <vt:lpstr>A125184522L_Latest</vt:lpstr>
      <vt:lpstr>A125184526W</vt:lpstr>
      <vt:lpstr>A125184526W_Data</vt:lpstr>
      <vt:lpstr>A125184526W_Latest</vt:lpstr>
      <vt:lpstr>A125184530L</vt:lpstr>
      <vt:lpstr>A125184530L_Data</vt:lpstr>
      <vt:lpstr>A125184530L_Latest</vt:lpstr>
      <vt:lpstr>A125184534W</vt:lpstr>
      <vt:lpstr>A125184534W_Data</vt:lpstr>
      <vt:lpstr>A125184534W_Latest</vt:lpstr>
      <vt:lpstr>A125184538F</vt:lpstr>
      <vt:lpstr>A125184538F_Data</vt:lpstr>
      <vt:lpstr>A125184538F_Latest</vt:lpstr>
      <vt:lpstr>A125184542W</vt:lpstr>
      <vt:lpstr>A125184542W_Data</vt:lpstr>
      <vt:lpstr>A125184542W_Latest</vt:lpstr>
      <vt:lpstr>A125184546F</vt:lpstr>
      <vt:lpstr>A125184546F_Data</vt:lpstr>
      <vt:lpstr>A125184546F_Latest</vt:lpstr>
      <vt:lpstr>A125184550W</vt:lpstr>
      <vt:lpstr>A125184550W_Data</vt:lpstr>
      <vt:lpstr>A125184550W_Latest</vt:lpstr>
      <vt:lpstr>A125184554F</vt:lpstr>
      <vt:lpstr>A125184554F_Data</vt:lpstr>
      <vt:lpstr>A125184554F_Latest</vt:lpstr>
      <vt:lpstr>A125184558R</vt:lpstr>
      <vt:lpstr>A125184558R_Data</vt:lpstr>
      <vt:lpstr>A125184558R_Latest</vt:lpstr>
      <vt:lpstr>A125184562F</vt:lpstr>
      <vt:lpstr>A125184562F_Data</vt:lpstr>
      <vt:lpstr>A125184562F_Latest</vt:lpstr>
      <vt:lpstr>A125184566R</vt:lpstr>
      <vt:lpstr>A125184566R_Data</vt:lpstr>
      <vt:lpstr>A125184566R_Latest</vt:lpstr>
      <vt:lpstr>A125184570F</vt:lpstr>
      <vt:lpstr>A125184570F_Data</vt:lpstr>
      <vt:lpstr>A125184570F_Latest</vt:lpstr>
      <vt:lpstr>A125184574R</vt:lpstr>
      <vt:lpstr>A125184574R_Data</vt:lpstr>
      <vt:lpstr>A125184574R_Latest</vt:lpstr>
      <vt:lpstr>A125184578X</vt:lpstr>
      <vt:lpstr>A125184578X_Data</vt:lpstr>
      <vt:lpstr>A125184578X_Latest</vt:lpstr>
      <vt:lpstr>A125184582R</vt:lpstr>
      <vt:lpstr>A125184582R_Data</vt:lpstr>
      <vt:lpstr>A125184582R_Latest</vt:lpstr>
      <vt:lpstr>A125184586X</vt:lpstr>
      <vt:lpstr>A125184586X_Data</vt:lpstr>
      <vt:lpstr>A125184586X_Latest</vt:lpstr>
      <vt:lpstr>A125184590R</vt:lpstr>
      <vt:lpstr>A125184590R_Data</vt:lpstr>
      <vt:lpstr>A125184590R_Latest</vt:lpstr>
      <vt:lpstr>A125184594X</vt:lpstr>
      <vt:lpstr>A125184594X_Data</vt:lpstr>
      <vt:lpstr>A125184594X_Latest</vt:lpstr>
      <vt:lpstr>A125184598J</vt:lpstr>
      <vt:lpstr>A125184598J_Data</vt:lpstr>
      <vt:lpstr>A125184598J_Latest</vt:lpstr>
      <vt:lpstr>A125184602L</vt:lpstr>
      <vt:lpstr>A125184602L_Data</vt:lpstr>
      <vt:lpstr>A125184602L_Latest</vt:lpstr>
      <vt:lpstr>A125184606W</vt:lpstr>
      <vt:lpstr>A125184606W_Data</vt:lpstr>
      <vt:lpstr>A125184606W_Latest</vt:lpstr>
      <vt:lpstr>A125184610L</vt:lpstr>
      <vt:lpstr>A125184610L_Data</vt:lpstr>
      <vt:lpstr>A125184610L_Latest</vt:lpstr>
      <vt:lpstr>A125184614W</vt:lpstr>
      <vt:lpstr>A125184614W_Data</vt:lpstr>
      <vt:lpstr>A125184614W_Latest</vt:lpstr>
      <vt:lpstr>A125184618F</vt:lpstr>
      <vt:lpstr>A125184618F_Data</vt:lpstr>
      <vt:lpstr>A125184618F_Latest</vt:lpstr>
      <vt:lpstr>A125184622W</vt:lpstr>
      <vt:lpstr>A125184622W_Data</vt:lpstr>
      <vt:lpstr>A125184622W_Latest</vt:lpstr>
      <vt:lpstr>A125184626F</vt:lpstr>
      <vt:lpstr>A125184626F_Data</vt:lpstr>
      <vt:lpstr>A125184626F_Latest</vt:lpstr>
      <vt:lpstr>A125184630W</vt:lpstr>
      <vt:lpstr>A125184630W_Data</vt:lpstr>
      <vt:lpstr>A125184630W_Latest</vt:lpstr>
      <vt:lpstr>A125184634F</vt:lpstr>
      <vt:lpstr>A125184634F_Data</vt:lpstr>
      <vt:lpstr>A125184634F_Latest</vt:lpstr>
      <vt:lpstr>A125184638R</vt:lpstr>
      <vt:lpstr>A125184638R_Data</vt:lpstr>
      <vt:lpstr>A125184638R_Latest</vt:lpstr>
      <vt:lpstr>A125184642F</vt:lpstr>
      <vt:lpstr>A125184642F_Data</vt:lpstr>
      <vt:lpstr>A125184642F_Latest</vt:lpstr>
      <vt:lpstr>A125184646R</vt:lpstr>
      <vt:lpstr>A125184646R_Data</vt:lpstr>
      <vt:lpstr>A125184646R_Latest</vt:lpstr>
      <vt:lpstr>A125184650F</vt:lpstr>
      <vt:lpstr>A125184650F_Data</vt:lpstr>
      <vt:lpstr>A125184650F_Latest</vt:lpstr>
      <vt:lpstr>A125184654R</vt:lpstr>
      <vt:lpstr>A125184654R_Data</vt:lpstr>
      <vt:lpstr>A125184654R_Latest</vt:lpstr>
      <vt:lpstr>A125184658X</vt:lpstr>
      <vt:lpstr>A125184658X_Data</vt:lpstr>
      <vt:lpstr>A125184658X_Latest</vt:lpstr>
      <vt:lpstr>A125184662R</vt:lpstr>
      <vt:lpstr>A125184662R_Data</vt:lpstr>
      <vt:lpstr>A125184662R_Latest</vt:lpstr>
      <vt:lpstr>A125184666X</vt:lpstr>
      <vt:lpstr>A125184666X_Data</vt:lpstr>
      <vt:lpstr>A125184666X_Latest</vt:lpstr>
      <vt:lpstr>A125184670R</vt:lpstr>
      <vt:lpstr>A125184670R_Data</vt:lpstr>
      <vt:lpstr>A125184670R_Latest</vt:lpstr>
      <vt:lpstr>A125184674X</vt:lpstr>
      <vt:lpstr>A125184674X_Data</vt:lpstr>
      <vt:lpstr>A125184674X_Latest</vt:lpstr>
      <vt:lpstr>A125184678J</vt:lpstr>
      <vt:lpstr>A125184678J_Data</vt:lpstr>
      <vt:lpstr>A125184678J_Latest</vt:lpstr>
      <vt:lpstr>A125184682X</vt:lpstr>
      <vt:lpstr>A125184682X_Data</vt:lpstr>
      <vt:lpstr>A125184682X_Latest</vt:lpstr>
      <vt:lpstr>A125184686J</vt:lpstr>
      <vt:lpstr>A125184686J_Data</vt:lpstr>
      <vt:lpstr>A125184686J_Latest</vt:lpstr>
      <vt:lpstr>A125184690X</vt:lpstr>
      <vt:lpstr>A125184690X_Data</vt:lpstr>
      <vt:lpstr>A125184690X_Latest</vt:lpstr>
      <vt:lpstr>A125184694J</vt:lpstr>
      <vt:lpstr>A125184694J_Data</vt:lpstr>
      <vt:lpstr>A125184694J_Latest</vt:lpstr>
      <vt:lpstr>A125184698T</vt:lpstr>
      <vt:lpstr>A125184698T_Data</vt:lpstr>
      <vt:lpstr>A125184698T_Latest</vt:lpstr>
      <vt:lpstr>A125184702W</vt:lpstr>
      <vt:lpstr>A125184702W_Data</vt:lpstr>
      <vt:lpstr>A125184702W_Latest</vt:lpstr>
      <vt:lpstr>A125184706F</vt:lpstr>
      <vt:lpstr>A125184706F_Data</vt:lpstr>
      <vt:lpstr>A125184706F_Latest</vt:lpstr>
      <vt:lpstr>A125184710W</vt:lpstr>
      <vt:lpstr>A125184710W_Data</vt:lpstr>
      <vt:lpstr>A125184710W_Latest</vt:lpstr>
      <vt:lpstr>A125184714F</vt:lpstr>
      <vt:lpstr>A125184714F_Data</vt:lpstr>
      <vt:lpstr>A125184714F_Latest</vt:lpstr>
      <vt:lpstr>A125184718R</vt:lpstr>
      <vt:lpstr>A125184718R_Data</vt:lpstr>
      <vt:lpstr>A125184718R_Latest</vt:lpstr>
      <vt:lpstr>A125184722F</vt:lpstr>
      <vt:lpstr>A125184722F_Data</vt:lpstr>
      <vt:lpstr>A125184722F_Latest</vt:lpstr>
      <vt:lpstr>A125184726R</vt:lpstr>
      <vt:lpstr>A125184726R_Data</vt:lpstr>
      <vt:lpstr>A125184726R_Latest</vt:lpstr>
      <vt:lpstr>A125184730F</vt:lpstr>
      <vt:lpstr>A125184730F_Data</vt:lpstr>
      <vt:lpstr>A125184730F_Latest</vt:lpstr>
      <vt:lpstr>A125184734R</vt:lpstr>
      <vt:lpstr>A125184734R_Data</vt:lpstr>
      <vt:lpstr>A125184734R_Latest</vt:lpstr>
      <vt:lpstr>A125184738X</vt:lpstr>
      <vt:lpstr>A125184738X_Data</vt:lpstr>
      <vt:lpstr>A125184738X_Latest</vt:lpstr>
      <vt:lpstr>A125184742R</vt:lpstr>
      <vt:lpstr>A125184742R_Data</vt:lpstr>
      <vt:lpstr>A125184742R_Latest</vt:lpstr>
      <vt:lpstr>A125184746X</vt:lpstr>
      <vt:lpstr>A125184746X_Data</vt:lpstr>
      <vt:lpstr>A125184746X_Latest</vt:lpstr>
      <vt:lpstr>A125184750R</vt:lpstr>
      <vt:lpstr>A125184750R_Data</vt:lpstr>
      <vt:lpstr>A125184750R_Latest</vt:lpstr>
      <vt:lpstr>A125184754X</vt:lpstr>
      <vt:lpstr>A125184754X_Data</vt:lpstr>
      <vt:lpstr>A125184754X_Latest</vt:lpstr>
      <vt:lpstr>A125184758J</vt:lpstr>
      <vt:lpstr>A125184758J_Data</vt:lpstr>
      <vt:lpstr>A125184758J_Latest</vt:lpstr>
      <vt:lpstr>A125184762X</vt:lpstr>
      <vt:lpstr>A125184762X_Data</vt:lpstr>
      <vt:lpstr>A125184762X_Latest</vt:lpstr>
      <vt:lpstr>A125184766J</vt:lpstr>
      <vt:lpstr>A125184766J_Data</vt:lpstr>
      <vt:lpstr>A125184766J_Latest</vt:lpstr>
      <vt:lpstr>A125184770X</vt:lpstr>
      <vt:lpstr>A125184770X_Data</vt:lpstr>
      <vt:lpstr>A125184770X_Latest</vt:lpstr>
      <vt:lpstr>A125184774J</vt:lpstr>
      <vt:lpstr>A125184774J_Data</vt:lpstr>
      <vt:lpstr>A125184774J_Latest</vt:lpstr>
      <vt:lpstr>A125184778T</vt:lpstr>
      <vt:lpstr>A125184778T_Data</vt:lpstr>
      <vt:lpstr>A125184778T_Latest</vt:lpstr>
      <vt:lpstr>A125184782J</vt:lpstr>
      <vt:lpstr>A125184782J_Data</vt:lpstr>
      <vt:lpstr>A125184782J_Latest</vt:lpstr>
      <vt:lpstr>A125184786T</vt:lpstr>
      <vt:lpstr>A125184786T_Data</vt:lpstr>
      <vt:lpstr>A125184786T_Latest</vt:lpstr>
      <vt:lpstr>A125184790J</vt:lpstr>
      <vt:lpstr>A125184790J_Data</vt:lpstr>
      <vt:lpstr>A125184790J_Latest</vt:lpstr>
      <vt:lpstr>A125184794T</vt:lpstr>
      <vt:lpstr>A125184794T_Data</vt:lpstr>
      <vt:lpstr>A125184794T_Latest</vt:lpstr>
      <vt:lpstr>A125184798A</vt:lpstr>
      <vt:lpstr>A125184798A_Data</vt:lpstr>
      <vt:lpstr>A125184798A_Latest</vt:lpstr>
      <vt:lpstr>A125184802F</vt:lpstr>
      <vt:lpstr>A125184802F_Data</vt:lpstr>
      <vt:lpstr>A125184802F_Latest</vt:lpstr>
      <vt:lpstr>A125184806R</vt:lpstr>
      <vt:lpstr>A125184806R_Data</vt:lpstr>
      <vt:lpstr>A125184806R_Latest</vt:lpstr>
      <vt:lpstr>A125184810F</vt:lpstr>
      <vt:lpstr>A125184810F_Data</vt:lpstr>
      <vt:lpstr>A125184810F_Latest</vt:lpstr>
      <vt:lpstr>A125184814R</vt:lpstr>
      <vt:lpstr>A125184814R_Data</vt:lpstr>
      <vt:lpstr>A125184814R_Latest</vt:lpstr>
      <vt:lpstr>A125184818X</vt:lpstr>
      <vt:lpstr>A125184818X_Data</vt:lpstr>
      <vt:lpstr>A125184818X_Latest</vt:lpstr>
      <vt:lpstr>A125184822R</vt:lpstr>
      <vt:lpstr>A125184822R_Data</vt:lpstr>
      <vt:lpstr>A125184822R_Latest</vt:lpstr>
      <vt:lpstr>A125184826X</vt:lpstr>
      <vt:lpstr>A125184826X_Data</vt:lpstr>
      <vt:lpstr>A125184826X_Latest</vt:lpstr>
      <vt:lpstr>A125184830R</vt:lpstr>
      <vt:lpstr>A125184830R_Data</vt:lpstr>
      <vt:lpstr>A125184830R_Latest</vt:lpstr>
      <vt:lpstr>A125184834X</vt:lpstr>
      <vt:lpstr>A125184834X_Data</vt:lpstr>
      <vt:lpstr>A125184834X_Latest</vt:lpstr>
      <vt:lpstr>A125184838J</vt:lpstr>
      <vt:lpstr>A125184838J_Data</vt:lpstr>
      <vt:lpstr>A125184838J_Latest</vt:lpstr>
      <vt:lpstr>A125184842X</vt:lpstr>
      <vt:lpstr>A125184842X_Data</vt:lpstr>
      <vt:lpstr>A125184842X_Latest</vt:lpstr>
      <vt:lpstr>A125184846J</vt:lpstr>
      <vt:lpstr>A125184846J_Data</vt:lpstr>
      <vt:lpstr>A125184846J_Latest</vt:lpstr>
      <vt:lpstr>A125184850X</vt:lpstr>
      <vt:lpstr>A125184850X_Data</vt:lpstr>
      <vt:lpstr>A125184850X_Latest</vt:lpstr>
      <vt:lpstr>A125184854J</vt:lpstr>
      <vt:lpstr>A125184854J_Data</vt:lpstr>
      <vt:lpstr>A125184854J_Latest</vt:lpstr>
      <vt:lpstr>A125184858T</vt:lpstr>
      <vt:lpstr>A125184858T_Data</vt:lpstr>
      <vt:lpstr>A125184858T_Latest</vt:lpstr>
      <vt:lpstr>A125184862J</vt:lpstr>
      <vt:lpstr>A125184862J_Data</vt:lpstr>
      <vt:lpstr>A125184862J_Latest</vt:lpstr>
      <vt:lpstr>A125184866T</vt:lpstr>
      <vt:lpstr>A125184866T_Data</vt:lpstr>
      <vt:lpstr>A125184866T_Latest</vt:lpstr>
      <vt:lpstr>A125184870J</vt:lpstr>
      <vt:lpstr>A125184870J_Data</vt:lpstr>
      <vt:lpstr>A125184870J_Latest</vt:lpstr>
      <vt:lpstr>A125184874T</vt:lpstr>
      <vt:lpstr>A125184874T_Data</vt:lpstr>
      <vt:lpstr>A125184874T_Latest</vt:lpstr>
      <vt:lpstr>A125184878A</vt:lpstr>
      <vt:lpstr>A125184878A_Data</vt:lpstr>
      <vt:lpstr>A125184878A_Latest</vt:lpstr>
      <vt:lpstr>A125184882T</vt:lpstr>
      <vt:lpstr>A125184882T_Data</vt:lpstr>
      <vt:lpstr>A125184882T_Latest</vt:lpstr>
      <vt:lpstr>A125184886A</vt:lpstr>
      <vt:lpstr>A125184886A_Data</vt:lpstr>
      <vt:lpstr>A125184886A_Latest</vt:lpstr>
      <vt:lpstr>A125184890T</vt:lpstr>
      <vt:lpstr>A125184890T_Data</vt:lpstr>
      <vt:lpstr>A125184890T_Latest</vt:lpstr>
      <vt:lpstr>A125184894A</vt:lpstr>
      <vt:lpstr>A125184894A_Data</vt:lpstr>
      <vt:lpstr>A125184894A_Latest</vt:lpstr>
      <vt:lpstr>A125184898K</vt:lpstr>
      <vt:lpstr>A125184898K_Data</vt:lpstr>
      <vt:lpstr>A125184898K_Latest</vt:lpstr>
      <vt:lpstr>A125184902R</vt:lpstr>
      <vt:lpstr>A125184902R_Data</vt:lpstr>
      <vt:lpstr>A125184902R_Latest</vt:lpstr>
      <vt:lpstr>A125184906X</vt:lpstr>
      <vt:lpstr>A125184906X_Data</vt:lpstr>
      <vt:lpstr>A125184906X_Latest</vt:lpstr>
      <vt:lpstr>A125184910R</vt:lpstr>
      <vt:lpstr>A125184910R_Data</vt:lpstr>
      <vt:lpstr>A125184910R_Latest</vt:lpstr>
      <vt:lpstr>A125184914X</vt:lpstr>
      <vt:lpstr>A125184914X_Data</vt:lpstr>
      <vt:lpstr>A125184914X_Latest</vt:lpstr>
      <vt:lpstr>A125184918J</vt:lpstr>
      <vt:lpstr>A125184918J_Data</vt:lpstr>
      <vt:lpstr>A125184918J_Latest</vt:lpstr>
      <vt:lpstr>A125184922X</vt:lpstr>
      <vt:lpstr>A125184922X_Data</vt:lpstr>
      <vt:lpstr>A125184922X_Latest</vt:lpstr>
      <vt:lpstr>A125184926J</vt:lpstr>
      <vt:lpstr>A125184926J_Data</vt:lpstr>
      <vt:lpstr>A125184926J_Latest</vt:lpstr>
      <vt:lpstr>A125184930X</vt:lpstr>
      <vt:lpstr>A125184930X_Data</vt:lpstr>
      <vt:lpstr>A125184930X_Latest</vt:lpstr>
      <vt:lpstr>A125184934J</vt:lpstr>
      <vt:lpstr>A125184934J_Data</vt:lpstr>
      <vt:lpstr>A125184934J_Latest</vt:lpstr>
      <vt:lpstr>A125184938T</vt:lpstr>
      <vt:lpstr>A125184938T_Data</vt:lpstr>
      <vt:lpstr>A125184938T_Latest</vt:lpstr>
      <vt:lpstr>A125184942J</vt:lpstr>
      <vt:lpstr>A125184942J_Data</vt:lpstr>
      <vt:lpstr>A125184942J_Latest</vt:lpstr>
      <vt:lpstr>A125184946T</vt:lpstr>
      <vt:lpstr>A125184946T_Data</vt:lpstr>
      <vt:lpstr>A125184946T_Latest</vt:lpstr>
      <vt:lpstr>A125184950J</vt:lpstr>
      <vt:lpstr>A125184950J_Data</vt:lpstr>
      <vt:lpstr>A125184950J_Latest</vt:lpstr>
      <vt:lpstr>A125184954T</vt:lpstr>
      <vt:lpstr>A125184954T_Data</vt:lpstr>
      <vt:lpstr>A125184954T_Latest</vt:lpstr>
      <vt:lpstr>A125184958A</vt:lpstr>
      <vt:lpstr>A125184958A_Data</vt:lpstr>
      <vt:lpstr>A125184958A_Latest</vt:lpstr>
      <vt:lpstr>A125184962T</vt:lpstr>
      <vt:lpstr>A125184962T_Data</vt:lpstr>
      <vt:lpstr>A125184962T_Latest</vt:lpstr>
      <vt:lpstr>A125184966A</vt:lpstr>
      <vt:lpstr>A125184966A_Data</vt:lpstr>
      <vt:lpstr>A125184966A_Latest</vt:lpstr>
      <vt:lpstr>A125184970T</vt:lpstr>
      <vt:lpstr>A125184970T_Data</vt:lpstr>
      <vt:lpstr>A125184970T_Latest</vt:lpstr>
      <vt:lpstr>A125184974A</vt:lpstr>
      <vt:lpstr>A125184974A_Data</vt:lpstr>
      <vt:lpstr>A125184974A_Latest</vt:lpstr>
      <vt:lpstr>A125184978K</vt:lpstr>
      <vt:lpstr>A125184978K_Data</vt:lpstr>
      <vt:lpstr>A125184978K_Latest</vt:lpstr>
      <vt:lpstr>A125184982A</vt:lpstr>
      <vt:lpstr>A125184982A_Data</vt:lpstr>
      <vt:lpstr>A125184982A_Latest</vt:lpstr>
      <vt:lpstr>A125184986K</vt:lpstr>
      <vt:lpstr>A125184986K_Data</vt:lpstr>
      <vt:lpstr>A125184986K_Latest</vt:lpstr>
      <vt:lpstr>A125184990A</vt:lpstr>
      <vt:lpstr>A125184990A_Data</vt:lpstr>
      <vt:lpstr>A125184990A_Latest</vt:lpstr>
      <vt:lpstr>A125184994K</vt:lpstr>
      <vt:lpstr>A125184994K_Data</vt:lpstr>
      <vt:lpstr>A125184994K_Latest</vt:lpstr>
      <vt:lpstr>A125184998V</vt:lpstr>
      <vt:lpstr>A125184998V_Data</vt:lpstr>
      <vt:lpstr>A125184998V_Latest</vt:lpstr>
      <vt:lpstr>A125185002A</vt:lpstr>
      <vt:lpstr>A125185002A_Data</vt:lpstr>
      <vt:lpstr>A125185002A_Latest</vt:lpstr>
      <vt:lpstr>A125185006K</vt:lpstr>
      <vt:lpstr>A125185006K_Data</vt:lpstr>
      <vt:lpstr>A125185006K_Latest</vt:lpstr>
      <vt:lpstr>A125185010A</vt:lpstr>
      <vt:lpstr>A125185010A_Data</vt:lpstr>
      <vt:lpstr>A125185010A_Latest</vt:lpstr>
      <vt:lpstr>A125185014K</vt:lpstr>
      <vt:lpstr>A125185014K_Data</vt:lpstr>
      <vt:lpstr>A125185014K_Latest</vt:lpstr>
      <vt:lpstr>A125185018V</vt:lpstr>
      <vt:lpstr>A125185018V_Data</vt:lpstr>
      <vt:lpstr>A125185018V_Latest</vt:lpstr>
      <vt:lpstr>A125185022K</vt:lpstr>
      <vt:lpstr>A125185022K_Data</vt:lpstr>
      <vt:lpstr>A125185022K_Latest</vt:lpstr>
      <vt:lpstr>A125185026V</vt:lpstr>
      <vt:lpstr>A125185026V_Data</vt:lpstr>
      <vt:lpstr>A125185026V_Latest</vt:lpstr>
      <vt:lpstr>A125185030K</vt:lpstr>
      <vt:lpstr>A125185030K_Data</vt:lpstr>
      <vt:lpstr>A125185030K_Latest</vt:lpstr>
      <vt:lpstr>A125185034V</vt:lpstr>
      <vt:lpstr>A125185034V_Data</vt:lpstr>
      <vt:lpstr>A125185034V_Latest</vt:lpstr>
      <vt:lpstr>A125185038C</vt:lpstr>
      <vt:lpstr>A125185038C_Data</vt:lpstr>
      <vt:lpstr>A125185038C_Latest</vt:lpstr>
      <vt:lpstr>A125185042V</vt:lpstr>
      <vt:lpstr>A125185042V_Data</vt:lpstr>
      <vt:lpstr>A125185042V_Latest</vt:lpstr>
      <vt:lpstr>A125185046C</vt:lpstr>
      <vt:lpstr>A125185046C_Data</vt:lpstr>
      <vt:lpstr>A125185046C_Latest</vt:lpstr>
      <vt:lpstr>A125185050V</vt:lpstr>
      <vt:lpstr>A125185050V_Data</vt:lpstr>
      <vt:lpstr>A125185050V_Latest</vt:lpstr>
      <vt:lpstr>A125185054C</vt:lpstr>
      <vt:lpstr>A125185054C_Data</vt:lpstr>
      <vt:lpstr>A125185054C_Latest</vt:lpstr>
      <vt:lpstr>A125185058L</vt:lpstr>
      <vt:lpstr>A125185058L_Data</vt:lpstr>
      <vt:lpstr>A125185058L_Latest</vt:lpstr>
      <vt:lpstr>A125185062C</vt:lpstr>
      <vt:lpstr>A125185062C_Data</vt:lpstr>
      <vt:lpstr>A125185062C_Latest</vt:lpstr>
      <vt:lpstr>A125185066L</vt:lpstr>
      <vt:lpstr>A125185066L_Data</vt:lpstr>
      <vt:lpstr>A125185066L_Latest</vt:lpstr>
      <vt:lpstr>A125185070C</vt:lpstr>
      <vt:lpstr>A125185070C_Data</vt:lpstr>
      <vt:lpstr>A125185070C_Latest</vt:lpstr>
      <vt:lpstr>A125185074L</vt:lpstr>
      <vt:lpstr>A125185074L_Data</vt:lpstr>
      <vt:lpstr>A125185074L_Latest</vt:lpstr>
      <vt:lpstr>A125185078W</vt:lpstr>
      <vt:lpstr>A125185078W_Data</vt:lpstr>
      <vt:lpstr>A125185078W_Latest</vt:lpstr>
      <vt:lpstr>A125185082L</vt:lpstr>
      <vt:lpstr>A125185082L_Data</vt:lpstr>
      <vt:lpstr>A125185082L_Latest</vt:lpstr>
      <vt:lpstr>A125185086W</vt:lpstr>
      <vt:lpstr>A125185086W_Data</vt:lpstr>
      <vt:lpstr>A125185086W_Latest</vt:lpstr>
      <vt:lpstr>A125185090L</vt:lpstr>
      <vt:lpstr>A125185090L_Data</vt:lpstr>
      <vt:lpstr>A125185090L_Latest</vt:lpstr>
      <vt:lpstr>A125185094W</vt:lpstr>
      <vt:lpstr>A125185094W_Data</vt:lpstr>
      <vt:lpstr>A125185094W_Latest</vt:lpstr>
      <vt:lpstr>A125185098F</vt:lpstr>
      <vt:lpstr>A125185098F_Data</vt:lpstr>
      <vt:lpstr>A125185098F_Latest</vt:lpstr>
      <vt:lpstr>A125185102K</vt:lpstr>
      <vt:lpstr>A125185102K_Data</vt:lpstr>
      <vt:lpstr>A125185102K_Latest</vt:lpstr>
      <vt:lpstr>A125185106V</vt:lpstr>
      <vt:lpstr>A125185106V_Data</vt:lpstr>
      <vt:lpstr>A125185106V_Latest</vt:lpstr>
      <vt:lpstr>A125185110K</vt:lpstr>
      <vt:lpstr>A125185110K_Data</vt:lpstr>
      <vt:lpstr>A125185110K_Latest</vt:lpstr>
      <vt:lpstr>A125185114V</vt:lpstr>
      <vt:lpstr>A125185114V_Data</vt:lpstr>
      <vt:lpstr>A125185114V_Latest</vt:lpstr>
      <vt:lpstr>A125185118C</vt:lpstr>
      <vt:lpstr>A125185118C_Data</vt:lpstr>
      <vt:lpstr>A125185118C_Latest</vt:lpstr>
      <vt:lpstr>A125185122V</vt:lpstr>
      <vt:lpstr>A125185122V_Data</vt:lpstr>
      <vt:lpstr>A125185122V_Latest</vt:lpstr>
      <vt:lpstr>A125185126C</vt:lpstr>
      <vt:lpstr>A125185126C_Data</vt:lpstr>
      <vt:lpstr>A125185126C_Latest</vt:lpstr>
      <vt:lpstr>A125185130V</vt:lpstr>
      <vt:lpstr>A125185130V_Data</vt:lpstr>
      <vt:lpstr>A125185130V_Latest</vt:lpstr>
      <vt:lpstr>A125185134C</vt:lpstr>
      <vt:lpstr>A125185134C_Data</vt:lpstr>
      <vt:lpstr>A125185134C_Latest</vt:lpstr>
      <vt:lpstr>A125185138L</vt:lpstr>
      <vt:lpstr>A125185138L_Data</vt:lpstr>
      <vt:lpstr>A125185138L_Latest</vt:lpstr>
      <vt:lpstr>A125185142C</vt:lpstr>
      <vt:lpstr>A125185142C_Data</vt:lpstr>
      <vt:lpstr>A125185142C_Latest</vt:lpstr>
      <vt:lpstr>A125185146L</vt:lpstr>
      <vt:lpstr>A125185146L_Data</vt:lpstr>
      <vt:lpstr>A125185146L_Latest</vt:lpstr>
      <vt:lpstr>A125185150C</vt:lpstr>
      <vt:lpstr>A125185150C_Data</vt:lpstr>
      <vt:lpstr>A125185150C_Latest</vt:lpstr>
      <vt:lpstr>A125185154L</vt:lpstr>
      <vt:lpstr>A125185154L_Data</vt:lpstr>
      <vt:lpstr>A125185154L_Latest</vt:lpstr>
      <vt:lpstr>A125185158W</vt:lpstr>
      <vt:lpstr>A125185158W_Data</vt:lpstr>
      <vt:lpstr>A125185158W_Latest</vt:lpstr>
      <vt:lpstr>A125185162L</vt:lpstr>
      <vt:lpstr>A125185162L_Data</vt:lpstr>
      <vt:lpstr>A125185162L_Latest</vt:lpstr>
      <vt:lpstr>A125185166W</vt:lpstr>
      <vt:lpstr>A125185166W_Data</vt:lpstr>
      <vt:lpstr>A125185166W_Latest</vt:lpstr>
      <vt:lpstr>A125185170L</vt:lpstr>
      <vt:lpstr>A125185170L_Data</vt:lpstr>
      <vt:lpstr>A125185170L_Latest</vt:lpstr>
      <vt:lpstr>A125185174W</vt:lpstr>
      <vt:lpstr>A125185174W_Data</vt:lpstr>
      <vt:lpstr>A125185174W_Latest</vt:lpstr>
      <vt:lpstr>A125185178F</vt:lpstr>
      <vt:lpstr>A125185178F_Data</vt:lpstr>
      <vt:lpstr>A125185178F_Latest</vt:lpstr>
      <vt:lpstr>A125185182W</vt:lpstr>
      <vt:lpstr>A125185182W_Data</vt:lpstr>
      <vt:lpstr>A125185182W_Latest</vt:lpstr>
      <vt:lpstr>A125185186F</vt:lpstr>
      <vt:lpstr>A125185186F_Data</vt:lpstr>
      <vt:lpstr>A125185186F_Latest</vt:lpstr>
      <vt:lpstr>A125185190W</vt:lpstr>
      <vt:lpstr>A125185190W_Data</vt:lpstr>
      <vt:lpstr>A125185190W_Latest</vt:lpstr>
      <vt:lpstr>A125185194F</vt:lpstr>
      <vt:lpstr>A125185194F_Data</vt:lpstr>
      <vt:lpstr>A125185194F_Latest</vt:lpstr>
      <vt:lpstr>A125185198R</vt:lpstr>
      <vt:lpstr>A125185198R_Data</vt:lpstr>
      <vt:lpstr>A125185198R_Latest</vt:lpstr>
      <vt:lpstr>A125185202V</vt:lpstr>
      <vt:lpstr>A125185202V_Data</vt:lpstr>
      <vt:lpstr>A125185202V_Latest</vt:lpstr>
      <vt:lpstr>A125185206C</vt:lpstr>
      <vt:lpstr>A125185206C_Data</vt:lpstr>
      <vt:lpstr>A125185206C_Latest</vt:lpstr>
      <vt:lpstr>A125185210V</vt:lpstr>
      <vt:lpstr>A125185210V_Data</vt:lpstr>
      <vt:lpstr>A125185210V_Latest</vt:lpstr>
      <vt:lpstr>A125185214C</vt:lpstr>
      <vt:lpstr>A125185214C_Data</vt:lpstr>
      <vt:lpstr>A125185214C_Latest</vt:lpstr>
      <vt:lpstr>A125185218L</vt:lpstr>
      <vt:lpstr>A125185218L_Data</vt:lpstr>
      <vt:lpstr>A125185218L_Latest</vt:lpstr>
      <vt:lpstr>A125185222C</vt:lpstr>
      <vt:lpstr>A125185222C_Data</vt:lpstr>
      <vt:lpstr>A125185222C_Latest</vt:lpstr>
      <vt:lpstr>A125185226L</vt:lpstr>
      <vt:lpstr>A125185226L_Data</vt:lpstr>
      <vt:lpstr>A125185226L_Latest</vt:lpstr>
      <vt:lpstr>A125185230C</vt:lpstr>
      <vt:lpstr>A125185230C_Data</vt:lpstr>
      <vt:lpstr>A125185230C_Latest</vt:lpstr>
      <vt:lpstr>A125185234L</vt:lpstr>
      <vt:lpstr>A125185234L_Data</vt:lpstr>
      <vt:lpstr>A125185234L_Latest</vt:lpstr>
      <vt:lpstr>A125185238W</vt:lpstr>
      <vt:lpstr>A125185238W_Data</vt:lpstr>
      <vt:lpstr>A125185238W_Latest</vt:lpstr>
      <vt:lpstr>A125185242L</vt:lpstr>
      <vt:lpstr>A125185242L_Data</vt:lpstr>
      <vt:lpstr>A125185242L_Latest</vt:lpstr>
      <vt:lpstr>A125185246W</vt:lpstr>
      <vt:lpstr>A125185246W_Data</vt:lpstr>
      <vt:lpstr>A125185246W_Latest</vt:lpstr>
      <vt:lpstr>A125185250L</vt:lpstr>
      <vt:lpstr>A125185250L_Data</vt:lpstr>
      <vt:lpstr>A125185250L_Latest</vt:lpstr>
      <vt:lpstr>A125185254W</vt:lpstr>
      <vt:lpstr>A125185254W_Data</vt:lpstr>
      <vt:lpstr>A125185254W_Latest</vt:lpstr>
      <vt:lpstr>A125185258F</vt:lpstr>
      <vt:lpstr>A125185258F_Data</vt:lpstr>
      <vt:lpstr>A125185258F_Latest</vt:lpstr>
      <vt:lpstr>A125185262W</vt:lpstr>
      <vt:lpstr>A125185262W_Data</vt:lpstr>
      <vt:lpstr>A125185262W_Latest</vt:lpstr>
      <vt:lpstr>A125185266F</vt:lpstr>
      <vt:lpstr>A125185266F_Data</vt:lpstr>
      <vt:lpstr>A125185266F_Latest</vt:lpstr>
      <vt:lpstr>A125185270W</vt:lpstr>
      <vt:lpstr>A125185270W_Data</vt:lpstr>
      <vt:lpstr>A125185270W_Latest</vt:lpstr>
      <vt:lpstr>A125185274F</vt:lpstr>
      <vt:lpstr>A125185274F_Data</vt:lpstr>
      <vt:lpstr>A125185274F_Latest</vt:lpstr>
      <vt:lpstr>A125185278R</vt:lpstr>
      <vt:lpstr>A125185278R_Data</vt:lpstr>
      <vt:lpstr>A125185278R_Latest</vt:lpstr>
      <vt:lpstr>A125185282F</vt:lpstr>
      <vt:lpstr>A125185282F_Data</vt:lpstr>
      <vt:lpstr>A125185282F_Latest</vt:lpstr>
      <vt:lpstr>A125185286R</vt:lpstr>
      <vt:lpstr>A125185286R_Data</vt:lpstr>
      <vt:lpstr>A125185286R_Latest</vt:lpstr>
      <vt:lpstr>A125185290F</vt:lpstr>
      <vt:lpstr>A125185290F_Data</vt:lpstr>
      <vt:lpstr>A125185290F_Latest</vt:lpstr>
      <vt:lpstr>A125185294R</vt:lpstr>
      <vt:lpstr>A125185294R_Data</vt:lpstr>
      <vt:lpstr>A125185294R_Latest</vt:lpstr>
      <vt:lpstr>A125185298X</vt:lpstr>
      <vt:lpstr>A125185298X_Data</vt:lpstr>
      <vt:lpstr>A125185298X_Latest</vt:lpstr>
      <vt:lpstr>A125185302C</vt:lpstr>
      <vt:lpstr>A125185302C_Data</vt:lpstr>
      <vt:lpstr>A125185302C_Latest</vt:lpstr>
      <vt:lpstr>A125185306L</vt:lpstr>
      <vt:lpstr>A125185306L_Data</vt:lpstr>
      <vt:lpstr>A125185306L_Latest</vt:lpstr>
      <vt:lpstr>A125185310C</vt:lpstr>
      <vt:lpstr>A125185310C_Data</vt:lpstr>
      <vt:lpstr>A125185310C_Latest</vt:lpstr>
      <vt:lpstr>A125185314L</vt:lpstr>
      <vt:lpstr>A125185314L_Data</vt:lpstr>
      <vt:lpstr>A125185314L_Latest</vt:lpstr>
      <vt:lpstr>A125185318W</vt:lpstr>
      <vt:lpstr>A125185318W_Data</vt:lpstr>
      <vt:lpstr>A125185318W_Latest</vt:lpstr>
      <vt:lpstr>A125185322L</vt:lpstr>
      <vt:lpstr>A125185322L_Data</vt:lpstr>
      <vt:lpstr>A125185322L_Latest</vt:lpstr>
      <vt:lpstr>A125185326W</vt:lpstr>
      <vt:lpstr>A125185326W_Data</vt:lpstr>
      <vt:lpstr>A125185326W_Latest</vt:lpstr>
      <vt:lpstr>A125185330L</vt:lpstr>
      <vt:lpstr>A125185330L_Data</vt:lpstr>
      <vt:lpstr>A125185330L_Latest</vt:lpstr>
      <vt:lpstr>A125185334W</vt:lpstr>
      <vt:lpstr>A125185334W_Data</vt:lpstr>
      <vt:lpstr>A125185334W_Latest</vt:lpstr>
      <vt:lpstr>A125185338F</vt:lpstr>
      <vt:lpstr>A125185338F_Data</vt:lpstr>
      <vt:lpstr>A125185338F_Latest</vt:lpstr>
      <vt:lpstr>A125185342W</vt:lpstr>
      <vt:lpstr>A125185342W_Data</vt:lpstr>
      <vt:lpstr>A125185342W_Latest</vt:lpstr>
      <vt:lpstr>A125185346F</vt:lpstr>
      <vt:lpstr>A125185346F_Data</vt:lpstr>
      <vt:lpstr>A125185346F_Latest</vt:lpstr>
      <vt:lpstr>A125185350W</vt:lpstr>
      <vt:lpstr>A125185350W_Data</vt:lpstr>
      <vt:lpstr>A125185350W_Latest</vt:lpstr>
      <vt:lpstr>A125185354F</vt:lpstr>
      <vt:lpstr>A125185354F_Data</vt:lpstr>
      <vt:lpstr>A125185354F_Latest</vt:lpstr>
      <vt:lpstr>A125185358R</vt:lpstr>
      <vt:lpstr>A125185358R_Data</vt:lpstr>
      <vt:lpstr>A125185358R_Latest</vt:lpstr>
      <vt:lpstr>A125185362F</vt:lpstr>
      <vt:lpstr>A125185362F_Data</vt:lpstr>
      <vt:lpstr>A125185362F_Latest</vt:lpstr>
      <vt:lpstr>A125185366R</vt:lpstr>
      <vt:lpstr>A125185366R_Data</vt:lpstr>
      <vt:lpstr>A125185366R_Latest</vt:lpstr>
      <vt:lpstr>A125185370F</vt:lpstr>
      <vt:lpstr>A125185370F_Data</vt:lpstr>
      <vt:lpstr>A125185370F_Latest</vt:lpstr>
      <vt:lpstr>A125185374R</vt:lpstr>
      <vt:lpstr>A125185374R_Data</vt:lpstr>
      <vt:lpstr>A125185374R_Latest</vt:lpstr>
      <vt:lpstr>A125185378X</vt:lpstr>
      <vt:lpstr>A125185378X_Data</vt:lpstr>
      <vt:lpstr>A125185378X_Latest</vt:lpstr>
      <vt:lpstr>A125185382R</vt:lpstr>
      <vt:lpstr>A125185382R_Data</vt:lpstr>
      <vt:lpstr>A125185382R_Latest</vt:lpstr>
      <vt:lpstr>A125185386X</vt:lpstr>
      <vt:lpstr>A125185386X_Data</vt:lpstr>
      <vt:lpstr>A125185386X_Latest</vt:lpstr>
      <vt:lpstr>A125185390R</vt:lpstr>
      <vt:lpstr>A125185390R_Data</vt:lpstr>
      <vt:lpstr>A125185390R_Latest</vt:lpstr>
      <vt:lpstr>A125185394X</vt:lpstr>
      <vt:lpstr>A125185394X_Data</vt:lpstr>
      <vt:lpstr>A125185394X_Latest</vt:lpstr>
      <vt:lpstr>A125185398J</vt:lpstr>
      <vt:lpstr>A125185398J_Data</vt:lpstr>
      <vt:lpstr>A125185398J_Latest</vt:lpstr>
      <vt:lpstr>A125185402L</vt:lpstr>
      <vt:lpstr>A125185402L_Data</vt:lpstr>
      <vt:lpstr>A125185402L_Latest</vt:lpstr>
      <vt:lpstr>A125185406W</vt:lpstr>
      <vt:lpstr>A125185406W_Data</vt:lpstr>
      <vt:lpstr>A125185406W_Latest</vt:lpstr>
      <vt:lpstr>A125185410L</vt:lpstr>
      <vt:lpstr>A125185410L_Data</vt:lpstr>
      <vt:lpstr>A125185410L_Latest</vt:lpstr>
      <vt:lpstr>A125185414W</vt:lpstr>
      <vt:lpstr>A125185414W_Data</vt:lpstr>
      <vt:lpstr>A125185414W_Latest</vt:lpstr>
      <vt:lpstr>A125185418F</vt:lpstr>
      <vt:lpstr>A125185418F_Data</vt:lpstr>
      <vt:lpstr>A125185418F_Latest</vt:lpstr>
      <vt:lpstr>A125185422W</vt:lpstr>
      <vt:lpstr>A125185422W_Data</vt:lpstr>
      <vt:lpstr>A125185422W_Latest</vt:lpstr>
      <vt:lpstr>A125185426F</vt:lpstr>
      <vt:lpstr>A125185426F_Data</vt:lpstr>
      <vt:lpstr>A125185426F_Latest</vt:lpstr>
      <vt:lpstr>A125186262R</vt:lpstr>
      <vt:lpstr>A125186262R_Data</vt:lpstr>
      <vt:lpstr>A125186262R_Latest</vt:lpstr>
      <vt:lpstr>A125186266X</vt:lpstr>
      <vt:lpstr>A125186266X_Data</vt:lpstr>
      <vt:lpstr>A125186266X_Latest</vt:lpstr>
      <vt:lpstr>A125186270R</vt:lpstr>
      <vt:lpstr>A125186270R_Data</vt:lpstr>
      <vt:lpstr>A125186270R_Latest</vt:lpstr>
      <vt:lpstr>A125186274X</vt:lpstr>
      <vt:lpstr>A125186274X_Data</vt:lpstr>
      <vt:lpstr>A125186274X_Latest</vt:lpstr>
      <vt:lpstr>A125186278J</vt:lpstr>
      <vt:lpstr>A125186278J_Data</vt:lpstr>
      <vt:lpstr>A125186278J_Latest</vt:lpstr>
      <vt:lpstr>A125186282X</vt:lpstr>
      <vt:lpstr>A125186282X_Data</vt:lpstr>
      <vt:lpstr>A125186282X_Latest</vt:lpstr>
      <vt:lpstr>A125186286J</vt:lpstr>
      <vt:lpstr>A125186286J_Data</vt:lpstr>
      <vt:lpstr>A125186286J_Latest</vt:lpstr>
      <vt:lpstr>A125186290X</vt:lpstr>
      <vt:lpstr>A125186290X_Data</vt:lpstr>
      <vt:lpstr>A125186290X_Latest</vt:lpstr>
      <vt:lpstr>A125186294J</vt:lpstr>
      <vt:lpstr>A125186294J_Data</vt:lpstr>
      <vt:lpstr>A125186294J_Latest</vt:lpstr>
      <vt:lpstr>A125186298T</vt:lpstr>
      <vt:lpstr>A125186298T_Data</vt:lpstr>
      <vt:lpstr>A125186298T_Latest</vt:lpstr>
      <vt:lpstr>A125186302W</vt:lpstr>
      <vt:lpstr>A125186302W_Data</vt:lpstr>
      <vt:lpstr>A125186302W_Latest</vt:lpstr>
      <vt:lpstr>A125186306F</vt:lpstr>
      <vt:lpstr>A125186306F_Data</vt:lpstr>
      <vt:lpstr>A125186306F_Latest</vt:lpstr>
      <vt:lpstr>A125186310W</vt:lpstr>
      <vt:lpstr>A125186310W_Data</vt:lpstr>
      <vt:lpstr>A125186310W_Latest</vt:lpstr>
      <vt:lpstr>A125186314F</vt:lpstr>
      <vt:lpstr>A125186314F_Data</vt:lpstr>
      <vt:lpstr>A125186314F_Latest</vt:lpstr>
      <vt:lpstr>A125186318R</vt:lpstr>
      <vt:lpstr>A125186318R_Data</vt:lpstr>
      <vt:lpstr>A125186318R_Latest</vt:lpstr>
      <vt:lpstr>A125186322F</vt:lpstr>
      <vt:lpstr>A125186322F_Data</vt:lpstr>
      <vt:lpstr>A125186322F_Latest</vt:lpstr>
      <vt:lpstr>A125186326R</vt:lpstr>
      <vt:lpstr>A125186326R_Data</vt:lpstr>
      <vt:lpstr>A125186326R_Latest</vt:lpstr>
      <vt:lpstr>A125186330F</vt:lpstr>
      <vt:lpstr>A125186330F_Data</vt:lpstr>
      <vt:lpstr>A125186330F_Latest</vt:lpstr>
      <vt:lpstr>A125186334R</vt:lpstr>
      <vt:lpstr>A125186334R_Data</vt:lpstr>
      <vt:lpstr>A125186334R_Latest</vt:lpstr>
      <vt:lpstr>A125186338X</vt:lpstr>
      <vt:lpstr>A125186338X_Data</vt:lpstr>
      <vt:lpstr>A125186338X_Latest</vt:lpstr>
      <vt:lpstr>A125186342R</vt:lpstr>
      <vt:lpstr>A125186342R_Data</vt:lpstr>
      <vt:lpstr>A125186342R_Latest</vt:lpstr>
      <vt:lpstr>A125186346X</vt:lpstr>
      <vt:lpstr>A125186346X_Data</vt:lpstr>
      <vt:lpstr>A125186346X_Latest</vt:lpstr>
      <vt:lpstr>A125186350R</vt:lpstr>
      <vt:lpstr>A125186350R_Data</vt:lpstr>
      <vt:lpstr>A125186350R_Latest</vt:lpstr>
      <vt:lpstr>A125186354X</vt:lpstr>
      <vt:lpstr>A125186354X_Data</vt:lpstr>
      <vt:lpstr>A125186354X_Latest</vt:lpstr>
      <vt:lpstr>A125186358J</vt:lpstr>
      <vt:lpstr>A125186358J_Data</vt:lpstr>
      <vt:lpstr>A125186358J_Latest</vt:lpstr>
      <vt:lpstr>A125186362X</vt:lpstr>
      <vt:lpstr>A125186362X_Data</vt:lpstr>
      <vt:lpstr>A125186362X_Latest</vt:lpstr>
      <vt:lpstr>A125187198A</vt:lpstr>
      <vt:lpstr>A125187198A_Data</vt:lpstr>
      <vt:lpstr>A125187198A_Latest</vt:lpstr>
      <vt:lpstr>A125187202F</vt:lpstr>
      <vt:lpstr>A125187202F_Data</vt:lpstr>
      <vt:lpstr>A125187202F_Latest</vt:lpstr>
      <vt:lpstr>A125187206R</vt:lpstr>
      <vt:lpstr>A125187206R_Data</vt:lpstr>
      <vt:lpstr>A125187206R_Latest</vt:lpstr>
      <vt:lpstr>A125187210F</vt:lpstr>
      <vt:lpstr>A125187210F_Data</vt:lpstr>
      <vt:lpstr>A125187210F_Latest</vt:lpstr>
      <vt:lpstr>A125187214R</vt:lpstr>
      <vt:lpstr>A125187214R_Data</vt:lpstr>
      <vt:lpstr>A125187214R_Latest</vt:lpstr>
      <vt:lpstr>A125187218X</vt:lpstr>
      <vt:lpstr>A125187218X_Data</vt:lpstr>
      <vt:lpstr>A125187218X_Latest</vt:lpstr>
      <vt:lpstr>A125187222R</vt:lpstr>
      <vt:lpstr>A125187222R_Data</vt:lpstr>
      <vt:lpstr>A125187222R_Latest</vt:lpstr>
      <vt:lpstr>A125187226X</vt:lpstr>
      <vt:lpstr>A125187226X_Data</vt:lpstr>
      <vt:lpstr>A125187226X_Latest</vt:lpstr>
      <vt:lpstr>A125187230R</vt:lpstr>
      <vt:lpstr>A125187230R_Data</vt:lpstr>
      <vt:lpstr>A125187230R_Latest</vt:lpstr>
      <vt:lpstr>A125187234X</vt:lpstr>
      <vt:lpstr>A125187234X_Data</vt:lpstr>
      <vt:lpstr>A125187234X_Latest</vt:lpstr>
      <vt:lpstr>A125187238J</vt:lpstr>
      <vt:lpstr>A125187238J_Data</vt:lpstr>
      <vt:lpstr>A125187238J_Latest</vt:lpstr>
      <vt:lpstr>A125187242X</vt:lpstr>
      <vt:lpstr>A125187242X_Data</vt:lpstr>
      <vt:lpstr>A125187242X_Latest</vt:lpstr>
      <vt:lpstr>A125187246J</vt:lpstr>
      <vt:lpstr>A125187246J_Data</vt:lpstr>
      <vt:lpstr>A125187246J_Latest</vt:lpstr>
      <vt:lpstr>A125187250X</vt:lpstr>
      <vt:lpstr>A125187250X_Data</vt:lpstr>
      <vt:lpstr>A125187250X_Latest</vt:lpstr>
      <vt:lpstr>A125187254J</vt:lpstr>
      <vt:lpstr>A125187254J_Data</vt:lpstr>
      <vt:lpstr>A125187254J_Latest</vt:lpstr>
      <vt:lpstr>A125187258T</vt:lpstr>
      <vt:lpstr>A125187258T_Data</vt:lpstr>
      <vt:lpstr>A125187258T_Latest</vt:lpstr>
      <vt:lpstr>A125187262J</vt:lpstr>
      <vt:lpstr>A125187262J_Data</vt:lpstr>
      <vt:lpstr>A125187262J_Latest</vt:lpstr>
      <vt:lpstr>A125187266T</vt:lpstr>
      <vt:lpstr>A125187266T_Data</vt:lpstr>
      <vt:lpstr>A125187266T_Latest</vt:lpstr>
      <vt:lpstr>A125187270J</vt:lpstr>
      <vt:lpstr>A125187270J_Data</vt:lpstr>
      <vt:lpstr>A125187270J_Latest</vt:lpstr>
      <vt:lpstr>A125187274T</vt:lpstr>
      <vt:lpstr>A125187274T_Data</vt:lpstr>
      <vt:lpstr>A125187274T_Latest</vt:lpstr>
      <vt:lpstr>A125187278A</vt:lpstr>
      <vt:lpstr>A125187278A_Data</vt:lpstr>
      <vt:lpstr>A125187278A_Latest</vt:lpstr>
      <vt:lpstr>A125187282T</vt:lpstr>
      <vt:lpstr>A125187282T_Data</vt:lpstr>
      <vt:lpstr>A125187282T_Latest</vt:lpstr>
      <vt:lpstr>A125187286A</vt:lpstr>
      <vt:lpstr>A125187286A_Data</vt:lpstr>
      <vt:lpstr>A125187286A_Latest</vt:lpstr>
      <vt:lpstr>A125187290T</vt:lpstr>
      <vt:lpstr>A125187290T_Data</vt:lpstr>
      <vt:lpstr>A125187290T_Latest</vt:lpstr>
      <vt:lpstr>A125187294A</vt:lpstr>
      <vt:lpstr>A125187294A_Data</vt:lpstr>
      <vt:lpstr>A125187294A_Latest</vt:lpstr>
      <vt:lpstr>A125187298K</vt:lpstr>
      <vt:lpstr>A125187298K_Data</vt:lpstr>
      <vt:lpstr>A125187298K_Latest</vt:lpstr>
      <vt:lpstr>A125188134J</vt:lpstr>
      <vt:lpstr>A125188134J_Data</vt:lpstr>
      <vt:lpstr>A125188134J_Latest</vt:lpstr>
      <vt:lpstr>A125188138T</vt:lpstr>
      <vt:lpstr>A125188138T_Data</vt:lpstr>
      <vt:lpstr>A125188138T_Latest</vt:lpstr>
      <vt:lpstr>A125188142J</vt:lpstr>
      <vt:lpstr>A125188142J_Data</vt:lpstr>
      <vt:lpstr>A125188142J_Latest</vt:lpstr>
      <vt:lpstr>A125188146T</vt:lpstr>
      <vt:lpstr>A125188146T_Data</vt:lpstr>
      <vt:lpstr>A125188146T_Latest</vt:lpstr>
      <vt:lpstr>A125188150J</vt:lpstr>
      <vt:lpstr>A125188150J_Data</vt:lpstr>
      <vt:lpstr>A125188150J_Latest</vt:lpstr>
      <vt:lpstr>A125188154T</vt:lpstr>
      <vt:lpstr>A125188154T_Data</vt:lpstr>
      <vt:lpstr>A125188154T_Latest</vt:lpstr>
      <vt:lpstr>A125188158A</vt:lpstr>
      <vt:lpstr>A125188158A_Data</vt:lpstr>
      <vt:lpstr>A125188158A_Latest</vt:lpstr>
      <vt:lpstr>A125188162T</vt:lpstr>
      <vt:lpstr>A125188162T_Data</vt:lpstr>
      <vt:lpstr>A125188162T_Latest</vt:lpstr>
      <vt:lpstr>A125188166A</vt:lpstr>
      <vt:lpstr>A125188166A_Data</vt:lpstr>
      <vt:lpstr>A125188166A_Latest</vt:lpstr>
      <vt:lpstr>A125188170T</vt:lpstr>
      <vt:lpstr>A125188170T_Data</vt:lpstr>
      <vt:lpstr>A125188170T_Latest</vt:lpstr>
      <vt:lpstr>A125188174A</vt:lpstr>
      <vt:lpstr>A125188174A_Data</vt:lpstr>
      <vt:lpstr>A125188174A_Latest</vt:lpstr>
      <vt:lpstr>A125188178K</vt:lpstr>
      <vt:lpstr>A125188178K_Data</vt:lpstr>
      <vt:lpstr>A125188178K_Latest</vt:lpstr>
      <vt:lpstr>A125188182A</vt:lpstr>
      <vt:lpstr>A125188182A_Data</vt:lpstr>
      <vt:lpstr>A125188182A_Latest</vt:lpstr>
      <vt:lpstr>A125188186K</vt:lpstr>
      <vt:lpstr>A125188186K_Data</vt:lpstr>
      <vt:lpstr>A125188186K_Latest</vt:lpstr>
      <vt:lpstr>A125188190A</vt:lpstr>
      <vt:lpstr>A125188190A_Data</vt:lpstr>
      <vt:lpstr>A125188190A_Latest</vt:lpstr>
      <vt:lpstr>A125188194K</vt:lpstr>
      <vt:lpstr>A125188194K_Data</vt:lpstr>
      <vt:lpstr>A125188194K_Latest</vt:lpstr>
      <vt:lpstr>A125188198V</vt:lpstr>
      <vt:lpstr>A125188198V_Data</vt:lpstr>
      <vt:lpstr>A125188198V_Latest</vt:lpstr>
      <vt:lpstr>A125188202X</vt:lpstr>
      <vt:lpstr>A125188202X_Data</vt:lpstr>
      <vt:lpstr>A125188202X_Latest</vt:lpstr>
      <vt:lpstr>A125188206J</vt:lpstr>
      <vt:lpstr>A125188206J_Data</vt:lpstr>
      <vt:lpstr>A125188206J_Latest</vt:lpstr>
      <vt:lpstr>A125188210X</vt:lpstr>
      <vt:lpstr>A125188210X_Data</vt:lpstr>
      <vt:lpstr>A125188210X_Latest</vt:lpstr>
      <vt:lpstr>A125188214J</vt:lpstr>
      <vt:lpstr>A125188214J_Data</vt:lpstr>
      <vt:lpstr>A125188214J_Latest</vt:lpstr>
      <vt:lpstr>A125188218T</vt:lpstr>
      <vt:lpstr>A125188218T_Data</vt:lpstr>
      <vt:lpstr>A125188218T_Latest</vt:lpstr>
      <vt:lpstr>A125188222J</vt:lpstr>
      <vt:lpstr>A125188222J_Data</vt:lpstr>
      <vt:lpstr>A125188222J_Latest</vt:lpstr>
      <vt:lpstr>A125188226T</vt:lpstr>
      <vt:lpstr>A125188226T_Data</vt:lpstr>
      <vt:lpstr>A125188226T_Latest</vt:lpstr>
      <vt:lpstr>A125188230J</vt:lpstr>
      <vt:lpstr>A125188230J_Data</vt:lpstr>
      <vt:lpstr>A125188230J_Latest</vt:lpstr>
      <vt:lpstr>A125188234T</vt:lpstr>
      <vt:lpstr>A125188234T_Data</vt:lpstr>
      <vt:lpstr>A125188234T_Latest</vt:lpstr>
      <vt:lpstr>A125189070A</vt:lpstr>
      <vt:lpstr>A125189070A_Data</vt:lpstr>
      <vt:lpstr>A125189070A_Latest</vt:lpstr>
      <vt:lpstr>A125189074K</vt:lpstr>
      <vt:lpstr>A125189074K_Data</vt:lpstr>
      <vt:lpstr>A125189074K_Latest</vt:lpstr>
      <vt:lpstr>A125189078V</vt:lpstr>
      <vt:lpstr>A125189078V_Data</vt:lpstr>
      <vt:lpstr>A125189078V_Latest</vt:lpstr>
      <vt:lpstr>A125189082K</vt:lpstr>
      <vt:lpstr>A125189082K_Data</vt:lpstr>
      <vt:lpstr>A125189082K_Latest</vt:lpstr>
      <vt:lpstr>A125189086V</vt:lpstr>
      <vt:lpstr>A125189086V_Data</vt:lpstr>
      <vt:lpstr>A125189086V_Latest</vt:lpstr>
      <vt:lpstr>A125189090K</vt:lpstr>
      <vt:lpstr>A125189090K_Data</vt:lpstr>
      <vt:lpstr>A125189090K_Latest</vt:lpstr>
      <vt:lpstr>A125189094V</vt:lpstr>
      <vt:lpstr>A125189094V_Data</vt:lpstr>
      <vt:lpstr>A125189094V_Latest</vt:lpstr>
      <vt:lpstr>A125189098C</vt:lpstr>
      <vt:lpstr>A125189098C_Data</vt:lpstr>
      <vt:lpstr>A125189098C_Latest</vt:lpstr>
      <vt:lpstr>A125189102J</vt:lpstr>
      <vt:lpstr>A125189102J_Data</vt:lpstr>
      <vt:lpstr>A125189102J_Latest</vt:lpstr>
      <vt:lpstr>A125189106T</vt:lpstr>
      <vt:lpstr>A125189106T_Data</vt:lpstr>
      <vt:lpstr>A125189106T_Latest</vt:lpstr>
      <vt:lpstr>A125189110J</vt:lpstr>
      <vt:lpstr>A125189110J_Data</vt:lpstr>
      <vt:lpstr>A125189110J_Latest</vt:lpstr>
      <vt:lpstr>A125189114T</vt:lpstr>
      <vt:lpstr>A125189114T_Data</vt:lpstr>
      <vt:lpstr>A125189114T_Latest</vt:lpstr>
      <vt:lpstr>A125189118A</vt:lpstr>
      <vt:lpstr>A125189118A_Data</vt:lpstr>
      <vt:lpstr>A125189118A_Latest</vt:lpstr>
      <vt:lpstr>A125189122T</vt:lpstr>
      <vt:lpstr>A125189122T_Data</vt:lpstr>
      <vt:lpstr>A125189122T_Latest</vt:lpstr>
      <vt:lpstr>A125189126A</vt:lpstr>
      <vt:lpstr>A125189126A_Data</vt:lpstr>
      <vt:lpstr>A125189126A_Latest</vt:lpstr>
      <vt:lpstr>A125189130T</vt:lpstr>
      <vt:lpstr>A125189130T_Data</vt:lpstr>
      <vt:lpstr>A125189130T_Latest</vt:lpstr>
      <vt:lpstr>A125189134A</vt:lpstr>
      <vt:lpstr>A125189134A_Data</vt:lpstr>
      <vt:lpstr>A125189134A_Latest</vt:lpstr>
      <vt:lpstr>A125189138K</vt:lpstr>
      <vt:lpstr>A125189138K_Data</vt:lpstr>
      <vt:lpstr>A125189138K_Latest</vt:lpstr>
      <vt:lpstr>A125189142A</vt:lpstr>
      <vt:lpstr>A125189142A_Data</vt:lpstr>
      <vt:lpstr>A125189142A_Latest</vt:lpstr>
      <vt:lpstr>A125189146K</vt:lpstr>
      <vt:lpstr>A125189146K_Data</vt:lpstr>
      <vt:lpstr>A125189146K_Latest</vt:lpstr>
      <vt:lpstr>A125189150A</vt:lpstr>
      <vt:lpstr>A125189150A_Data</vt:lpstr>
      <vt:lpstr>A125189150A_Latest</vt:lpstr>
      <vt:lpstr>A125189154K</vt:lpstr>
      <vt:lpstr>A125189154K_Data</vt:lpstr>
      <vt:lpstr>A125189154K_Latest</vt:lpstr>
      <vt:lpstr>A125189158V</vt:lpstr>
      <vt:lpstr>A125189158V_Data</vt:lpstr>
      <vt:lpstr>A125189158V_Latest</vt:lpstr>
      <vt:lpstr>A125189162K</vt:lpstr>
      <vt:lpstr>A125189162K_Data</vt:lpstr>
      <vt:lpstr>A125189162K_Latest</vt:lpstr>
      <vt:lpstr>A125189166V</vt:lpstr>
      <vt:lpstr>A125189166V_Data</vt:lpstr>
      <vt:lpstr>A125189166V_Latest</vt:lpstr>
      <vt:lpstr>A125189170K</vt:lpstr>
      <vt:lpstr>A125189170K_Data</vt:lpstr>
      <vt:lpstr>A125189170K_Latest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Melissa Beeton</cp:lastModifiedBy>
  <dcterms:created xsi:type="dcterms:W3CDTF">2024-06-25T12:43:05Z</dcterms:created>
  <dcterms:modified xsi:type="dcterms:W3CDTF">2024-07-03T07:02:49Z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2024-06-25T22:45:50Z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dac3ee8a-f9ac-4da4-af95-6cb131fccc24</vt:lpwstr>
  </property>
  <property fmtid="{D5CDD505-2E9C-101B-9397-08002B2CF9AE}" pid="8" name="MSIP_Label_c8e5a7ee-c283-40b0-98eb-fa437df4c031_ContentBits">
    <vt:lpwstr>0</vt:lpwstr>
  </property>
</Properties>
</file>